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8550" yWindow="135" windowWidth="14490" windowHeight="11040" tabRatio="735"/>
  </bookViews>
  <sheets>
    <sheet name="Method" sheetId="1" r:id="rId1"/>
    <sheet name="3M Grouper Improvements" sheetId="23" r:id="rId2"/>
    <sheet name="WeightUpdate" sheetId="2" r:id="rId3"/>
    <sheet name="HCPCs Adjustment" sheetId="24" r:id="rId4"/>
    <sheet name="Monotonicity" sheetId="20" r:id="rId5"/>
    <sheet name="Seha vs. Non Seha" sheetId="25" r:id="rId6"/>
  </sheets>
  <definedNames>
    <definedName name="_xlnm._FilterDatabase" localSheetId="3" hidden="1">'HCPCs Adjustment'!$A$8:$E$740</definedName>
    <definedName name="_xlnm._FilterDatabase" localSheetId="4" hidden="1">Monotonicity!$Q$3:$R$265</definedName>
    <definedName name="a">WeightUpdate!$K$4</definedName>
    <definedName name="BaseDRGTable">Monotonicity!$A$3:$P$265</definedName>
    <definedName name="Basic_CaseMix">WeightUpdate!$P$797</definedName>
    <definedName name="BasicCaseMix">WeightUpdate!$J$798</definedName>
    <definedName name="Casemix">WeightUpdate!$J$797</definedName>
    <definedName name="HCPCs">'HCPCs Adjustment'!$A$11:$E$740</definedName>
    <definedName name="New_W">Table1[[DRG]:[W (curr)]]</definedName>
    <definedName name="solver_adj" localSheetId="2" hidden="1">WeightUpdate!#REF!,WeightUpdate!#REF!</definedName>
    <definedName name="solver_cvg" localSheetId="2" hidden="1">0.0001</definedName>
    <definedName name="solver_drv" localSheetId="2" hidden="1">2</definedName>
    <definedName name="solver_eng" localSheetId="2" hidden="1">1</definedName>
    <definedName name="solver_est" localSheetId="2" hidden="1">1</definedName>
    <definedName name="solver_itr" localSheetId="2" hidden="1">2147483647</definedName>
    <definedName name="solver_lhs0" localSheetId="2" hidden="1">WeightUpdate!#REF!</definedName>
    <definedName name="solver_lhs1" localSheetId="2" hidden="1">WeightUpdate!#REF!</definedName>
    <definedName name="solver_lhs2" localSheetId="2" hidden="1">WeightUpdate!#REF!</definedName>
    <definedName name="solver_lhs3" localSheetId="2" hidden="1">WeightUpdate!#REF!</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2</definedName>
    <definedName name="solver_nwt" localSheetId="2" hidden="1">1</definedName>
    <definedName name="solver_opt" localSheetId="2" hidden="1">WeightUpdate!#REF!</definedName>
    <definedName name="solver_pre" localSheetId="2" hidden="1">0.00001</definedName>
    <definedName name="solver_rbv" localSheetId="2" hidden="1">2</definedName>
    <definedName name="solver_rel0" localSheetId="2" hidden="1">2</definedName>
    <definedName name="solver_rel1" localSheetId="2" hidden="1">1</definedName>
    <definedName name="solver_rel2" localSheetId="2" hidden="1">1</definedName>
    <definedName name="solver_rel3" localSheetId="2" hidden="1">6</definedName>
    <definedName name="solver_rhs0" localSheetId="2" hidden="1">AVERAGE(WeightUpdate!$J$6:$J$794)</definedName>
    <definedName name="solver_rhs1" localSheetId="2" hidden="1">0.5</definedName>
    <definedName name="solver_rhs2" localSheetId="2" hidden="1">2</definedName>
    <definedName name="solver_rhs3" localSheetId="2" hidden="1">AllDifferent</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10000</definedName>
    <definedName name="solver_tim" localSheetId="2" hidden="1">2147483647</definedName>
    <definedName name="solver_tol" localSheetId="2" hidden="1">0.01</definedName>
    <definedName name="solver_typ" localSheetId="2" hidden="1">2</definedName>
    <definedName name="solver_val" localSheetId="2" hidden="1">0</definedName>
    <definedName name="solver_ver" localSheetId="2" hidden="1">3</definedName>
    <definedName name="SprkR5C2" localSheetId="2">WeightUpdate!$D$4</definedName>
    <definedName name="TotalCost">WeightUpdate!$I$797</definedName>
  </definedNames>
  <calcPr calcId="145621"/>
</workbook>
</file>

<file path=xl/calcChain.xml><?xml version="1.0" encoding="utf-8"?>
<calcChain xmlns="http://schemas.openxmlformats.org/spreadsheetml/2006/main">
  <c r="I694" i="2" l="1"/>
  <c r="I789"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83" i="2"/>
  <c r="I792" i="2"/>
  <c r="A12" i="24" l="1"/>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A347" i="24"/>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A373" i="24"/>
  <c r="A374" i="24"/>
  <c r="A375" i="24"/>
  <c r="A376" i="24"/>
  <c r="A377" i="24"/>
  <c r="A378" i="24"/>
  <c r="A379" i="24"/>
  <c r="A380" i="24"/>
  <c r="A381" i="24"/>
  <c r="A382" i="24"/>
  <c r="A383" i="24"/>
  <c r="A384" i="24"/>
  <c r="A385" i="24"/>
  <c r="A386" i="24"/>
  <c r="A387" i="24"/>
  <c r="A388" i="24"/>
  <c r="A389" i="24"/>
  <c r="A390" i="24"/>
  <c r="A391" i="24"/>
  <c r="A392" i="24"/>
  <c r="A393" i="24"/>
  <c r="A394" i="24"/>
  <c r="A395" i="24"/>
  <c r="A396" i="24"/>
  <c r="A397" i="24"/>
  <c r="A398" i="24"/>
  <c r="A399" i="24"/>
  <c r="A400" i="24"/>
  <c r="A401" i="24"/>
  <c r="A402" i="24"/>
  <c r="A403" i="24"/>
  <c r="A404" i="24"/>
  <c r="A405" i="24"/>
  <c r="A406" i="24"/>
  <c r="A407" i="24"/>
  <c r="A408" i="24"/>
  <c r="A409" i="24"/>
  <c r="A410" i="24"/>
  <c r="A411" i="24"/>
  <c r="A412" i="24"/>
  <c r="A413" i="24"/>
  <c r="A414" i="24"/>
  <c r="A415" i="24"/>
  <c r="A416" i="24"/>
  <c r="A417" i="24"/>
  <c r="A418" i="24"/>
  <c r="A419" i="24"/>
  <c r="A420" i="24"/>
  <c r="A421" i="24"/>
  <c r="A422" i="24"/>
  <c r="A423" i="24"/>
  <c r="A424" i="24"/>
  <c r="A425" i="24"/>
  <c r="A426" i="24"/>
  <c r="A427" i="24"/>
  <c r="A428" i="24"/>
  <c r="A429" i="24"/>
  <c r="A430" i="24"/>
  <c r="A431" i="24"/>
  <c r="A432" i="24"/>
  <c r="A433" i="24"/>
  <c r="A434" i="24"/>
  <c r="A435" i="24"/>
  <c r="A436" i="24"/>
  <c r="A437" i="24"/>
  <c r="A438" i="24"/>
  <c r="A439" i="24"/>
  <c r="A440" i="24"/>
  <c r="A441" i="24"/>
  <c r="A442" i="24"/>
  <c r="A443" i="24"/>
  <c r="A444" i="24"/>
  <c r="A445" i="24"/>
  <c r="A446" i="24"/>
  <c r="A447" i="24"/>
  <c r="A448" i="24"/>
  <c r="A449" i="24"/>
  <c r="A450" i="24"/>
  <c r="A451" i="24"/>
  <c r="A452" i="24"/>
  <c r="A453" i="24"/>
  <c r="A454" i="24"/>
  <c r="A455" i="24"/>
  <c r="A456" i="24"/>
  <c r="A457" i="24"/>
  <c r="A458" i="24"/>
  <c r="A459" i="24"/>
  <c r="A460" i="24"/>
  <c r="A461" i="24"/>
  <c r="A462" i="24"/>
  <c r="A463" i="24"/>
  <c r="A464" i="24"/>
  <c r="A465" i="24"/>
  <c r="A466" i="24"/>
  <c r="A467" i="24"/>
  <c r="A468" i="24"/>
  <c r="A469" i="24"/>
  <c r="A470" i="24"/>
  <c r="A471" i="24"/>
  <c r="A472" i="24"/>
  <c r="A473" i="24"/>
  <c r="A474" i="24"/>
  <c r="A475" i="24"/>
  <c r="A476" i="24"/>
  <c r="A477" i="24"/>
  <c r="A478" i="24"/>
  <c r="A479" i="24"/>
  <c r="A480" i="24"/>
  <c r="A481" i="24"/>
  <c r="A482" i="24"/>
  <c r="A483" i="24"/>
  <c r="A484" i="24"/>
  <c r="A485" i="24"/>
  <c r="A486" i="24"/>
  <c r="A487" i="24"/>
  <c r="A488" i="24"/>
  <c r="A489" i="24"/>
  <c r="A490" i="24"/>
  <c r="A491" i="24"/>
  <c r="A492" i="24"/>
  <c r="A493" i="24"/>
  <c r="A494" i="24"/>
  <c r="A495" i="24"/>
  <c r="A496" i="24"/>
  <c r="A497" i="24"/>
  <c r="A498" i="24"/>
  <c r="A499" i="24"/>
  <c r="A500" i="24"/>
  <c r="A501" i="24"/>
  <c r="A502" i="24"/>
  <c r="A503" i="24"/>
  <c r="A504" i="24"/>
  <c r="A505" i="24"/>
  <c r="A506" i="24"/>
  <c r="A507" i="24"/>
  <c r="A508" i="24"/>
  <c r="A509" i="24"/>
  <c r="A510" i="24"/>
  <c r="A511" i="24"/>
  <c r="A512" i="24"/>
  <c r="A513" i="24"/>
  <c r="A514" i="24"/>
  <c r="A515" i="24"/>
  <c r="A516" i="24"/>
  <c r="A517" i="24"/>
  <c r="A518" i="24"/>
  <c r="A519" i="24"/>
  <c r="A520" i="24"/>
  <c r="A521" i="24"/>
  <c r="A522" i="24"/>
  <c r="A523" i="24"/>
  <c r="A524" i="24"/>
  <c r="A525" i="24"/>
  <c r="A526" i="24"/>
  <c r="A527" i="24"/>
  <c r="A528" i="24"/>
  <c r="A529" i="24"/>
  <c r="A530" i="24"/>
  <c r="A531" i="24"/>
  <c r="A532" i="24"/>
  <c r="A533" i="24"/>
  <c r="A534" i="24"/>
  <c r="A535" i="24"/>
  <c r="A536" i="24"/>
  <c r="A537" i="24"/>
  <c r="A538" i="24"/>
  <c r="A539" i="24"/>
  <c r="A540" i="24"/>
  <c r="A541" i="24"/>
  <c r="A542" i="24"/>
  <c r="A543" i="24"/>
  <c r="A544" i="24"/>
  <c r="A545" i="24"/>
  <c r="A546" i="24"/>
  <c r="A547" i="24"/>
  <c r="A548" i="24"/>
  <c r="A549" i="24"/>
  <c r="A550" i="24"/>
  <c r="A551" i="24"/>
  <c r="A552" i="24"/>
  <c r="A553" i="24"/>
  <c r="A554" i="24"/>
  <c r="A555" i="24"/>
  <c r="A556" i="24"/>
  <c r="A557" i="24"/>
  <c r="A558" i="24"/>
  <c r="A559" i="24"/>
  <c r="A560" i="24"/>
  <c r="A561" i="24"/>
  <c r="A562" i="24"/>
  <c r="A563" i="24"/>
  <c r="A564" i="24"/>
  <c r="A565" i="24"/>
  <c r="A566" i="24"/>
  <c r="A567" i="24"/>
  <c r="A568" i="24"/>
  <c r="A569" i="24"/>
  <c r="A570" i="24"/>
  <c r="A571" i="24"/>
  <c r="A572" i="24"/>
  <c r="A573" i="24"/>
  <c r="A574" i="24"/>
  <c r="A575" i="24"/>
  <c r="A576" i="24"/>
  <c r="A577" i="24"/>
  <c r="A578" i="24"/>
  <c r="A579" i="24"/>
  <c r="A580" i="24"/>
  <c r="A581" i="24"/>
  <c r="A582" i="24"/>
  <c r="A583" i="24"/>
  <c r="A584" i="24"/>
  <c r="A585" i="24"/>
  <c r="A586" i="24"/>
  <c r="A587" i="24"/>
  <c r="A588" i="24"/>
  <c r="A589" i="24"/>
  <c r="A590" i="24"/>
  <c r="A591" i="24"/>
  <c r="A592" i="24"/>
  <c r="A593" i="24"/>
  <c r="A594" i="24"/>
  <c r="A595" i="24"/>
  <c r="A596" i="24"/>
  <c r="A597" i="24"/>
  <c r="A598" i="24"/>
  <c r="A599" i="24"/>
  <c r="A600" i="24"/>
  <c r="A601" i="24"/>
  <c r="A602" i="24"/>
  <c r="A603" i="24"/>
  <c r="A604" i="24"/>
  <c r="A605" i="24"/>
  <c r="A606" i="24"/>
  <c r="A607" i="24"/>
  <c r="A608" i="24"/>
  <c r="A609" i="24"/>
  <c r="A610" i="24"/>
  <c r="A611" i="24"/>
  <c r="A612" i="24"/>
  <c r="A613" i="24"/>
  <c r="A614" i="24"/>
  <c r="A615" i="24"/>
  <c r="A616" i="24"/>
  <c r="A617" i="24"/>
  <c r="A618" i="24"/>
  <c r="A619" i="24"/>
  <c r="A620" i="24"/>
  <c r="A621" i="24"/>
  <c r="A622" i="24"/>
  <c r="A623" i="24"/>
  <c r="A624" i="24"/>
  <c r="A625" i="24"/>
  <c r="A626" i="24"/>
  <c r="A627" i="24"/>
  <c r="A628" i="24"/>
  <c r="A629" i="24"/>
  <c r="A630" i="24"/>
  <c r="A631" i="24"/>
  <c r="A632" i="24"/>
  <c r="A633" i="24"/>
  <c r="A634" i="24"/>
  <c r="A635" i="24"/>
  <c r="A636" i="24"/>
  <c r="A637" i="24"/>
  <c r="A638" i="24"/>
  <c r="A639" i="24"/>
  <c r="A640" i="24"/>
  <c r="A641" i="24"/>
  <c r="A642" i="24"/>
  <c r="A643" i="24"/>
  <c r="A644" i="24"/>
  <c r="A645" i="24"/>
  <c r="A646" i="24"/>
  <c r="A647" i="24"/>
  <c r="A648" i="24"/>
  <c r="A649" i="24"/>
  <c r="A650" i="24"/>
  <c r="A651" i="24"/>
  <c r="A652" i="24"/>
  <c r="A653" i="24"/>
  <c r="A654" i="24"/>
  <c r="A655" i="24"/>
  <c r="A656" i="24"/>
  <c r="A657" i="24"/>
  <c r="A658" i="24"/>
  <c r="A659" i="24"/>
  <c r="A660" i="24"/>
  <c r="A661" i="24"/>
  <c r="A662" i="24"/>
  <c r="A663" i="24"/>
  <c r="A664" i="24"/>
  <c r="A665" i="24"/>
  <c r="A666" i="24"/>
  <c r="A667" i="24"/>
  <c r="A668" i="24"/>
  <c r="A669" i="24"/>
  <c r="A670" i="24"/>
  <c r="A671" i="24"/>
  <c r="A672" i="24"/>
  <c r="A673" i="24"/>
  <c r="A674" i="24"/>
  <c r="A675" i="24"/>
  <c r="A676" i="24"/>
  <c r="A677" i="24"/>
  <c r="A678" i="24"/>
  <c r="A679" i="24"/>
  <c r="A680" i="24"/>
  <c r="A681" i="24"/>
  <c r="A682" i="24"/>
  <c r="A683" i="24"/>
  <c r="A684" i="24"/>
  <c r="A685" i="24"/>
  <c r="A686" i="24"/>
  <c r="A687" i="24"/>
  <c r="A688" i="24"/>
  <c r="A689" i="24"/>
  <c r="A690" i="24"/>
  <c r="A691" i="24"/>
  <c r="A692" i="24"/>
  <c r="A693" i="24"/>
  <c r="A694" i="24"/>
  <c r="A695" i="24"/>
  <c r="A696" i="24"/>
  <c r="A697" i="24"/>
  <c r="A698" i="24"/>
  <c r="A699" i="24"/>
  <c r="A700" i="24"/>
  <c r="A701" i="24"/>
  <c r="A702" i="24"/>
  <c r="A703" i="24"/>
  <c r="A704" i="24"/>
  <c r="A705" i="24"/>
  <c r="A706" i="24"/>
  <c r="A707" i="24"/>
  <c r="A708" i="24"/>
  <c r="A709" i="24"/>
  <c r="A710" i="24"/>
  <c r="A711" i="24"/>
  <c r="A712" i="24"/>
  <c r="A713" i="24"/>
  <c r="A714" i="24"/>
  <c r="A715" i="24"/>
  <c r="A716" i="24"/>
  <c r="A717" i="24"/>
  <c r="A718" i="24"/>
  <c r="A719" i="24"/>
  <c r="A720" i="24"/>
  <c r="A721" i="24"/>
  <c r="A722" i="24"/>
  <c r="A723" i="24"/>
  <c r="A724" i="24"/>
  <c r="A725" i="24"/>
  <c r="A726" i="24"/>
  <c r="A727" i="24"/>
  <c r="A728" i="24"/>
  <c r="A729" i="24"/>
  <c r="A730" i="24"/>
  <c r="A731" i="24"/>
  <c r="A732" i="24"/>
  <c r="A733" i="24"/>
  <c r="A734" i="24"/>
  <c r="A735" i="24"/>
  <c r="A736" i="24"/>
  <c r="A737" i="24"/>
  <c r="A738" i="24"/>
  <c r="A739" i="24"/>
  <c r="A740" i="24"/>
  <c r="A11" i="24"/>
  <c r="I6" i="2" l="1"/>
  <c r="I22" i="2"/>
  <c r="I132" i="2"/>
  <c r="I13" i="2"/>
  <c r="I20" i="2"/>
  <c r="I17" i="2"/>
  <c r="I64" i="2"/>
  <c r="I47" i="2"/>
  <c r="I495" i="2"/>
  <c r="I307" i="2"/>
  <c r="I65" i="2"/>
  <c r="I267" i="2"/>
  <c r="I219" i="2"/>
  <c r="I258" i="2"/>
  <c r="I378" i="2"/>
  <c r="I226" i="2"/>
  <c r="I220" i="2"/>
  <c r="I62" i="2"/>
  <c r="I34" i="2"/>
  <c r="I443" i="2"/>
  <c r="I170" i="2"/>
  <c r="I290" i="2"/>
  <c r="I213" i="2"/>
  <c r="I465" i="2"/>
  <c r="I27" i="2"/>
  <c r="I186" i="2"/>
  <c r="I480" i="2"/>
  <c r="I158" i="2"/>
  <c r="I521" i="2"/>
  <c r="I157" i="2"/>
  <c r="I250" i="2"/>
  <c r="I268" i="2"/>
  <c r="I90" i="2"/>
  <c r="I432" i="2"/>
  <c r="I236" i="2"/>
  <c r="I46" i="2"/>
  <c r="I295" i="2"/>
  <c r="I568" i="2"/>
  <c r="I346" i="2"/>
  <c r="I402" i="2"/>
  <c r="I399" i="2"/>
  <c r="I382" i="2"/>
  <c r="I249" i="2"/>
  <c r="I255" i="2"/>
  <c r="I76" i="2"/>
  <c r="I185" i="2"/>
  <c r="I610" i="2"/>
  <c r="I291" i="2"/>
  <c r="I218" i="2"/>
  <c r="I504" i="2"/>
  <c r="I485" i="2"/>
  <c r="I612" i="2"/>
  <c r="I400" i="2"/>
  <c r="I224" i="2"/>
  <c r="I567" i="2"/>
  <c r="I300" i="2"/>
  <c r="I386" i="2"/>
  <c r="I566" i="2"/>
  <c r="I343" i="2"/>
  <c r="I120" i="2"/>
  <c r="I604" i="2"/>
  <c r="I452" i="2"/>
  <c r="I583" i="2"/>
  <c r="I141" i="2"/>
  <c r="I289" i="2"/>
  <c r="I609" i="2"/>
  <c r="I607" i="2"/>
  <c r="I581" i="2"/>
  <c r="I624" i="2"/>
  <c r="I626" i="2"/>
  <c r="I234" i="2"/>
  <c r="I535" i="2"/>
  <c r="I628" i="2"/>
  <c r="I463" i="2"/>
  <c r="I419" i="2"/>
  <c r="I631" i="2"/>
  <c r="I282" i="2"/>
  <c r="I794" i="2"/>
  <c r="I666" i="2"/>
  <c r="I669" i="2"/>
  <c r="I787" i="2"/>
  <c r="I780" i="2"/>
  <c r="I679" i="2"/>
  <c r="I683" i="2"/>
  <c r="I687" i="2"/>
  <c r="I14" i="2"/>
  <c r="I227" i="2"/>
  <c r="I12" i="2"/>
  <c r="I395" i="2"/>
  <c r="I315" i="2"/>
  <c r="I83" i="2"/>
  <c r="I19" i="2"/>
  <c r="I316" i="2"/>
  <c r="I110" i="2"/>
  <c r="I431" i="2"/>
  <c r="I112" i="2"/>
  <c r="I39" i="2"/>
  <c r="I560" i="2"/>
  <c r="I377" i="2"/>
  <c r="I254" i="2"/>
  <c r="I239" i="2"/>
  <c r="I188" i="2"/>
  <c r="I85" i="2"/>
  <c r="I208" i="2"/>
  <c r="I43" i="2"/>
  <c r="I496" i="2"/>
  <c r="I298" i="2"/>
  <c r="I602" i="2"/>
  <c r="I203" i="2"/>
  <c r="I252" i="2"/>
  <c r="I563" i="2"/>
  <c r="I119" i="2"/>
  <c r="I309" i="2"/>
  <c r="I67" i="2"/>
  <c r="I446" i="2"/>
  <c r="I105" i="2"/>
  <c r="I356" i="2"/>
  <c r="I349" i="2"/>
  <c r="I433" i="2"/>
  <c r="I620" i="2"/>
  <c r="I500" i="2"/>
  <c r="I416" i="2"/>
  <c r="I113" i="2"/>
  <c r="I507" i="2"/>
  <c r="I372" i="2"/>
  <c r="I383" i="2"/>
  <c r="I81" i="2"/>
  <c r="I44" i="2"/>
  <c r="I447" i="2"/>
  <c r="I319" i="2"/>
  <c r="I470" i="2"/>
  <c r="I499" i="2"/>
  <c r="I422" i="2"/>
  <c r="I264" i="2"/>
  <c r="I111" i="2"/>
  <c r="I459" i="2"/>
  <c r="I545" i="2"/>
  <c r="I562" i="2"/>
  <c r="I657" i="2"/>
  <c r="I618" i="2"/>
  <c r="I491" i="2"/>
  <c r="I280" i="2"/>
  <c r="I564" i="2"/>
  <c r="I415" i="2"/>
  <c r="I505" i="2"/>
  <c r="I147" i="2"/>
  <c r="I531" i="2"/>
  <c r="I591" i="2"/>
  <c r="I580" i="2"/>
  <c r="I450" i="2"/>
  <c r="I137" i="2"/>
  <c r="I483" i="2"/>
  <c r="I233" i="2"/>
  <c r="I625" i="2"/>
  <c r="I652" i="2"/>
  <c r="I404" i="2"/>
  <c r="I104" i="2"/>
  <c r="I318" i="2"/>
  <c r="I573" i="2"/>
  <c r="I575" i="2"/>
  <c r="I578" i="2"/>
  <c r="I662" i="2"/>
  <c r="I665" i="2"/>
  <c r="I668" i="2"/>
  <c r="I671" i="2"/>
  <c r="I674" i="2"/>
  <c r="I677" i="2"/>
  <c r="I681" i="2"/>
  <c r="I685" i="2"/>
  <c r="I781" i="2"/>
  <c r="I9" i="2"/>
  <c r="I121" i="2"/>
  <c r="I251" i="2"/>
  <c r="I306" i="2"/>
  <c r="I166" i="2"/>
  <c r="I57" i="2"/>
  <c r="I125" i="2"/>
  <c r="I297" i="2"/>
  <c r="I56" i="2"/>
  <c r="I58" i="2"/>
  <c r="I195" i="2"/>
  <c r="I168" i="2"/>
  <c r="I190" i="2"/>
  <c r="I278" i="2"/>
  <c r="I100" i="2"/>
  <c r="I559" i="2"/>
  <c r="I93" i="2"/>
  <c r="I304" i="2"/>
  <c r="I182" i="2"/>
  <c r="I302" i="2"/>
  <c r="I124" i="2"/>
  <c r="I444" i="2"/>
  <c r="I380" i="2"/>
  <c r="I502" i="2"/>
  <c r="I503" i="2"/>
  <c r="I283" i="2"/>
  <c r="I310" i="2"/>
  <c r="I164" i="2"/>
  <c r="I355" i="2"/>
  <c r="I558" i="2"/>
  <c r="I303" i="2"/>
  <c r="I542" i="2"/>
  <c r="I543" i="2"/>
  <c r="I413" i="2"/>
  <c r="I611" i="2"/>
  <c r="I599" i="2"/>
  <c r="I600" i="2"/>
  <c r="I630" i="2"/>
  <c r="I663" i="2"/>
  <c r="I786" i="2"/>
  <c r="I675" i="2"/>
  <c r="I682" i="2"/>
  <c r="I689" i="2"/>
  <c r="I693" i="2"/>
  <c r="I753" i="2"/>
  <c r="I757" i="2"/>
  <c r="I793" i="2"/>
  <c r="I762" i="2"/>
  <c r="I766" i="2"/>
  <c r="I770" i="2"/>
  <c r="I772" i="2"/>
  <c r="I782" i="2"/>
  <c r="I613" i="2"/>
  <c r="I608" i="2"/>
  <c r="I548" i="2"/>
  <c r="I635" i="2"/>
  <c r="I637" i="2"/>
  <c r="I539" i="2"/>
  <c r="I385" i="2"/>
  <c r="I655" i="2"/>
  <c r="I641" i="2"/>
  <c r="I582" i="2"/>
  <c r="I285" i="2"/>
  <c r="I281" i="2"/>
  <c r="I645" i="2"/>
  <c r="I594" i="2"/>
  <c r="I358" i="2"/>
  <c r="I490" i="2"/>
  <c r="I647" i="2"/>
  <c r="I585" i="2"/>
  <c r="I448" i="2"/>
  <c r="I659" i="2"/>
  <c r="I405" i="2"/>
  <c r="I656" i="2"/>
  <c r="I237" i="2"/>
  <c r="I576" i="2"/>
  <c r="I373" i="2"/>
  <c r="I454" i="2"/>
  <c r="I595" i="2"/>
  <c r="I435" i="2"/>
  <c r="I530" i="2"/>
  <c r="I408" i="2"/>
  <c r="I396" i="2"/>
  <c r="I406" i="2"/>
  <c r="I589" i="2"/>
  <c r="I7" i="2"/>
  <c r="I31" i="2"/>
  <c r="I109" i="2"/>
  <c r="I107" i="2"/>
  <c r="I37" i="2"/>
  <c r="I192" i="2"/>
  <c r="I363" i="2"/>
  <c r="I61" i="2"/>
  <c r="I398" i="2"/>
  <c r="I133" i="2"/>
  <c r="I397" i="2"/>
  <c r="I414" i="2"/>
  <c r="I261" i="2"/>
  <c r="I501" i="2"/>
  <c r="I253" i="2"/>
  <c r="I528" i="2"/>
  <c r="I472" i="2"/>
  <c r="I467" i="2"/>
  <c r="I332" i="2"/>
  <c r="I478" i="2"/>
  <c r="I526" i="2"/>
  <c r="I292" i="2"/>
  <c r="I374" i="2"/>
  <c r="I423" i="2"/>
  <c r="I622" i="2"/>
  <c r="I393" i="2"/>
  <c r="I627" i="2"/>
  <c r="I368" i="2"/>
  <c r="I617" i="2"/>
  <c r="I785" i="2"/>
  <c r="I673" i="2"/>
  <c r="I684" i="2"/>
  <c r="I691" i="2"/>
  <c r="I778" i="2"/>
  <c r="I758" i="2"/>
  <c r="I760" i="2"/>
  <c r="I765" i="2"/>
  <c r="I779" i="2"/>
  <c r="I790" i="2"/>
  <c r="I788" i="2"/>
  <c r="I614" i="2"/>
  <c r="I518" i="2"/>
  <c r="I269" i="2"/>
  <c r="I184" i="2"/>
  <c r="I638" i="2"/>
  <c r="I525" i="2"/>
  <c r="I642" i="2"/>
  <c r="I78" i="2"/>
  <c r="I646" i="2"/>
  <c r="I533" i="2"/>
  <c r="I512" i="2"/>
  <c r="I584" i="2"/>
  <c r="I577" i="2"/>
  <c r="I586" i="2"/>
  <c r="I458" i="2"/>
  <c r="I587" i="2"/>
  <c r="I650" i="2"/>
  <c r="I651" i="2"/>
  <c r="I588" i="2"/>
  <c r="I529" i="2"/>
  <c r="I615" i="2"/>
  <c r="I223" i="2"/>
  <c r="I424" i="2"/>
  <c r="I488" i="2"/>
  <c r="I8" i="2"/>
  <c r="I511" i="2"/>
  <c r="I537" i="2"/>
  <c r="I330" i="2"/>
  <c r="I391" i="2"/>
  <c r="I284" i="2"/>
  <c r="I536" i="2"/>
  <c r="I196" i="2"/>
  <c r="I136" i="2"/>
  <c r="I487" i="2"/>
  <c r="I35" i="2"/>
  <c r="I126" i="2"/>
  <c r="I243" i="2"/>
  <c r="I321" i="2"/>
  <c r="I445" i="2"/>
  <c r="I347" i="2"/>
  <c r="I425" i="2"/>
  <c r="I345" i="2"/>
  <c r="I92" i="2"/>
  <c r="I160" i="2"/>
  <c r="I116" i="2"/>
  <c r="I331" i="2"/>
  <c r="I189" i="2"/>
  <c r="I68" i="2"/>
  <c r="I75" i="2"/>
  <c r="I361" i="2"/>
  <c r="I333" i="2"/>
  <c r="I375" i="2"/>
  <c r="I381" i="2"/>
  <c r="I187" i="2"/>
  <c r="I271" i="2"/>
  <c r="I177" i="2"/>
  <c r="I42" i="2"/>
  <c r="I87" i="2"/>
  <c r="I232" i="2"/>
  <c r="I246" i="2"/>
  <c r="I376" i="2"/>
  <c r="I241" i="2"/>
  <c r="I313" i="2"/>
  <c r="I410" i="2"/>
  <c r="I275" i="2"/>
  <c r="I140" i="2"/>
  <c r="I153" i="2"/>
  <c r="I206" i="2"/>
  <c r="I323" i="2"/>
  <c r="I427" i="2"/>
  <c r="I114" i="2"/>
  <c r="I181" i="2"/>
  <c r="I155" i="2"/>
  <c r="I101" i="2"/>
  <c r="I102" i="2"/>
  <c r="I69" i="2"/>
  <c r="I18" i="2"/>
  <c r="I134" i="2"/>
  <c r="I146" i="2"/>
  <c r="I755" i="2"/>
  <c r="I777" i="2"/>
  <c r="I648" i="2"/>
  <c r="I216" i="2"/>
  <c r="I540" i="2"/>
  <c r="I474" i="2"/>
  <c r="I59" i="2"/>
  <c r="I293" i="2"/>
  <c r="I571" i="2"/>
  <c r="I534" i="2"/>
  <c r="I546" i="2"/>
  <c r="I151" i="2"/>
  <c r="I418" i="2"/>
  <c r="I389" i="2"/>
  <c r="I494" i="2"/>
  <c r="I392" i="2"/>
  <c r="I340" i="2"/>
  <c r="I117" i="2"/>
  <c r="I98" i="2"/>
  <c r="I89" i="2"/>
  <c r="I40" i="2"/>
  <c r="I561" i="2"/>
  <c r="I336" i="2"/>
  <c r="I266" i="2"/>
  <c r="I522" i="2"/>
  <c r="I45" i="2"/>
  <c r="I523" i="2"/>
  <c r="I259" i="2"/>
  <c r="I41" i="2"/>
  <c r="I412" i="2"/>
  <c r="I118" i="2"/>
  <c r="I401" i="2"/>
  <c r="I305" i="2"/>
  <c r="I270" i="2"/>
  <c r="I366" i="2"/>
  <c r="I440" i="2"/>
  <c r="I312" i="2"/>
  <c r="I579" i="2"/>
  <c r="I162" i="2"/>
  <c r="I549" i="2"/>
  <c r="I173" i="2"/>
  <c r="I329" i="2"/>
  <c r="I49" i="2"/>
  <c r="I476" i="2"/>
  <c r="I574" i="2"/>
  <c r="I623" i="2"/>
  <c r="I357" i="2"/>
  <c r="I667" i="2"/>
  <c r="I676" i="2"/>
  <c r="I686" i="2"/>
  <c r="I692" i="2"/>
  <c r="I754" i="2"/>
  <c r="I759" i="2"/>
  <c r="I761" i="2"/>
  <c r="I767" i="2"/>
  <c r="I771" i="2"/>
  <c r="I774" i="2"/>
  <c r="I169" i="2"/>
  <c r="I633" i="2"/>
  <c r="I636" i="2"/>
  <c r="I538" i="2"/>
  <c r="I367" i="2"/>
  <c r="I513" i="2"/>
  <c r="I453" i="2"/>
  <c r="I517" i="2"/>
  <c r="I214" i="2"/>
  <c r="I235" i="2"/>
  <c r="I541" i="2"/>
  <c r="I194" i="2"/>
  <c r="I514" i="2"/>
  <c r="I654" i="2"/>
  <c r="I553" i="2"/>
  <c r="I50" i="2"/>
  <c r="I649" i="2"/>
  <c r="I596" i="2"/>
  <c r="I661" i="2"/>
  <c r="I544" i="2"/>
  <c r="I360" i="2"/>
  <c r="I619" i="2"/>
  <c r="I229" i="2"/>
  <c r="I15" i="2"/>
  <c r="I524" i="2"/>
  <c r="I353" i="2"/>
  <c r="I590" i="2"/>
  <c r="I388" i="2"/>
  <c r="I437" i="2"/>
  <c r="I371" i="2"/>
  <c r="I80" i="2"/>
  <c r="I179" i="2"/>
  <c r="I175" i="2"/>
  <c r="I554" i="2"/>
  <c r="I228" i="2"/>
  <c r="I557" i="2"/>
  <c r="I257" i="2"/>
  <c r="I439" i="2"/>
  <c r="I317" i="2"/>
  <c r="I299" i="2"/>
  <c r="I520" i="2"/>
  <c r="I598" i="2"/>
  <c r="I407" i="2"/>
  <c r="I601" i="2"/>
  <c r="I486" i="2"/>
  <c r="I63" i="2"/>
  <c r="I51" i="2"/>
  <c r="I442" i="2"/>
  <c r="I288" i="2"/>
  <c r="I394" i="2"/>
  <c r="I339" i="2"/>
  <c r="I211" i="2"/>
  <c r="I550" i="2"/>
  <c r="I322" i="2"/>
  <c r="I171" i="2"/>
  <c r="I60" i="2"/>
  <c r="I272" i="2"/>
  <c r="I10" i="2"/>
  <c r="I28" i="2"/>
  <c r="I127" i="2"/>
  <c r="I139" i="2"/>
  <c r="I552" i="2"/>
  <c r="I430" i="2"/>
  <c r="I53" i="2"/>
  <c r="I247" i="2"/>
  <c r="I172" i="2"/>
  <c r="I33" i="2"/>
  <c r="I156" i="2"/>
  <c r="I426" i="2"/>
  <c r="I77" i="2"/>
  <c r="I97" i="2"/>
  <c r="I390" i="2"/>
  <c r="I21" i="2"/>
  <c r="I150" i="2"/>
  <c r="I148" i="2"/>
  <c r="I122" i="2"/>
  <c r="I71" i="2"/>
  <c r="I36" i="2"/>
  <c r="I244" i="2"/>
  <c r="I38" i="2"/>
  <c r="I221" i="2"/>
  <c r="I201" i="2"/>
  <c r="I334" i="2"/>
  <c r="I222" i="2"/>
  <c r="I72" i="2"/>
  <c r="I161" i="2"/>
  <c r="I54" i="2"/>
  <c r="I212" i="2"/>
  <c r="I603" i="2"/>
  <c r="I337" i="2"/>
  <c r="I48" i="2"/>
  <c r="I350" i="2"/>
  <c r="I469" i="2"/>
  <c r="I200" i="2"/>
  <c r="I242" i="2"/>
  <c r="I191" i="2"/>
  <c r="I482" i="2"/>
  <c r="I326" i="2"/>
  <c r="I527" i="2"/>
  <c r="I519" i="2"/>
  <c r="I498" i="2"/>
  <c r="I256" i="2"/>
  <c r="I621" i="2"/>
  <c r="I570" i="2"/>
  <c r="I231" i="2"/>
  <c r="I210" i="2"/>
  <c r="I262" i="2"/>
  <c r="I438" i="2"/>
  <c r="I632" i="2"/>
  <c r="I670" i="2"/>
  <c r="I678" i="2"/>
  <c r="I688" i="2"/>
  <c r="I784" i="2"/>
  <c r="I763" i="2"/>
  <c r="I768" i="2"/>
  <c r="I775" i="2"/>
  <c r="I653" i="2"/>
  <c r="I597" i="2"/>
  <c r="I328" i="2"/>
  <c r="I354" i="2"/>
  <c r="I481" i="2"/>
  <c r="I508" i="2"/>
  <c r="I248" i="2"/>
  <c r="I436" i="2"/>
  <c r="I370" i="2"/>
  <c r="I510" i="2"/>
  <c r="I565" i="2"/>
  <c r="I428" i="2"/>
  <c r="I202" i="2"/>
  <c r="I30" i="2"/>
  <c r="I455" i="2"/>
  <c r="I25" i="2"/>
  <c r="I55" i="2"/>
  <c r="I279" i="2"/>
  <c r="I468" i="2"/>
  <c r="I352" i="2"/>
  <c r="I417" i="2"/>
  <c r="I265" i="2"/>
  <c r="I664" i="2"/>
  <c r="I764" i="2"/>
  <c r="I32" i="2"/>
  <c r="I639" i="2"/>
  <c r="I644" i="2"/>
  <c r="I616" i="2"/>
  <c r="I606" i="2"/>
  <c r="I387" i="2"/>
  <c r="I174" i="2"/>
  <c r="I555" i="2"/>
  <c r="I516" i="2"/>
  <c r="I429" i="2"/>
  <c r="I351" i="2"/>
  <c r="I658" i="2"/>
  <c r="I66" i="2"/>
  <c r="I79" i="2"/>
  <c r="I128" i="2"/>
  <c r="I138" i="2"/>
  <c r="I434" i="2"/>
  <c r="I451" i="2"/>
  <c r="I149" i="2"/>
  <c r="I16" i="2"/>
  <c r="I245" i="2"/>
  <c r="I556" i="2"/>
  <c r="I52" i="2"/>
  <c r="I204" i="2"/>
  <c r="I159" i="2"/>
  <c r="I335" i="2"/>
  <c r="I379" i="2"/>
  <c r="I70" i="2"/>
  <c r="I11" i="2"/>
  <c r="I308" i="2"/>
  <c r="I131" i="2"/>
  <c r="I409" i="2"/>
  <c r="I342" i="2"/>
  <c r="I154" i="2"/>
  <c r="I230" i="2"/>
  <c r="I180" i="2"/>
  <c r="I207" i="2"/>
  <c r="I215" i="2"/>
  <c r="I643" i="2"/>
  <c r="I672" i="2"/>
  <c r="I752" i="2"/>
  <c r="I769" i="2"/>
  <c r="I634" i="2"/>
  <c r="I640" i="2"/>
  <c r="I547" i="2"/>
  <c r="I143" i="2"/>
  <c r="I365" i="2"/>
  <c r="I344" i="2"/>
  <c r="I238" i="2"/>
  <c r="I497" i="2"/>
  <c r="I152" i="2"/>
  <c r="I509" i="2"/>
  <c r="I464" i="2"/>
  <c r="I123" i="2"/>
  <c r="I193" i="2"/>
  <c r="I420" i="2"/>
  <c r="I240" i="2"/>
  <c r="I492" i="2"/>
  <c r="I82" i="2"/>
  <c r="I327" i="2"/>
  <c r="I311" i="2"/>
  <c r="I263" i="2"/>
  <c r="I145" i="2"/>
  <c r="I403" i="2"/>
  <c r="I73" i="2"/>
  <c r="I471" i="2"/>
  <c r="I320" i="2"/>
  <c r="I364" i="2"/>
  <c r="I178" i="2"/>
  <c r="I325" i="2"/>
  <c r="I106" i="2"/>
  <c r="I276" i="2"/>
  <c r="I287" i="2"/>
  <c r="I183" i="2"/>
  <c r="I273" i="2"/>
  <c r="I108" i="2"/>
  <c r="I103" i="2"/>
  <c r="I29" i="2"/>
  <c r="I296" i="2"/>
  <c r="I359" i="2"/>
  <c r="I484" i="2"/>
  <c r="I205" i="2"/>
  <c r="I384" i="2"/>
  <c r="I680" i="2"/>
  <c r="I756" i="2"/>
  <c r="I773" i="2"/>
  <c r="I506" i="2"/>
  <c r="I515" i="2"/>
  <c r="I338" i="2"/>
  <c r="I461" i="2"/>
  <c r="I475" i="2"/>
  <c r="I449" i="2"/>
  <c r="I462" i="2"/>
  <c r="I593" i="2"/>
  <c r="I129" i="2"/>
  <c r="I605" i="2"/>
  <c r="I421" i="2"/>
  <c r="I551" i="2"/>
  <c r="I144" i="2"/>
  <c r="I348" i="2"/>
  <c r="I260" i="2"/>
  <c r="I86" i="2"/>
  <c r="I479" i="2"/>
  <c r="I660" i="2"/>
  <c r="I277" i="2"/>
  <c r="I493" i="2"/>
  <c r="I369" i="2"/>
  <c r="I88" i="2"/>
  <c r="I176" i="2"/>
  <c r="I197" i="2"/>
  <c r="I84" i="2"/>
  <c r="I95" i="2"/>
  <c r="I341" i="2"/>
  <c r="I91" i="2"/>
  <c r="I26" i="2"/>
  <c r="I96" i="2"/>
  <c r="I163" i="2"/>
  <c r="I99" i="2"/>
  <c r="I209" i="2"/>
  <c r="I135" i="2"/>
  <c r="I142" i="2"/>
  <c r="I314" i="2"/>
  <c r="I457" i="2"/>
  <c r="I532" i="2"/>
  <c r="I629" i="2"/>
  <c r="I690" i="2"/>
  <c r="I791" i="2"/>
  <c r="I776" i="2"/>
  <c r="I572" i="2"/>
  <c r="I294" i="2"/>
  <c r="I456" i="2"/>
  <c r="I225" i="2"/>
  <c r="I324" i="2"/>
  <c r="I592" i="2"/>
  <c r="I473" i="2"/>
  <c r="I286" i="2"/>
  <c r="I198" i="2"/>
  <c r="I130" i="2"/>
  <c r="I94" i="2"/>
  <c r="I165" i="2"/>
  <c r="I569" i="2"/>
  <c r="I441" i="2"/>
  <c r="I301" i="2"/>
  <c r="I115" i="2"/>
  <c r="I460" i="2"/>
  <c r="I23" i="2"/>
  <c r="I489" i="2"/>
  <c r="I466" i="2"/>
  <c r="I477" i="2"/>
  <c r="I411" i="2"/>
  <c r="I199" i="2"/>
  <c r="I274" i="2"/>
  <c r="I362" i="2"/>
  <c r="I217" i="2"/>
  <c r="I167" i="2"/>
  <c r="I24" i="2"/>
  <c r="I74" i="2"/>
  <c r="P797" i="2"/>
  <c r="I797" i="2" l="1"/>
  <c r="W30" i="2" l="1" a="1"/>
  <c r="W30" i="2" s="1"/>
  <c r="W28" i="2" a="1"/>
  <c r="W28" i="2" s="1"/>
  <c r="W32" i="2" a="1"/>
  <c r="W32" i="2" s="1"/>
  <c r="W31" i="2" a="1"/>
  <c r="W31" i="2" s="1"/>
  <c r="W29" i="2" a="1"/>
  <c r="W29" i="2" s="1"/>
  <c r="W21" i="2" a="1"/>
  <c r="W21" i="2" s="1"/>
  <c r="W17" i="2" a="1"/>
  <c r="W17" i="2" s="1"/>
  <c r="W27" i="2" a="1"/>
  <c r="W27" i="2" s="1"/>
  <c r="W23" i="2" a="1"/>
  <c r="W23" i="2" s="1"/>
  <c r="W20" i="2" a="1"/>
  <c r="W20" i="2" s="1"/>
  <c r="W16" i="2" a="1"/>
  <c r="W16" i="2" s="1"/>
  <c r="W25" i="2" a="1"/>
  <c r="W25" i="2" s="1"/>
  <c r="W19" i="2" a="1"/>
  <c r="W19" i="2" s="1"/>
  <c r="W24" i="2" a="1"/>
  <c r="W24" i="2" s="1"/>
  <c r="W26" i="2" a="1"/>
  <c r="W26" i="2" s="1"/>
  <c r="W22" i="2" a="1"/>
  <c r="W22" i="2" s="1"/>
  <c r="W14" i="2" a="1"/>
  <c r="W14" i="2" s="1"/>
  <c r="W12" i="2" a="1"/>
  <c r="W12" i="2" s="1"/>
  <c r="W18" i="2" a="1"/>
  <c r="W18" i="2" s="1"/>
  <c r="W15" i="2" a="1"/>
  <c r="W15" i="2" s="1"/>
  <c r="W11" i="2" a="1"/>
  <c r="W11" i="2" s="1"/>
  <c r="W13" i="2" a="1"/>
  <c r="W13" i="2" s="1"/>
  <c r="W8" i="2" a="1"/>
  <c r="W8" i="2" s="1"/>
  <c r="W7" i="2" a="1"/>
  <c r="W7" i="2" s="1"/>
  <c r="W6" i="2" a="1"/>
  <c r="W6" i="2" s="1"/>
  <c r="B4" i="20" l="1"/>
  <c r="C4" i="20"/>
  <c r="D4" i="20"/>
  <c r="B5" i="20"/>
  <c r="C5" i="20"/>
  <c r="D5" i="20"/>
  <c r="B6" i="20"/>
  <c r="C6" i="20"/>
  <c r="D6" i="20"/>
  <c r="B7" i="20"/>
  <c r="C7" i="20"/>
  <c r="D7" i="20"/>
  <c r="B8" i="20"/>
  <c r="C8" i="20"/>
  <c r="D8" i="20"/>
  <c r="B9" i="20"/>
  <c r="C9" i="20"/>
  <c r="D9" i="20"/>
  <c r="B10" i="20"/>
  <c r="C10" i="20"/>
  <c r="D10" i="20"/>
  <c r="B11" i="20"/>
  <c r="C11" i="20"/>
  <c r="D11" i="20"/>
  <c r="B12" i="20"/>
  <c r="C12" i="20"/>
  <c r="D12" i="20"/>
  <c r="B13" i="20"/>
  <c r="C13" i="20"/>
  <c r="D13" i="20"/>
  <c r="B14" i="20"/>
  <c r="C14" i="20"/>
  <c r="D14" i="20"/>
  <c r="B15" i="20"/>
  <c r="C15" i="20"/>
  <c r="D15" i="20"/>
  <c r="B16" i="20"/>
  <c r="C16" i="20"/>
  <c r="D16" i="20"/>
  <c r="B17" i="20"/>
  <c r="C17" i="20"/>
  <c r="D17" i="20"/>
  <c r="B18" i="20"/>
  <c r="C18" i="20"/>
  <c r="D18" i="20"/>
  <c r="B19" i="20"/>
  <c r="C19" i="20"/>
  <c r="D19" i="20"/>
  <c r="B20" i="20"/>
  <c r="C20" i="20"/>
  <c r="D20" i="20"/>
  <c r="B21" i="20"/>
  <c r="C21" i="20"/>
  <c r="D21" i="20"/>
  <c r="B22" i="20"/>
  <c r="C22" i="20"/>
  <c r="D22" i="20"/>
  <c r="B23" i="20"/>
  <c r="C23" i="20"/>
  <c r="D23" i="20"/>
  <c r="B24" i="20"/>
  <c r="C24" i="20"/>
  <c r="D24" i="20"/>
  <c r="B25" i="20"/>
  <c r="C25" i="20"/>
  <c r="D25" i="20"/>
  <c r="B26" i="20"/>
  <c r="C26" i="20"/>
  <c r="D26" i="20"/>
  <c r="B27" i="20"/>
  <c r="C27" i="20"/>
  <c r="D27" i="20"/>
  <c r="B28" i="20"/>
  <c r="C28" i="20"/>
  <c r="D28" i="20"/>
  <c r="B29" i="20"/>
  <c r="C29" i="20"/>
  <c r="D29" i="20"/>
  <c r="B30" i="20"/>
  <c r="C30" i="20"/>
  <c r="D30" i="20"/>
  <c r="B31" i="20"/>
  <c r="C31" i="20"/>
  <c r="D31" i="20"/>
  <c r="B32" i="20"/>
  <c r="C32" i="20"/>
  <c r="D32" i="20"/>
  <c r="B33" i="20"/>
  <c r="C33" i="20"/>
  <c r="D33" i="20"/>
  <c r="B34" i="20"/>
  <c r="C34" i="20"/>
  <c r="D34" i="20"/>
  <c r="B35" i="20"/>
  <c r="C35" i="20"/>
  <c r="D35" i="20"/>
  <c r="B36" i="20"/>
  <c r="C36" i="20"/>
  <c r="D36" i="20"/>
  <c r="B37" i="20"/>
  <c r="C37" i="20"/>
  <c r="D37" i="20"/>
  <c r="B38" i="20"/>
  <c r="C38" i="20"/>
  <c r="D38" i="20"/>
  <c r="B39" i="20"/>
  <c r="C39" i="20"/>
  <c r="D39" i="20"/>
  <c r="B40" i="20"/>
  <c r="C40" i="20"/>
  <c r="D40" i="20"/>
  <c r="B41" i="20"/>
  <c r="C41" i="20"/>
  <c r="D41" i="20"/>
  <c r="B42" i="20"/>
  <c r="C42" i="20"/>
  <c r="D42" i="20"/>
  <c r="B43" i="20"/>
  <c r="C43" i="20"/>
  <c r="D43" i="20"/>
  <c r="B44" i="20"/>
  <c r="C44" i="20"/>
  <c r="D44" i="20"/>
  <c r="B45" i="20"/>
  <c r="C45" i="20"/>
  <c r="D45" i="20"/>
  <c r="B46" i="20"/>
  <c r="C46" i="20"/>
  <c r="D46" i="20"/>
  <c r="B47" i="20"/>
  <c r="C47" i="20"/>
  <c r="D47" i="20"/>
  <c r="B48" i="20"/>
  <c r="C48" i="20"/>
  <c r="D48" i="20"/>
  <c r="B49" i="20"/>
  <c r="C49" i="20"/>
  <c r="D49" i="20"/>
  <c r="B50" i="20"/>
  <c r="C50" i="20"/>
  <c r="D50" i="20"/>
  <c r="B51" i="20"/>
  <c r="C51" i="20"/>
  <c r="D51" i="20"/>
  <c r="B52" i="20"/>
  <c r="C52" i="20"/>
  <c r="D52" i="20"/>
  <c r="B53" i="20"/>
  <c r="C53" i="20"/>
  <c r="D53" i="20"/>
  <c r="B54" i="20"/>
  <c r="C54" i="20"/>
  <c r="D54" i="20"/>
  <c r="B55" i="20"/>
  <c r="C55" i="20"/>
  <c r="D55" i="20"/>
  <c r="B56" i="20"/>
  <c r="C56" i="20"/>
  <c r="D56" i="20"/>
  <c r="B57" i="20"/>
  <c r="C57" i="20"/>
  <c r="D57" i="20"/>
  <c r="B58" i="20"/>
  <c r="C58" i="20"/>
  <c r="D58" i="20"/>
  <c r="B59" i="20"/>
  <c r="C59" i="20"/>
  <c r="D59" i="20"/>
  <c r="B60" i="20"/>
  <c r="C60" i="20"/>
  <c r="D60" i="20"/>
  <c r="B61" i="20"/>
  <c r="C61" i="20"/>
  <c r="D61" i="20"/>
  <c r="B62" i="20"/>
  <c r="C62" i="20"/>
  <c r="D62" i="20"/>
  <c r="B63" i="20"/>
  <c r="C63" i="20"/>
  <c r="D63" i="20"/>
  <c r="B64" i="20"/>
  <c r="C64" i="20"/>
  <c r="D64" i="20"/>
  <c r="B65" i="20"/>
  <c r="C65" i="20"/>
  <c r="D65" i="20"/>
  <c r="B66" i="20"/>
  <c r="C66" i="20"/>
  <c r="D66" i="20"/>
  <c r="B67" i="20"/>
  <c r="C67" i="20"/>
  <c r="D67" i="20"/>
  <c r="B68" i="20"/>
  <c r="C68" i="20"/>
  <c r="D68" i="20"/>
  <c r="B69" i="20"/>
  <c r="C69" i="20"/>
  <c r="D69" i="20"/>
  <c r="B70" i="20"/>
  <c r="C70" i="20"/>
  <c r="D70" i="20"/>
  <c r="B71" i="20"/>
  <c r="C71" i="20"/>
  <c r="D71" i="20"/>
  <c r="B72" i="20"/>
  <c r="C72" i="20"/>
  <c r="D72" i="20"/>
  <c r="B73" i="20"/>
  <c r="C73" i="20"/>
  <c r="D73" i="20"/>
  <c r="B74" i="20"/>
  <c r="C74" i="20"/>
  <c r="D74" i="20"/>
  <c r="B75" i="20"/>
  <c r="C75" i="20"/>
  <c r="D75" i="20"/>
  <c r="B76" i="20"/>
  <c r="C76" i="20"/>
  <c r="D76" i="20"/>
  <c r="B77" i="20"/>
  <c r="C77" i="20"/>
  <c r="D77" i="20"/>
  <c r="B78" i="20"/>
  <c r="C78" i="20"/>
  <c r="D78" i="20"/>
  <c r="B79" i="20"/>
  <c r="C79" i="20"/>
  <c r="D79" i="20"/>
  <c r="B80" i="20"/>
  <c r="C80" i="20"/>
  <c r="D80" i="20"/>
  <c r="B81" i="20"/>
  <c r="C81" i="20"/>
  <c r="D81" i="20"/>
  <c r="B82" i="20"/>
  <c r="C82" i="20"/>
  <c r="D82" i="20"/>
  <c r="B83" i="20"/>
  <c r="C83" i="20"/>
  <c r="D83" i="20"/>
  <c r="B84" i="20"/>
  <c r="C84" i="20"/>
  <c r="D84" i="20"/>
  <c r="B85" i="20"/>
  <c r="C85" i="20"/>
  <c r="D85" i="20"/>
  <c r="B86" i="20"/>
  <c r="C86" i="20"/>
  <c r="D86" i="20"/>
  <c r="B87" i="20"/>
  <c r="C87" i="20"/>
  <c r="D87" i="20"/>
  <c r="B88" i="20"/>
  <c r="C88" i="20"/>
  <c r="D88" i="20"/>
  <c r="B89" i="20"/>
  <c r="C89" i="20"/>
  <c r="D89" i="20"/>
  <c r="B90" i="20"/>
  <c r="C90" i="20"/>
  <c r="D90" i="20"/>
  <c r="B91" i="20"/>
  <c r="C91" i="20"/>
  <c r="D91" i="20"/>
  <c r="B92" i="20"/>
  <c r="C92" i="20"/>
  <c r="D92" i="20"/>
  <c r="B93" i="20"/>
  <c r="C93" i="20"/>
  <c r="D93" i="20"/>
  <c r="B94" i="20"/>
  <c r="C94" i="20"/>
  <c r="D94" i="20"/>
  <c r="B95" i="20"/>
  <c r="C95" i="20"/>
  <c r="D95" i="20"/>
  <c r="B96" i="20"/>
  <c r="C96" i="20"/>
  <c r="D96" i="20"/>
  <c r="B97" i="20"/>
  <c r="C97" i="20"/>
  <c r="D97" i="20"/>
  <c r="B98" i="20"/>
  <c r="C98" i="20"/>
  <c r="D98" i="20"/>
  <c r="B99" i="20"/>
  <c r="C99" i="20"/>
  <c r="D99" i="20"/>
  <c r="B100" i="20"/>
  <c r="C100" i="20"/>
  <c r="D100" i="20"/>
  <c r="B101" i="20"/>
  <c r="C101" i="20"/>
  <c r="D101" i="20"/>
  <c r="B102" i="20"/>
  <c r="C102" i="20"/>
  <c r="D102" i="20"/>
  <c r="B103" i="20"/>
  <c r="C103" i="20"/>
  <c r="D103" i="20"/>
  <c r="B104" i="20"/>
  <c r="C104" i="20"/>
  <c r="D104" i="20"/>
  <c r="B105" i="20"/>
  <c r="C105" i="20"/>
  <c r="D105" i="20"/>
  <c r="B106" i="20"/>
  <c r="C106" i="20"/>
  <c r="D106" i="20"/>
  <c r="B107" i="20"/>
  <c r="C107" i="20"/>
  <c r="D107" i="20"/>
  <c r="B108" i="20"/>
  <c r="C108" i="20"/>
  <c r="D108" i="20"/>
  <c r="B109" i="20"/>
  <c r="C109" i="20"/>
  <c r="D109" i="20"/>
  <c r="B110" i="20"/>
  <c r="C110" i="20"/>
  <c r="D110" i="20"/>
  <c r="B111" i="20"/>
  <c r="C111" i="20"/>
  <c r="D111" i="20"/>
  <c r="B112" i="20"/>
  <c r="C112" i="20"/>
  <c r="D112" i="20"/>
  <c r="B113" i="20"/>
  <c r="C113" i="20"/>
  <c r="D113" i="20"/>
  <c r="B114" i="20"/>
  <c r="C114" i="20"/>
  <c r="D114" i="20"/>
  <c r="B115" i="20"/>
  <c r="C115" i="20"/>
  <c r="D115" i="20"/>
  <c r="B116" i="20"/>
  <c r="C116" i="20"/>
  <c r="D116" i="20"/>
  <c r="B117" i="20"/>
  <c r="C117" i="20"/>
  <c r="D117" i="20"/>
  <c r="B118" i="20"/>
  <c r="C118" i="20"/>
  <c r="D118" i="20"/>
  <c r="B119" i="20"/>
  <c r="C119" i="20"/>
  <c r="D119" i="20"/>
  <c r="B120" i="20"/>
  <c r="C120" i="20"/>
  <c r="D120" i="20"/>
  <c r="B121" i="20"/>
  <c r="C121" i="20"/>
  <c r="D121" i="20"/>
  <c r="B122" i="20"/>
  <c r="C122" i="20"/>
  <c r="D122" i="20"/>
  <c r="B123" i="20"/>
  <c r="C123" i="20"/>
  <c r="D123" i="20"/>
  <c r="B124" i="20"/>
  <c r="C124" i="20"/>
  <c r="D124" i="20"/>
  <c r="B125" i="20"/>
  <c r="C125" i="20"/>
  <c r="D125" i="20"/>
  <c r="B126" i="20"/>
  <c r="C126" i="20"/>
  <c r="D126" i="20"/>
  <c r="B127" i="20"/>
  <c r="C127" i="20"/>
  <c r="D127" i="20"/>
  <c r="B128" i="20"/>
  <c r="C128" i="20"/>
  <c r="D128" i="20"/>
  <c r="B129" i="20"/>
  <c r="C129" i="20"/>
  <c r="D129" i="20"/>
  <c r="B130" i="20"/>
  <c r="C130" i="20"/>
  <c r="D130" i="20"/>
  <c r="B131" i="20"/>
  <c r="C131" i="20"/>
  <c r="D131" i="20"/>
  <c r="B132" i="20"/>
  <c r="C132" i="20"/>
  <c r="D132" i="20"/>
  <c r="B133" i="20"/>
  <c r="C133" i="20"/>
  <c r="D133" i="20"/>
  <c r="B134" i="20"/>
  <c r="C134" i="20"/>
  <c r="D134" i="20"/>
  <c r="B135" i="20"/>
  <c r="C135" i="20"/>
  <c r="D135" i="20"/>
  <c r="B136" i="20"/>
  <c r="C136" i="20"/>
  <c r="D136" i="20"/>
  <c r="B137" i="20"/>
  <c r="C137" i="20"/>
  <c r="D137" i="20"/>
  <c r="B138" i="20"/>
  <c r="C138" i="20"/>
  <c r="D138" i="20"/>
  <c r="B139" i="20"/>
  <c r="C139" i="20"/>
  <c r="D139" i="20"/>
  <c r="B140" i="20"/>
  <c r="C140" i="20"/>
  <c r="D140" i="20"/>
  <c r="B141" i="20"/>
  <c r="C141" i="20"/>
  <c r="D141" i="20"/>
  <c r="B142" i="20"/>
  <c r="C142" i="20"/>
  <c r="D142" i="20"/>
  <c r="B143" i="20"/>
  <c r="C143" i="20"/>
  <c r="D143" i="20"/>
  <c r="B144" i="20"/>
  <c r="C144" i="20"/>
  <c r="D144" i="20"/>
  <c r="B145" i="20"/>
  <c r="C145" i="20"/>
  <c r="D145" i="20"/>
  <c r="B146" i="20"/>
  <c r="C146" i="20"/>
  <c r="D146" i="20"/>
  <c r="B147" i="20"/>
  <c r="C147" i="20"/>
  <c r="D147" i="20"/>
  <c r="B148" i="20"/>
  <c r="C148" i="20"/>
  <c r="D148" i="20"/>
  <c r="B149" i="20"/>
  <c r="C149" i="20"/>
  <c r="D149" i="20"/>
  <c r="B150" i="20"/>
  <c r="C150" i="20"/>
  <c r="D150" i="20"/>
  <c r="B151" i="20"/>
  <c r="C151" i="20"/>
  <c r="D151" i="20"/>
  <c r="B152" i="20"/>
  <c r="C152" i="20"/>
  <c r="D152" i="20"/>
  <c r="B153" i="20"/>
  <c r="C153" i="20"/>
  <c r="D153" i="20"/>
  <c r="B154" i="20"/>
  <c r="C154" i="20"/>
  <c r="D154" i="20"/>
  <c r="B155" i="20"/>
  <c r="C155" i="20"/>
  <c r="D155" i="20"/>
  <c r="B156" i="20"/>
  <c r="C156" i="20"/>
  <c r="D156" i="20"/>
  <c r="B157" i="20"/>
  <c r="C157" i="20"/>
  <c r="D157" i="20"/>
  <c r="B158" i="20"/>
  <c r="C158" i="20"/>
  <c r="D158" i="20"/>
  <c r="B159" i="20"/>
  <c r="C159" i="20"/>
  <c r="D159" i="20"/>
  <c r="B160" i="20"/>
  <c r="C160" i="20"/>
  <c r="D160" i="20"/>
  <c r="B161" i="20"/>
  <c r="C161" i="20"/>
  <c r="D161" i="20"/>
  <c r="B162" i="20"/>
  <c r="C162" i="20"/>
  <c r="D162" i="20"/>
  <c r="B163" i="20"/>
  <c r="C163" i="20"/>
  <c r="D163" i="20"/>
  <c r="B164" i="20"/>
  <c r="C164" i="20"/>
  <c r="D164" i="20"/>
  <c r="B165" i="20"/>
  <c r="C165" i="20"/>
  <c r="D165" i="20"/>
  <c r="B166" i="20"/>
  <c r="C166" i="20"/>
  <c r="D166" i="20"/>
  <c r="B167" i="20"/>
  <c r="C167" i="20"/>
  <c r="D167" i="20"/>
  <c r="B168" i="20"/>
  <c r="C168" i="20"/>
  <c r="D168" i="20"/>
  <c r="B169" i="20"/>
  <c r="C169" i="20"/>
  <c r="D169" i="20"/>
  <c r="B170" i="20"/>
  <c r="C170" i="20"/>
  <c r="D170" i="20"/>
  <c r="B171" i="20"/>
  <c r="C171" i="20"/>
  <c r="D171" i="20"/>
  <c r="B172" i="20"/>
  <c r="C172" i="20"/>
  <c r="D172" i="20"/>
  <c r="B173" i="20"/>
  <c r="C173" i="20"/>
  <c r="D173" i="20"/>
  <c r="B174" i="20"/>
  <c r="C174" i="20"/>
  <c r="D174" i="20"/>
  <c r="B175" i="20"/>
  <c r="C175" i="20"/>
  <c r="D175" i="20"/>
  <c r="B176" i="20"/>
  <c r="C176" i="20"/>
  <c r="D176" i="20"/>
  <c r="B177" i="20"/>
  <c r="C177" i="20"/>
  <c r="D177" i="20"/>
  <c r="B178" i="20"/>
  <c r="C178" i="20"/>
  <c r="D178" i="20"/>
  <c r="B179" i="20"/>
  <c r="C179" i="20"/>
  <c r="D179" i="20"/>
  <c r="B180" i="20"/>
  <c r="C180" i="20"/>
  <c r="D180" i="20"/>
  <c r="B181" i="20"/>
  <c r="C181" i="20"/>
  <c r="D181" i="20"/>
  <c r="B182" i="20"/>
  <c r="C182" i="20"/>
  <c r="D182" i="20"/>
  <c r="B183" i="20"/>
  <c r="C183" i="20"/>
  <c r="D183" i="20"/>
  <c r="B184" i="20"/>
  <c r="C184" i="20"/>
  <c r="D184" i="20"/>
  <c r="B185" i="20"/>
  <c r="C185" i="20"/>
  <c r="D185" i="20"/>
  <c r="B186" i="20"/>
  <c r="C186" i="20"/>
  <c r="D186" i="20"/>
  <c r="B187" i="20"/>
  <c r="C187" i="20"/>
  <c r="D187" i="20"/>
  <c r="B188" i="20"/>
  <c r="C188" i="20"/>
  <c r="D188" i="20"/>
  <c r="B189" i="20"/>
  <c r="C189" i="20"/>
  <c r="D189" i="20"/>
  <c r="B190" i="20"/>
  <c r="C190" i="20"/>
  <c r="D190" i="20"/>
  <c r="B191" i="20"/>
  <c r="C191" i="20"/>
  <c r="D191" i="20"/>
  <c r="B192" i="20"/>
  <c r="C192" i="20"/>
  <c r="D192" i="20"/>
  <c r="B193" i="20"/>
  <c r="C193" i="20"/>
  <c r="D193" i="20"/>
  <c r="B194" i="20"/>
  <c r="C194" i="20"/>
  <c r="D194" i="20"/>
  <c r="B195" i="20"/>
  <c r="C195" i="20"/>
  <c r="D195" i="20"/>
  <c r="B196" i="20"/>
  <c r="C196" i="20"/>
  <c r="D196" i="20"/>
  <c r="B197" i="20"/>
  <c r="C197" i="20"/>
  <c r="D197" i="20"/>
  <c r="B198" i="20"/>
  <c r="C198" i="20"/>
  <c r="D198" i="20"/>
  <c r="B199" i="20"/>
  <c r="C199" i="20"/>
  <c r="D199" i="20"/>
  <c r="B200" i="20"/>
  <c r="C200" i="20"/>
  <c r="D200" i="20"/>
  <c r="B201" i="20"/>
  <c r="C201" i="20"/>
  <c r="D201" i="20"/>
  <c r="B202" i="20"/>
  <c r="C202" i="20"/>
  <c r="D202" i="20"/>
  <c r="B203" i="20"/>
  <c r="C203" i="20"/>
  <c r="D203" i="20"/>
  <c r="B204" i="20"/>
  <c r="C204" i="20"/>
  <c r="D204" i="20"/>
  <c r="B205" i="20"/>
  <c r="C205" i="20"/>
  <c r="D205" i="20"/>
  <c r="B206" i="20"/>
  <c r="C206" i="20"/>
  <c r="D206" i="20"/>
  <c r="B207" i="20"/>
  <c r="C207" i="20"/>
  <c r="D207" i="20"/>
  <c r="B208" i="20"/>
  <c r="C208" i="20"/>
  <c r="D208" i="20"/>
  <c r="B209" i="20"/>
  <c r="C209" i="20"/>
  <c r="D209" i="20"/>
  <c r="B210" i="20"/>
  <c r="C210" i="20"/>
  <c r="D210" i="20"/>
  <c r="B211" i="20"/>
  <c r="C211" i="20"/>
  <c r="D211" i="20"/>
  <c r="B212" i="20"/>
  <c r="C212" i="20"/>
  <c r="D212" i="20"/>
  <c r="B213" i="20"/>
  <c r="C213" i="20"/>
  <c r="D213" i="20"/>
  <c r="B214" i="20"/>
  <c r="C214" i="20"/>
  <c r="D214" i="20"/>
  <c r="B215" i="20"/>
  <c r="C215" i="20"/>
  <c r="D215" i="20"/>
  <c r="B216" i="20"/>
  <c r="C216" i="20"/>
  <c r="D216" i="20"/>
  <c r="B217" i="20"/>
  <c r="C217" i="20"/>
  <c r="D217" i="20"/>
  <c r="B218" i="20"/>
  <c r="C218" i="20"/>
  <c r="D218" i="20"/>
  <c r="B219" i="20"/>
  <c r="C219" i="20"/>
  <c r="D219" i="20"/>
  <c r="B220" i="20"/>
  <c r="C220" i="20"/>
  <c r="D220" i="20"/>
  <c r="B221" i="20"/>
  <c r="C221" i="20"/>
  <c r="D221" i="20"/>
  <c r="B222" i="20"/>
  <c r="C222" i="20"/>
  <c r="D222" i="20"/>
  <c r="B223" i="20"/>
  <c r="C223" i="20"/>
  <c r="D223" i="20"/>
  <c r="B224" i="20"/>
  <c r="C224" i="20"/>
  <c r="D224" i="20"/>
  <c r="B225" i="20"/>
  <c r="C225" i="20"/>
  <c r="D225" i="20"/>
  <c r="B226" i="20"/>
  <c r="C226" i="20"/>
  <c r="D226" i="20"/>
  <c r="B227" i="20"/>
  <c r="C227" i="20"/>
  <c r="D227" i="20"/>
  <c r="B228" i="20"/>
  <c r="C228" i="20"/>
  <c r="D228" i="20"/>
  <c r="B229" i="20"/>
  <c r="C229" i="20"/>
  <c r="D229" i="20"/>
  <c r="B230" i="20"/>
  <c r="C230" i="20"/>
  <c r="D230" i="20"/>
  <c r="B231" i="20"/>
  <c r="C231" i="20"/>
  <c r="D231" i="20"/>
  <c r="B232" i="20"/>
  <c r="C232" i="20"/>
  <c r="D232" i="20"/>
  <c r="B233" i="20"/>
  <c r="C233" i="20"/>
  <c r="D233" i="20"/>
  <c r="B234" i="20"/>
  <c r="C234" i="20"/>
  <c r="D234" i="20"/>
  <c r="B235" i="20"/>
  <c r="C235" i="20"/>
  <c r="D235" i="20"/>
  <c r="B236" i="20"/>
  <c r="C236" i="20"/>
  <c r="D236" i="20"/>
  <c r="B237" i="20"/>
  <c r="C237" i="20"/>
  <c r="D237" i="20"/>
  <c r="B238" i="20"/>
  <c r="C238" i="20"/>
  <c r="D238" i="20"/>
  <c r="B239" i="20"/>
  <c r="C239" i="20"/>
  <c r="D239" i="20"/>
  <c r="B240" i="20"/>
  <c r="C240" i="20"/>
  <c r="D240" i="20"/>
  <c r="B241" i="20"/>
  <c r="C241" i="20"/>
  <c r="D241" i="20"/>
  <c r="B242" i="20"/>
  <c r="C242" i="20"/>
  <c r="D242" i="20"/>
  <c r="B243" i="20"/>
  <c r="C243" i="20"/>
  <c r="D243" i="20"/>
  <c r="B244" i="20"/>
  <c r="C244" i="20"/>
  <c r="D244" i="20"/>
  <c r="B245" i="20"/>
  <c r="C245" i="20"/>
  <c r="D245" i="20"/>
  <c r="B246" i="20"/>
  <c r="C246" i="20"/>
  <c r="D246" i="20"/>
  <c r="B247" i="20"/>
  <c r="C247" i="20"/>
  <c r="D247" i="20"/>
  <c r="B248" i="20"/>
  <c r="C248" i="20"/>
  <c r="D248" i="20"/>
  <c r="B249" i="20"/>
  <c r="C249" i="20"/>
  <c r="D249" i="20"/>
  <c r="B250" i="20"/>
  <c r="C250" i="20"/>
  <c r="D250" i="20"/>
  <c r="B251" i="20"/>
  <c r="C251" i="20"/>
  <c r="D251" i="20"/>
  <c r="B252" i="20"/>
  <c r="C252" i="20"/>
  <c r="D252" i="20"/>
  <c r="B253" i="20"/>
  <c r="C253" i="20"/>
  <c r="D253" i="20"/>
  <c r="B254" i="20"/>
  <c r="C254" i="20"/>
  <c r="D254" i="20"/>
  <c r="B255" i="20"/>
  <c r="C255" i="20"/>
  <c r="D255" i="20"/>
  <c r="B256" i="20"/>
  <c r="C256" i="20"/>
  <c r="D256" i="20"/>
  <c r="B257" i="20"/>
  <c r="C257" i="20"/>
  <c r="D257" i="20"/>
  <c r="B258" i="20"/>
  <c r="C258" i="20"/>
  <c r="D258" i="20"/>
  <c r="B259" i="20"/>
  <c r="C259" i="20"/>
  <c r="D259" i="20"/>
  <c r="B260" i="20"/>
  <c r="C260" i="20"/>
  <c r="D260" i="20"/>
  <c r="B261" i="20"/>
  <c r="C261" i="20"/>
  <c r="D261" i="20"/>
  <c r="B262" i="20"/>
  <c r="C262" i="20"/>
  <c r="D262" i="20"/>
  <c r="B263" i="20"/>
  <c r="C263" i="20"/>
  <c r="D263" i="20"/>
  <c r="B264" i="20"/>
  <c r="C264" i="20"/>
  <c r="D264" i="20"/>
  <c r="B265" i="20"/>
  <c r="C265" i="20"/>
  <c r="D265" i="20"/>
  <c r="C3" i="20"/>
  <c r="D3" i="20"/>
  <c r="B3" i="20"/>
  <c r="E221" i="20" l="1"/>
  <c r="E136" i="20"/>
  <c r="E102" i="20"/>
  <c r="G231" i="20"/>
  <c r="G50" i="20"/>
  <c r="F57" i="20"/>
  <c r="F102" i="20"/>
  <c r="E57" i="20"/>
  <c r="G102" i="20"/>
  <c r="G77" i="20"/>
  <c r="G57" i="20"/>
  <c r="F112" i="20"/>
  <c r="E59" i="20"/>
  <c r="F221" i="20"/>
  <c r="E111" i="20"/>
  <c r="G239" i="20"/>
  <c r="G202" i="20"/>
  <c r="F58" i="20"/>
  <c r="F163" i="20"/>
  <c r="G218" i="20"/>
  <c r="G59" i="20"/>
  <c r="F80" i="20"/>
  <c r="E43" i="20"/>
  <c r="G174" i="20"/>
  <c r="F111" i="20"/>
  <c r="F151" i="20"/>
  <c r="F136" i="20"/>
  <c r="F56" i="20"/>
  <c r="G149" i="20"/>
  <c r="G221" i="20"/>
  <c r="E156" i="20"/>
  <c r="F43" i="20"/>
  <c r="F174" i="20"/>
  <c r="F162" i="20"/>
  <c r="G100" i="20"/>
  <c r="F4" i="20"/>
  <c r="F59" i="20"/>
  <c r="G58" i="20"/>
  <c r="G82" i="20"/>
  <c r="F217" i="20"/>
  <c r="E149" i="20"/>
  <c r="G9" i="20"/>
  <c r="F218" i="20"/>
  <c r="G4" i="20"/>
  <c r="E56" i="20"/>
  <c r="G18" i="20"/>
  <c r="G112" i="20"/>
  <c r="F202" i="20"/>
  <c r="E230" i="20"/>
  <c r="E58" i="20"/>
  <c r="H58" i="20" s="1"/>
  <c r="F235" i="20"/>
  <c r="G80" i="20"/>
  <c r="G69" i="20"/>
  <c r="F205" i="20"/>
  <c r="G43" i="20"/>
  <c r="G155" i="20"/>
  <c r="F28" i="20"/>
  <c r="E174" i="20"/>
  <c r="E94" i="20"/>
  <c r="E162" i="20"/>
  <c r="F138" i="20"/>
  <c r="E200" i="20"/>
  <c r="E217" i="20"/>
  <c r="F140" i="20"/>
  <c r="G214" i="20"/>
  <c r="G163" i="20"/>
  <c r="G105" i="20"/>
  <c r="E86" i="20"/>
  <c r="E244" i="20"/>
  <c r="E247" i="20"/>
  <c r="F17" i="20"/>
  <c r="F236" i="20"/>
  <c r="G60" i="20"/>
  <c r="E22" i="20"/>
  <c r="F49" i="20"/>
  <c r="G107" i="20"/>
  <c r="G131" i="20"/>
  <c r="G31" i="20"/>
  <c r="G26" i="20"/>
  <c r="F38" i="20"/>
  <c r="E201" i="20"/>
  <c r="E145" i="20"/>
  <c r="F261" i="20"/>
  <c r="G186" i="20"/>
  <c r="G19" i="20"/>
  <c r="F156" i="20"/>
  <c r="E224" i="20"/>
  <c r="F139" i="20"/>
  <c r="E227" i="20"/>
  <c r="G164" i="20"/>
  <c r="G200" i="20"/>
  <c r="E50" i="20"/>
  <c r="G106" i="20"/>
  <c r="F104" i="20"/>
  <c r="F14" i="20"/>
  <c r="E4" i="20"/>
  <c r="H4" i="20" s="1"/>
  <c r="E264" i="20"/>
  <c r="F223" i="20"/>
  <c r="E112" i="20"/>
  <c r="F212" i="20"/>
  <c r="F198" i="20"/>
  <c r="E61" i="20"/>
  <c r="F247" i="20"/>
  <c r="E158" i="20"/>
  <c r="E14" i="20"/>
  <c r="F258" i="20"/>
  <c r="E122" i="20"/>
  <c r="G22" i="20"/>
  <c r="F135" i="20"/>
  <c r="E65" i="20"/>
  <c r="E196" i="20"/>
  <c r="E198" i="20"/>
  <c r="G87" i="20"/>
  <c r="E261" i="20"/>
  <c r="G17" i="20"/>
  <c r="E239" i="20"/>
  <c r="G119" i="20"/>
  <c r="E15" i="20"/>
  <c r="G123" i="20"/>
  <c r="E213" i="20"/>
  <c r="F219" i="20"/>
  <c r="E109" i="20"/>
  <c r="G129" i="20"/>
  <c r="G162" i="20"/>
  <c r="F201" i="20"/>
  <c r="G156" i="20"/>
  <c r="F123" i="20"/>
  <c r="G95" i="20"/>
  <c r="F134" i="20"/>
  <c r="E17" i="20"/>
  <c r="E235" i="20"/>
  <c r="F82" i="20"/>
  <c r="E121" i="20"/>
  <c r="F204" i="20"/>
  <c r="F114" i="20"/>
  <c r="F132" i="20"/>
  <c r="F78" i="20"/>
  <c r="F239" i="20"/>
  <c r="G150" i="20"/>
  <c r="E34" i="20"/>
  <c r="G93" i="20"/>
  <c r="F154" i="20"/>
  <c r="F131" i="20"/>
  <c r="F231" i="20"/>
  <c r="E241" i="20"/>
  <c r="E218" i="20"/>
  <c r="G261" i="20"/>
  <c r="F178" i="20"/>
  <c r="G158" i="20"/>
  <c r="G229" i="20"/>
  <c r="F170" i="20"/>
  <c r="G223" i="20"/>
  <c r="F95" i="20"/>
  <c r="E49" i="20"/>
  <c r="F148" i="20"/>
  <c r="E243" i="20"/>
  <c r="F147" i="20"/>
  <c r="F10" i="20"/>
  <c r="E44" i="20"/>
  <c r="F262" i="20"/>
  <c r="F200" i="20"/>
  <c r="E132" i="20"/>
  <c r="F51" i="20"/>
  <c r="F144" i="20"/>
  <c r="G103" i="20"/>
  <c r="E254" i="20"/>
  <c r="E26" i="20"/>
  <c r="F109" i="20"/>
  <c r="E11" i="20"/>
  <c r="E236" i="20"/>
  <c r="E257" i="20"/>
  <c r="F214" i="20"/>
  <c r="F85" i="20"/>
  <c r="F69" i="20"/>
  <c r="G238" i="20"/>
  <c r="E255" i="20"/>
  <c r="E246" i="20"/>
  <c r="F106" i="20"/>
  <c r="F120" i="20"/>
  <c r="G66" i="20"/>
  <c r="G118" i="20"/>
  <c r="E194" i="20"/>
  <c r="G8" i="20"/>
  <c r="G55" i="20"/>
  <c r="F9" i="20"/>
  <c r="E250" i="20"/>
  <c r="F264" i="20"/>
  <c r="F24" i="20"/>
  <c r="G54" i="20"/>
  <c r="E253" i="20"/>
  <c r="G151" i="20"/>
  <c r="E237" i="20"/>
  <c r="F173" i="20"/>
  <c r="F103" i="20"/>
  <c r="E16" i="20"/>
  <c r="E258" i="20"/>
  <c r="G212" i="20"/>
  <c r="E114" i="20"/>
  <c r="G111" i="20"/>
  <c r="E20" i="20"/>
  <c r="E106" i="20"/>
  <c r="F101" i="20"/>
  <c r="E19" i="20"/>
  <c r="F158" i="20"/>
  <c r="E228" i="20"/>
  <c r="G48" i="20"/>
  <c r="G141" i="20"/>
  <c r="G197" i="20"/>
  <c r="G189" i="20"/>
  <c r="G224" i="20"/>
  <c r="G139" i="20"/>
  <c r="E226" i="20"/>
  <c r="G204" i="20"/>
  <c r="F142" i="20"/>
  <c r="G258" i="20"/>
  <c r="F227" i="20"/>
  <c r="F133" i="20"/>
  <c r="G110" i="20"/>
  <c r="G176" i="20"/>
  <c r="E18" i="20"/>
  <c r="F55" i="20"/>
  <c r="E67" i="20"/>
  <c r="G51" i="20"/>
  <c r="F253" i="20"/>
  <c r="F246" i="20"/>
  <c r="F110" i="20"/>
  <c r="G234" i="20"/>
  <c r="E229" i="20"/>
  <c r="E186" i="20"/>
  <c r="F244" i="20"/>
  <c r="E60" i="20"/>
  <c r="F54" i="20"/>
  <c r="G205" i="20"/>
  <c r="F238" i="20"/>
  <c r="F44" i="20"/>
  <c r="F149" i="20"/>
  <c r="G257" i="20"/>
  <c r="G253" i="20"/>
  <c r="E89" i="20"/>
  <c r="G263" i="20"/>
  <c r="F48" i="20"/>
  <c r="E62" i="20"/>
  <c r="F150" i="20"/>
  <c r="G226" i="20"/>
  <c r="F105" i="20"/>
  <c r="F118" i="20"/>
  <c r="F53" i="20"/>
  <c r="E95" i="20"/>
  <c r="E24" i="20"/>
  <c r="F119" i="20"/>
  <c r="E147" i="20"/>
  <c r="E143" i="20"/>
  <c r="F45" i="20"/>
  <c r="G227" i="20"/>
  <c r="G65" i="20"/>
  <c r="E242" i="20"/>
  <c r="F107" i="20"/>
  <c r="F31" i="20"/>
  <c r="E178" i="20"/>
  <c r="G219" i="20"/>
  <c r="G68" i="20"/>
  <c r="E119" i="20"/>
  <c r="F116" i="20"/>
  <c r="E263" i="20"/>
  <c r="F243" i="20"/>
  <c r="E23" i="20"/>
  <c r="G228" i="20"/>
  <c r="F197" i="20"/>
  <c r="E29" i="20"/>
  <c r="G185" i="20"/>
  <c r="E256" i="20"/>
  <c r="F99" i="20"/>
  <c r="F155" i="20"/>
  <c r="E141" i="20"/>
  <c r="E216" i="20"/>
  <c r="E167" i="20"/>
  <c r="G192" i="20"/>
  <c r="F42" i="20"/>
  <c r="F143" i="20"/>
  <c r="E238" i="20"/>
  <c r="G101" i="20"/>
  <c r="E120" i="20"/>
  <c r="E87" i="20"/>
  <c r="F241" i="20"/>
  <c r="E125" i="20"/>
  <c r="G240" i="20"/>
  <c r="F97" i="20"/>
  <c r="F184" i="20"/>
  <c r="E212" i="20"/>
  <c r="E184" i="20"/>
  <c r="F20" i="20"/>
  <c r="E51" i="20"/>
  <c r="E131" i="20"/>
  <c r="F250" i="20"/>
  <c r="F66" i="20"/>
  <c r="G195" i="20"/>
  <c r="G198" i="20"/>
  <c r="E107" i="20"/>
  <c r="E245" i="20"/>
  <c r="F81" i="20"/>
  <c r="G152" i="20"/>
  <c r="G15" i="20"/>
  <c r="F34" i="20"/>
  <c r="G137" i="20"/>
  <c r="G16" i="20"/>
  <c r="F76" i="20"/>
  <c r="F91" i="20"/>
  <c r="E248" i="20"/>
  <c r="F62" i="20"/>
  <c r="G181" i="20"/>
  <c r="E81" i="20"/>
  <c r="F23" i="20"/>
  <c r="F41" i="20"/>
  <c r="F232" i="20"/>
  <c r="E110" i="20"/>
  <c r="G125" i="20"/>
  <c r="E48" i="20"/>
  <c r="F182" i="20"/>
  <c r="F16" i="20"/>
  <c r="E71" i="20"/>
  <c r="F12" i="20"/>
  <c r="F126" i="20"/>
  <c r="G246" i="20"/>
  <c r="G171" i="20"/>
  <c r="F245" i="20"/>
  <c r="G180" i="20"/>
  <c r="F254" i="20"/>
  <c r="G35" i="20"/>
  <c r="F234" i="20"/>
  <c r="F67" i="20"/>
  <c r="E42" i="20"/>
  <c r="E117" i="20"/>
  <c r="G245" i="20"/>
  <c r="E36" i="20"/>
  <c r="F29" i="20"/>
  <c r="F255" i="20"/>
  <c r="F7" i="20"/>
  <c r="F248" i="20"/>
  <c r="G248" i="20"/>
  <c r="E208" i="20"/>
  <c r="G134" i="20"/>
  <c r="E234" i="20"/>
  <c r="F249" i="20"/>
  <c r="E252" i="20"/>
  <c r="F108" i="20"/>
  <c r="G183" i="20"/>
  <c r="F125" i="20"/>
  <c r="E142" i="20"/>
  <c r="E108" i="20"/>
  <c r="F35" i="20"/>
  <c r="G30" i="20"/>
  <c r="G39" i="20"/>
  <c r="G133" i="20"/>
  <c r="E83" i="20"/>
  <c r="G117" i="20"/>
  <c r="E220" i="20"/>
  <c r="E219" i="20"/>
  <c r="G188" i="20"/>
  <c r="E54" i="20"/>
  <c r="G132" i="20"/>
  <c r="E232" i="20"/>
  <c r="F252" i="20"/>
  <c r="F36" i="20"/>
  <c r="F83" i="20"/>
  <c r="F6" i="20"/>
  <c r="G241" i="20"/>
  <c r="E203" i="20"/>
  <c r="F203" i="20"/>
  <c r="F256" i="20"/>
  <c r="G203" i="20"/>
  <c r="G33" i="20"/>
  <c r="G244" i="20"/>
  <c r="G32" i="20"/>
  <c r="G250" i="20"/>
  <c r="G124" i="20"/>
  <c r="G130" i="20"/>
  <c r="G242" i="20"/>
  <c r="G243" i="20"/>
  <c r="G187" i="20"/>
  <c r="G67" i="20"/>
  <c r="G34" i="20"/>
  <c r="E47" i="20"/>
  <c r="G113" i="20"/>
  <c r="G128" i="20"/>
  <c r="G160" i="20"/>
  <c r="E190" i="20"/>
  <c r="G190" i="20"/>
  <c r="F209" i="20"/>
  <c r="G210" i="20"/>
  <c r="E211" i="20"/>
  <c r="G211" i="20"/>
  <c r="F251" i="20"/>
  <c r="G251" i="20"/>
  <c r="F46" i="20"/>
  <c r="G182" i="20"/>
  <c r="G206" i="20"/>
  <c r="E113" i="20"/>
  <c r="E206" i="20"/>
  <c r="F206" i="20"/>
  <c r="F207" i="20"/>
  <c r="E209" i="20"/>
  <c r="G209" i="20"/>
  <c r="F47" i="20"/>
  <c r="G47" i="20"/>
  <c r="F63" i="20"/>
  <c r="G63" i="20"/>
  <c r="F113" i="20"/>
  <c r="G179" i="20"/>
  <c r="F191" i="20"/>
  <c r="G191" i="20"/>
  <c r="G207" i="20"/>
  <c r="F211" i="20"/>
  <c r="E251" i="20"/>
  <c r="G7" i="20"/>
  <c r="G46" i="20"/>
  <c r="F190" i="20"/>
  <c r="E191" i="20"/>
  <c r="E207" i="20"/>
  <c r="E210" i="20"/>
  <c r="E63" i="20"/>
  <c r="G252" i="20"/>
  <c r="E46" i="20"/>
  <c r="F210" i="20"/>
  <c r="G255" i="20"/>
  <c r="F259" i="20"/>
  <c r="G36" i="20"/>
  <c r="F166" i="20"/>
  <c r="G249" i="20"/>
  <c r="E73" i="20"/>
  <c r="G73" i="20"/>
  <c r="E222" i="20"/>
  <c r="G222" i="20"/>
  <c r="F187" i="20"/>
  <c r="G127" i="20"/>
  <c r="E249" i="20"/>
  <c r="E166" i="20"/>
  <c r="G20" i="20"/>
  <c r="F3" i="20"/>
  <c r="E260" i="20"/>
  <c r="G259" i="20"/>
  <c r="E259" i="20"/>
  <c r="F260" i="20"/>
  <c r="F242" i="20"/>
  <c r="F128" i="20"/>
  <c r="F222" i="20"/>
  <c r="G76" i="20"/>
  <c r="G83" i="20"/>
  <c r="G260" i="20"/>
  <c r="F177" i="20"/>
  <c r="G41" i="20"/>
  <c r="G27" i="20"/>
  <c r="G254" i="20"/>
  <c r="G40" i="20"/>
  <c r="E185" i="20"/>
  <c r="G144" i="20"/>
  <c r="G184" i="20"/>
  <c r="E159" i="20"/>
  <c r="E160" i="20"/>
  <c r="F32" i="20"/>
  <c r="G166" i="20"/>
  <c r="G199" i="20"/>
  <c r="G97" i="20"/>
  <c r="G232" i="20"/>
  <c r="E3" i="20"/>
  <c r="F127" i="20"/>
  <c r="E138" i="20"/>
  <c r="E195" i="20"/>
  <c r="E240" i="20"/>
  <c r="G172" i="20"/>
  <c r="E5" i="20"/>
  <c r="G115" i="20"/>
  <c r="G167" i="20"/>
  <c r="E85" i="20"/>
  <c r="F27" i="20"/>
  <c r="E165" i="20"/>
  <c r="F39" i="20"/>
  <c r="F65" i="20"/>
  <c r="G42" i="20"/>
  <c r="E214" i="20"/>
  <c r="G108" i="20"/>
  <c r="G159" i="20"/>
  <c r="G177" i="20"/>
  <c r="G247" i="20"/>
  <c r="F188" i="20"/>
  <c r="F130" i="20"/>
  <c r="E32" i="20"/>
  <c r="G91" i="20"/>
  <c r="G161" i="20"/>
  <c r="E12" i="20"/>
  <c r="F195" i="20"/>
  <c r="G256" i="20"/>
  <c r="G153" i="20"/>
  <c r="G136" i="20"/>
  <c r="F161" i="20"/>
  <c r="F30" i="20"/>
  <c r="E101" i="20"/>
  <c r="G3" i="20"/>
  <c r="E176" i="20"/>
  <c r="G170" i="20"/>
  <c r="E30" i="20"/>
  <c r="G72" i="20"/>
  <c r="G120" i="20"/>
  <c r="G148" i="20"/>
  <c r="F96" i="20"/>
  <c r="G116" i="20"/>
  <c r="E127" i="20"/>
  <c r="E187" i="20"/>
  <c r="E93" i="20"/>
  <c r="F196" i="20"/>
  <c r="G23" i="20"/>
  <c r="G28" i="20"/>
  <c r="F263" i="20"/>
  <c r="F115" i="20"/>
  <c r="F153" i="20"/>
  <c r="G10" i="20"/>
  <c r="E140" i="20"/>
  <c r="E139" i="20"/>
  <c r="E173" i="20"/>
  <c r="F181" i="20"/>
  <c r="G168" i="20"/>
  <c r="E150" i="20"/>
  <c r="E64" i="20"/>
  <c r="E72" i="20"/>
  <c r="G90" i="20"/>
  <c r="E170" i="20"/>
  <c r="F159" i="20"/>
  <c r="F189" i="20"/>
  <c r="F160" i="20"/>
  <c r="E40" i="20"/>
  <c r="G71" i="20"/>
  <c r="F15" i="20"/>
  <c r="F117" i="20"/>
  <c r="E223" i="20"/>
  <c r="F64" i="20"/>
  <c r="F179" i="20"/>
  <c r="E9" i="20"/>
  <c r="F73" i="20"/>
  <c r="E78" i="20"/>
  <c r="F72" i="20"/>
  <c r="E115" i="20"/>
  <c r="E92" i="20"/>
  <c r="E262" i="20"/>
  <c r="F194" i="20"/>
  <c r="G126" i="20"/>
  <c r="G12" i="20"/>
  <c r="E25" i="20"/>
  <c r="G216" i="20"/>
  <c r="G75" i="20"/>
  <c r="F124" i="20"/>
  <c r="E41" i="20"/>
  <c r="F87" i="20"/>
  <c r="F33" i="20"/>
  <c r="F141" i="20"/>
  <c r="F237" i="20"/>
  <c r="G37" i="20"/>
  <c r="F180" i="20"/>
  <c r="F137" i="20"/>
  <c r="G99" i="20"/>
  <c r="F92" i="20"/>
  <c r="G64" i="20"/>
  <c r="E39" i="20"/>
  <c r="E45" i="20"/>
  <c r="E168" i="20"/>
  <c r="G94" i="20"/>
  <c r="G143" i="20"/>
  <c r="F199" i="20"/>
  <c r="G196" i="20"/>
  <c r="F37" i="20"/>
  <c r="E135" i="20"/>
  <c r="F240" i="20"/>
  <c r="G81" i="20"/>
  <c r="E175" i="20"/>
  <c r="G173" i="20"/>
  <c r="F19" i="20"/>
  <c r="E148" i="20"/>
  <c r="F5" i="20"/>
  <c r="E199" i="20"/>
  <c r="G140" i="20"/>
  <c r="E52" i="20"/>
  <c r="E182" i="20"/>
  <c r="F225" i="20"/>
  <c r="E128" i="20"/>
  <c r="F167" i="20"/>
  <c r="G96" i="20"/>
  <c r="E177" i="20"/>
  <c r="F176" i="20"/>
  <c r="G92" i="20"/>
  <c r="G29" i="20"/>
  <c r="F257" i="20"/>
  <c r="E188" i="20"/>
  <c r="F157" i="20"/>
  <c r="E53" i="20"/>
  <c r="E197" i="20"/>
  <c r="E225" i="20"/>
  <c r="F213" i="20"/>
  <c r="G6" i="20"/>
  <c r="F152" i="20"/>
  <c r="E82" i="20"/>
  <c r="E179" i="20"/>
  <c r="F185" i="20"/>
  <c r="E98" i="20"/>
  <c r="F229" i="20"/>
  <c r="E163" i="20"/>
  <c r="F224" i="20"/>
  <c r="G25" i="20"/>
  <c r="F175" i="20"/>
  <c r="E35" i="20"/>
  <c r="E146" i="20"/>
  <c r="G157" i="20"/>
  <c r="E116" i="20"/>
  <c r="G194" i="20"/>
  <c r="E8" i="20"/>
  <c r="F71" i="20"/>
  <c r="F18" i="20"/>
  <c r="F183" i="20"/>
  <c r="E75" i="20"/>
  <c r="E80" i="20"/>
  <c r="F226" i="20"/>
  <c r="E154" i="20"/>
  <c r="G45" i="20"/>
  <c r="F208" i="20"/>
  <c r="E7" i="20"/>
  <c r="F93" i="20"/>
  <c r="G78" i="20"/>
  <c r="F40" i="20"/>
  <c r="F61" i="20"/>
  <c r="E124" i="20"/>
  <c r="G98" i="20"/>
  <c r="E21" i="20"/>
  <c r="E55" i="20"/>
  <c r="G5" i="20"/>
  <c r="E133" i="20"/>
  <c r="G74" i="20"/>
  <c r="G220" i="20"/>
  <c r="E105" i="20"/>
  <c r="E6" i="20"/>
  <c r="F84" i="20"/>
  <c r="F121" i="20"/>
  <c r="E161" i="20"/>
  <c r="F21" i="20"/>
  <c r="G109" i="20"/>
  <c r="E31" i="20"/>
  <c r="H31" i="20" s="1"/>
  <c r="E27" i="20"/>
  <c r="E183" i="20"/>
  <c r="F25" i="20"/>
  <c r="E91" i="20"/>
  <c r="F216" i="20"/>
  <c r="G61" i="20"/>
  <c r="F68" i="20"/>
  <c r="E123" i="20"/>
  <c r="F60" i="20"/>
  <c r="G21" i="20"/>
  <c r="F52" i="20"/>
  <c r="F94" i="20"/>
  <c r="G165" i="20"/>
  <c r="G145" i="20"/>
  <c r="E88" i="20"/>
  <c r="G138" i="20"/>
  <c r="F122" i="20"/>
  <c r="E96" i="20"/>
  <c r="H96" i="20" s="1"/>
  <c r="G79" i="20"/>
  <c r="F186" i="20"/>
  <c r="E70" i="20"/>
  <c r="E130" i="20"/>
  <c r="F168" i="20"/>
  <c r="E66" i="20"/>
  <c r="G178" i="20"/>
  <c r="G201" i="20"/>
  <c r="E151" i="20"/>
  <c r="E13" i="20"/>
  <c r="G208" i="20"/>
  <c r="F169" i="20"/>
  <c r="F8" i="20"/>
  <c r="E231" i="20"/>
  <c r="F75" i="20"/>
  <c r="E157" i="20"/>
  <c r="E134" i="20"/>
  <c r="H134" i="20" s="1"/>
  <c r="F215" i="20"/>
  <c r="E84" i="20"/>
  <c r="F22" i="20"/>
  <c r="F100" i="20"/>
  <c r="G44" i="20"/>
  <c r="E10" i="20"/>
  <c r="E155" i="20"/>
  <c r="F13" i="20"/>
  <c r="G147" i="20"/>
  <c r="E181" i="20"/>
  <c r="G53" i="20"/>
  <c r="F220" i="20"/>
  <c r="F89" i="20"/>
  <c r="G146" i="20"/>
  <c r="G237" i="20"/>
  <c r="E215" i="20"/>
  <c r="G135" i="20"/>
  <c r="E153" i="20"/>
  <c r="G217" i="20"/>
  <c r="F230" i="20"/>
  <c r="F146" i="20"/>
  <c r="G169" i="20"/>
  <c r="G264" i="20"/>
  <c r="E69" i="20"/>
  <c r="G114" i="20"/>
  <c r="G70" i="20"/>
  <c r="G11" i="20"/>
  <c r="F88" i="20"/>
  <c r="E172" i="20"/>
  <c r="E265" i="20"/>
  <c r="G49" i="20"/>
  <c r="F11" i="20"/>
  <c r="E77" i="20"/>
  <c r="E76" i="20"/>
  <c r="E233" i="20"/>
  <c r="E180" i="20"/>
  <c r="F90" i="20"/>
  <c r="E144" i="20"/>
  <c r="G62" i="20"/>
  <c r="G262" i="20"/>
  <c r="E118" i="20"/>
  <c r="E97" i="20"/>
  <c r="F129" i="20"/>
  <c r="E100" i="20"/>
  <c r="E68" i="20"/>
  <c r="G193" i="20"/>
  <c r="E90" i="20"/>
  <c r="E193" i="20"/>
  <c r="E28" i="20"/>
  <c r="F172" i="20"/>
  <c r="F74" i="20"/>
  <c r="G175" i="20"/>
  <c r="G104" i="20"/>
  <c r="F164" i="20"/>
  <c r="G154" i="20"/>
  <c r="E169" i="20"/>
  <c r="G121" i="20"/>
  <c r="E74" i="20"/>
  <c r="F26" i="20"/>
  <c r="F165" i="20"/>
  <c r="G52" i="20"/>
  <c r="G225" i="20"/>
  <c r="F171" i="20"/>
  <c r="G24" i="20"/>
  <c r="F265" i="20"/>
  <c r="E104" i="20"/>
  <c r="E152" i="20"/>
  <c r="G233" i="20"/>
  <c r="F50" i="20"/>
  <c r="G88" i="20"/>
  <c r="G84" i="20"/>
  <c r="G265" i="20"/>
  <c r="E38" i="20"/>
  <c r="E189" i="20"/>
  <c r="F228" i="20"/>
  <c r="G56" i="20"/>
  <c r="F192" i="20"/>
  <c r="F98" i="20"/>
  <c r="G89" i="20"/>
  <c r="F145" i="20"/>
  <c r="E33" i="20"/>
  <c r="G122" i="20"/>
  <c r="F77" i="20"/>
  <c r="G142" i="20"/>
  <c r="E99" i="20"/>
  <c r="E192" i="20"/>
  <c r="G14" i="20"/>
  <c r="F233" i="20"/>
  <c r="G230" i="20"/>
  <c r="G213" i="20"/>
  <c r="E37" i="20"/>
  <c r="G13" i="20"/>
  <c r="E103" i="20"/>
  <c r="E164" i="20"/>
  <c r="E171" i="20"/>
  <c r="H171" i="20" s="1"/>
  <c r="F70" i="20"/>
  <c r="F86" i="20"/>
  <c r="G86" i="20"/>
  <c r="E129" i="20"/>
  <c r="G215" i="20"/>
  <c r="G236" i="20"/>
  <c r="G85" i="20"/>
  <c r="F193" i="20"/>
  <c r="E126" i="20"/>
  <c r="G38" i="20"/>
  <c r="E204" i="20"/>
  <c r="E202" i="20"/>
  <c r="E137" i="20"/>
  <c r="F79" i="20"/>
  <c r="G235" i="20"/>
  <c r="E79" i="20"/>
  <c r="H148" i="20" l="1"/>
  <c r="H129" i="20"/>
  <c r="H37" i="20"/>
  <c r="H183" i="20"/>
  <c r="H182" i="20"/>
  <c r="H30" i="20"/>
  <c r="H51" i="20"/>
  <c r="H238" i="20"/>
  <c r="H202" i="20"/>
  <c r="H28" i="20"/>
  <c r="H123" i="20"/>
  <c r="H91" i="20"/>
  <c r="H46" i="20"/>
  <c r="H17" i="20"/>
  <c r="H150" i="20"/>
  <c r="H131" i="20"/>
  <c r="H164" i="20"/>
  <c r="H97" i="20"/>
  <c r="H76" i="20"/>
  <c r="H181" i="20"/>
  <c r="H10" i="20"/>
  <c r="H27" i="20"/>
  <c r="H163" i="20"/>
  <c r="H110" i="20"/>
  <c r="H69" i="20"/>
  <c r="H151" i="20"/>
  <c r="H48" i="20"/>
  <c r="H144" i="20"/>
  <c r="H35" i="20"/>
  <c r="H214" i="20"/>
  <c r="H231" i="20"/>
  <c r="H82" i="20"/>
  <c r="H218" i="20"/>
  <c r="H99" i="20"/>
  <c r="H66" i="20"/>
  <c r="H137" i="20"/>
  <c r="H80" i="20"/>
  <c r="H197" i="20"/>
  <c r="H177" i="20"/>
  <c r="H223" i="20"/>
  <c r="H170" i="20"/>
  <c r="H139" i="20"/>
  <c r="H212" i="20"/>
  <c r="H153" i="20"/>
  <c r="H161" i="20"/>
  <c r="H179" i="20"/>
  <c r="H112" i="20"/>
  <c r="H33" i="20"/>
  <c r="H188" i="20"/>
  <c r="H128" i="20"/>
  <c r="H174" i="20"/>
  <c r="H126" i="20"/>
  <c r="H180" i="20"/>
  <c r="H39" i="20"/>
  <c r="H219" i="20"/>
  <c r="H100" i="20"/>
  <c r="H130" i="20"/>
  <c r="H6" i="20"/>
  <c r="H133" i="20"/>
  <c r="H115" i="20"/>
  <c r="H9" i="20"/>
  <c r="H101" i="20"/>
  <c r="H63" i="20"/>
  <c r="H95" i="20"/>
  <c r="H79" i="20"/>
  <c r="H152" i="20"/>
  <c r="H90" i="20"/>
  <c r="H155" i="20"/>
  <c r="H157" i="20"/>
  <c r="H204" i="20"/>
  <c r="H189" i="20"/>
  <c r="H105" i="20"/>
  <c r="H124" i="20"/>
  <c r="H187" i="20"/>
  <c r="H54" i="20"/>
  <c r="H103" i="20"/>
  <c r="H68" i="20"/>
  <c r="H118" i="20"/>
  <c r="H55" i="20"/>
  <c r="H7" i="20"/>
  <c r="H116" i="20"/>
  <c r="H41" i="20"/>
  <c r="H127" i="20"/>
  <c r="H32" i="20"/>
  <c r="H234" i="20"/>
  <c r="H107" i="20"/>
  <c r="H119" i="20"/>
  <c r="H207" i="20"/>
  <c r="H206" i="20"/>
  <c r="H233" i="20"/>
  <c r="H75" i="20"/>
  <c r="H8" i="20"/>
  <c r="H146" i="20"/>
  <c r="H53" i="20"/>
  <c r="H175" i="20"/>
  <c r="H140" i="20"/>
  <c r="H93" i="20"/>
  <c r="H240" i="20"/>
  <c r="H3" i="20"/>
  <c r="H166" i="20"/>
  <c r="H220" i="20"/>
  <c r="H142" i="20"/>
  <c r="H252" i="20"/>
  <c r="H208" i="20"/>
  <c r="H117" i="20"/>
  <c r="H71" i="20"/>
  <c r="H248" i="20"/>
  <c r="H167" i="20"/>
  <c r="H263" i="20"/>
  <c r="H242" i="20"/>
  <c r="H143" i="20"/>
  <c r="H229" i="20"/>
  <c r="H18" i="20"/>
  <c r="H226" i="20"/>
  <c r="H20" i="20"/>
  <c r="H258" i="20"/>
  <c r="H237" i="20"/>
  <c r="H255" i="20"/>
  <c r="H243" i="20"/>
  <c r="H34" i="20"/>
  <c r="H213" i="20"/>
  <c r="H239" i="20"/>
  <c r="H198" i="20"/>
  <c r="H158" i="20"/>
  <c r="H50" i="20"/>
  <c r="H86" i="20"/>
  <c r="H162" i="20"/>
  <c r="H57" i="20"/>
  <c r="H192" i="20"/>
  <c r="H104" i="20"/>
  <c r="H74" i="20"/>
  <c r="H265" i="20"/>
  <c r="H84" i="20"/>
  <c r="H70" i="20"/>
  <c r="H154" i="20"/>
  <c r="H52" i="20"/>
  <c r="H168" i="20"/>
  <c r="H72" i="20"/>
  <c r="H165" i="20"/>
  <c r="H195" i="20"/>
  <c r="H260" i="20"/>
  <c r="H249" i="20"/>
  <c r="H222" i="20"/>
  <c r="H210" i="20"/>
  <c r="H203" i="20"/>
  <c r="H42" i="20"/>
  <c r="H81" i="20"/>
  <c r="H245" i="20"/>
  <c r="H87" i="20"/>
  <c r="H216" i="20"/>
  <c r="H256" i="20"/>
  <c r="H178" i="20"/>
  <c r="H147" i="20"/>
  <c r="H89" i="20"/>
  <c r="H60" i="20"/>
  <c r="H19" i="20"/>
  <c r="H16" i="20"/>
  <c r="H257" i="20"/>
  <c r="H26" i="20"/>
  <c r="H44" i="20"/>
  <c r="H235" i="20"/>
  <c r="H196" i="20"/>
  <c r="H122" i="20"/>
  <c r="H224" i="20"/>
  <c r="H217" i="20"/>
  <c r="H94" i="20"/>
  <c r="H156" i="20"/>
  <c r="H43" i="20"/>
  <c r="H111" i="20"/>
  <c r="H102" i="20"/>
  <c r="H77" i="20"/>
  <c r="H172" i="20"/>
  <c r="H13" i="20"/>
  <c r="H225" i="20"/>
  <c r="H45" i="20"/>
  <c r="H25" i="20"/>
  <c r="H262" i="20"/>
  <c r="H78" i="20"/>
  <c r="H64" i="20"/>
  <c r="H173" i="20"/>
  <c r="H176" i="20"/>
  <c r="H5" i="20"/>
  <c r="H138" i="20"/>
  <c r="H160" i="20"/>
  <c r="H185" i="20"/>
  <c r="H211" i="20"/>
  <c r="H190" i="20"/>
  <c r="H47" i="20"/>
  <c r="H83" i="20"/>
  <c r="H36" i="20"/>
  <c r="H184" i="20"/>
  <c r="H120" i="20"/>
  <c r="H141" i="20"/>
  <c r="H23" i="20"/>
  <c r="H62" i="20"/>
  <c r="H67" i="20"/>
  <c r="H114" i="20"/>
  <c r="H253" i="20"/>
  <c r="H250" i="20"/>
  <c r="H194" i="20"/>
  <c r="H236" i="20"/>
  <c r="H254" i="20"/>
  <c r="H132" i="20"/>
  <c r="H49" i="20"/>
  <c r="H109" i="20"/>
  <c r="H15" i="20"/>
  <c r="H261" i="20"/>
  <c r="H65" i="20"/>
  <c r="H61" i="20"/>
  <c r="H145" i="20"/>
  <c r="H22" i="20"/>
  <c r="H247" i="20"/>
  <c r="H200" i="20"/>
  <c r="H136" i="20"/>
  <c r="H38" i="20"/>
  <c r="H169" i="20"/>
  <c r="H193" i="20"/>
  <c r="H215" i="20"/>
  <c r="H88" i="20"/>
  <c r="H21" i="20"/>
  <c r="H98" i="20"/>
  <c r="H199" i="20"/>
  <c r="H135" i="20"/>
  <c r="H92" i="20"/>
  <c r="H40" i="20"/>
  <c r="H12" i="20"/>
  <c r="H85" i="20"/>
  <c r="H159" i="20"/>
  <c r="H259" i="20"/>
  <c r="H73" i="20"/>
  <c r="H191" i="20"/>
  <c r="H251" i="20"/>
  <c r="H209" i="20"/>
  <c r="H113" i="20"/>
  <c r="H232" i="20"/>
  <c r="H108" i="20"/>
  <c r="H125" i="20"/>
  <c r="H29" i="20"/>
  <c r="H24" i="20"/>
  <c r="H186" i="20"/>
  <c r="H228" i="20"/>
  <c r="H106" i="20"/>
  <c r="H246" i="20"/>
  <c r="H11" i="20"/>
  <c r="H241" i="20"/>
  <c r="H121" i="20"/>
  <c r="H14" i="20"/>
  <c r="H264" i="20"/>
  <c r="H227" i="20"/>
  <c r="H201" i="20"/>
  <c r="H244" i="20"/>
  <c r="H230" i="20"/>
  <c r="H56" i="20"/>
  <c r="H149" i="20"/>
  <c r="H59" i="20"/>
  <c r="H221" i="20"/>
  <c r="J797" i="2"/>
  <c r="E205" i="20"/>
  <c r="H205" i="20" s="1"/>
  <c r="J1" i="2" l="1" a="1"/>
  <c r="J1" i="2" l="1"/>
  <c r="U57" i="2" l="1"/>
  <c r="U53" i="2"/>
  <c r="U58" i="2" l="1"/>
  <c r="U60" i="2" l="1"/>
  <c r="U61" i="2" l="1"/>
  <c r="K698" i="2"/>
  <c r="J222" i="20" s="1"/>
  <c r="K291" i="2"/>
  <c r="I262" i="20" s="1"/>
  <c r="K10" i="2"/>
  <c r="I111" i="20" s="1"/>
  <c r="K385" i="2"/>
  <c r="I256" i="20" s="1"/>
  <c r="K113" i="2"/>
  <c r="I163" i="20" s="1"/>
  <c r="K141" i="2"/>
  <c r="I31" i="20" s="1"/>
  <c r="K78" i="2"/>
  <c r="I45" i="20" s="1"/>
  <c r="K417" i="2"/>
  <c r="J256" i="20" s="1"/>
  <c r="K205" i="2"/>
  <c r="I258" i="20" s="1"/>
  <c r="K137" i="2"/>
  <c r="I44" i="20" s="1"/>
  <c r="K784" i="2"/>
  <c r="J180" i="20" s="1"/>
  <c r="K37" i="2"/>
  <c r="I140" i="20" s="1"/>
  <c r="K280" i="2"/>
  <c r="I188" i="20" s="1"/>
  <c r="K123" i="2"/>
  <c r="I201" i="20" s="1"/>
  <c r="K233" i="2"/>
  <c r="I39" i="20" s="1"/>
  <c r="K519" i="2"/>
  <c r="K193" i="20" s="1"/>
  <c r="K312" i="2"/>
  <c r="J257" i="20" s="1"/>
  <c r="K85" i="2"/>
  <c r="I24" i="20" s="1"/>
  <c r="K43" i="2"/>
  <c r="I228" i="20" s="1"/>
  <c r="K544" i="2"/>
  <c r="J246" i="20" s="1"/>
  <c r="K66" i="2"/>
  <c r="J111" i="20" s="1"/>
  <c r="K44" i="2"/>
  <c r="I133" i="20" s="1"/>
  <c r="K15" i="2"/>
  <c r="I90" i="20" s="1"/>
  <c r="K93" i="2"/>
  <c r="I182" i="20" s="1"/>
  <c r="K46" i="2"/>
  <c r="I134" i="20" s="1"/>
  <c r="K283" i="2"/>
  <c r="J201" i="20" s="1"/>
  <c r="K231" i="2"/>
  <c r="J189" i="20" s="1"/>
  <c r="K173" i="2"/>
  <c r="I229" i="20" s="1"/>
  <c r="K6" i="2"/>
  <c r="I205" i="20" s="1"/>
  <c r="K541" i="2"/>
  <c r="I108" i="20" s="1"/>
  <c r="K133" i="2"/>
  <c r="I265" i="20" s="1"/>
  <c r="K160" i="2"/>
  <c r="J175" i="20" s="1"/>
  <c r="K358" i="2"/>
  <c r="J44" i="20" s="1"/>
  <c r="K758" i="2"/>
  <c r="J242" i="20" s="1"/>
  <c r="K124" i="2"/>
  <c r="J228" i="20" s="1"/>
  <c r="K210" i="2"/>
  <c r="I173" i="20" s="1"/>
  <c r="K643" i="2"/>
  <c r="J39" i="20" s="1"/>
  <c r="K201" i="2"/>
  <c r="J152" i="20" s="1"/>
  <c r="K581" i="2"/>
  <c r="J188" i="20" s="1"/>
  <c r="K474" i="2"/>
  <c r="I92" i="20" s="1"/>
  <c r="K175" i="2"/>
  <c r="I16" i="20" s="1"/>
  <c r="K165" i="2"/>
  <c r="K43" i="20" s="1"/>
  <c r="K27" i="2"/>
  <c r="I192" i="20" s="1"/>
  <c r="K49" i="2"/>
  <c r="I34" i="20" s="1"/>
  <c r="K169" i="2"/>
  <c r="I107" i="20" s="1"/>
  <c r="K666" i="2"/>
  <c r="I168" i="20" s="1"/>
  <c r="K673" i="2"/>
  <c r="I176" i="20" s="1"/>
  <c r="K532" i="2"/>
  <c r="I155" i="20" s="1"/>
  <c r="K128" i="2"/>
  <c r="J103" i="20" s="1"/>
  <c r="K388" i="2"/>
  <c r="I246" i="20" s="1"/>
  <c r="K412" i="2"/>
  <c r="K146" i="20" s="1"/>
  <c r="K242" i="2"/>
  <c r="J165" i="20" s="1"/>
  <c r="K539" i="2"/>
  <c r="I185" i="20" s="1"/>
  <c r="K120" i="2"/>
  <c r="I224" i="20" s="1"/>
  <c r="K458" i="2"/>
  <c r="J45" i="20" s="1"/>
  <c r="K149" i="2"/>
  <c r="I61" i="20" s="1"/>
  <c r="K84" i="2"/>
  <c r="J156" i="20" s="1"/>
  <c r="K546" i="2"/>
  <c r="J27" i="20" s="1"/>
  <c r="K12" i="2"/>
  <c r="I202" i="20" s="1"/>
  <c r="K405" i="2"/>
  <c r="I143" i="20" s="1"/>
  <c r="K661" i="2"/>
  <c r="J217" i="20" s="1"/>
  <c r="K423" i="2"/>
  <c r="J119" i="20" s="1"/>
  <c r="K421" i="2"/>
  <c r="I21" i="20" s="1"/>
  <c r="K690" i="2"/>
  <c r="K248" i="20" s="1"/>
  <c r="K168" i="2"/>
  <c r="I8" i="20" s="1"/>
  <c r="K485" i="2"/>
  <c r="J21" i="20" s="1"/>
  <c r="K237" i="2"/>
  <c r="J133" i="20" s="1"/>
  <c r="K152" i="2"/>
  <c r="J89" i="20" s="1"/>
  <c r="K626" i="2"/>
  <c r="J12" i="20" s="1"/>
  <c r="K352" i="2"/>
  <c r="J264" i="20" s="1"/>
  <c r="K614" i="2"/>
  <c r="K232" i="20" s="1"/>
  <c r="K218" i="2"/>
  <c r="J121" i="20" s="1"/>
  <c r="K533" i="2"/>
  <c r="K42" i="20" s="1"/>
  <c r="K675" i="2"/>
  <c r="I242" i="20" s="1"/>
  <c r="K401" i="2"/>
  <c r="J224" i="20" s="1"/>
  <c r="K350" i="2"/>
  <c r="I55" i="20" s="1"/>
  <c r="K279" i="2"/>
  <c r="I104" i="20" s="1"/>
  <c r="K600" i="2"/>
  <c r="K204" i="20" s="1"/>
  <c r="K435" i="2"/>
  <c r="I194" i="20" s="1"/>
  <c r="K378" i="2"/>
  <c r="K262" i="20" s="1"/>
  <c r="K47" i="2"/>
  <c r="I135" i="20" s="1"/>
  <c r="K302" i="2"/>
  <c r="J225" i="20" s="1"/>
  <c r="K767" i="2"/>
  <c r="J203" i="20" s="1"/>
  <c r="K239" i="2"/>
  <c r="J145" i="20" s="1"/>
  <c r="K321" i="2"/>
  <c r="J107" i="20" s="1"/>
  <c r="K220" i="2"/>
  <c r="J136" i="20" s="1"/>
  <c r="K389" i="2"/>
  <c r="J173" i="20" s="1"/>
  <c r="K490" i="2"/>
  <c r="J93" i="20" s="1"/>
  <c r="K310" i="2"/>
  <c r="I116" i="20" s="1"/>
  <c r="K508" i="2"/>
  <c r="K227" i="20" s="1"/>
  <c r="K107" i="2"/>
  <c r="I100" i="20" s="1"/>
  <c r="K482" i="2"/>
  <c r="I179" i="20" s="1"/>
  <c r="K625" i="2"/>
  <c r="J244" i="20" s="1"/>
  <c r="K268" i="2"/>
  <c r="I138" i="20" s="1"/>
  <c r="K577" i="2"/>
  <c r="J35" i="20" s="1"/>
  <c r="K41" i="2"/>
  <c r="I80" i="20" s="1"/>
  <c r="K511" i="2"/>
  <c r="K148" i="20" s="1"/>
  <c r="K454" i="2"/>
  <c r="I120" i="20" s="1"/>
  <c r="K392" i="2"/>
  <c r="J194" i="20" s="1"/>
  <c r="K592" i="2"/>
  <c r="I147" i="20" s="1"/>
  <c r="K408" i="2"/>
  <c r="J258" i="20" s="1"/>
  <c r="K633" i="2"/>
  <c r="I167" i="20" s="1"/>
  <c r="K260" i="2"/>
  <c r="K156" i="20" s="1"/>
  <c r="K272" i="2"/>
  <c r="J236" i="20" s="1"/>
  <c r="K584" i="2"/>
  <c r="K97" i="20" s="1"/>
  <c r="K187" i="2"/>
  <c r="J94" i="20" s="1"/>
  <c r="K646" i="2"/>
  <c r="J67" i="20" s="1"/>
  <c r="K475" i="2"/>
  <c r="K173" i="20" s="1"/>
  <c r="K287" i="2"/>
  <c r="J102" i="20" s="1"/>
  <c r="K286" i="2"/>
  <c r="J24" i="20" s="1"/>
  <c r="K386" i="2"/>
  <c r="J141" i="20" s="1"/>
  <c r="K299" i="2"/>
  <c r="K119" i="20" s="1"/>
  <c r="K290" i="2"/>
  <c r="I13" i="20" s="1"/>
  <c r="K176" i="2"/>
  <c r="K105" i="20" s="1"/>
  <c r="K181" i="2"/>
  <c r="I50" i="20" s="1"/>
  <c r="K217" i="2"/>
  <c r="K228" i="20" s="1"/>
  <c r="K87" i="2"/>
  <c r="J14" i="20" s="1"/>
  <c r="K296" i="2"/>
  <c r="K53" i="20" s="1"/>
  <c r="K644" i="2"/>
  <c r="J51" i="20" s="1"/>
  <c r="K529" i="2"/>
  <c r="K125" i="20" s="1"/>
  <c r="K122" i="2"/>
  <c r="K74" i="20" s="1"/>
  <c r="K391" i="2"/>
  <c r="J231" i="20" s="1"/>
  <c r="K356" i="2"/>
  <c r="J19" i="20" s="1"/>
  <c r="K588" i="2"/>
  <c r="K181" i="20" s="1"/>
  <c r="K199" i="2"/>
  <c r="J56" i="20" s="1"/>
  <c r="K394" i="2"/>
  <c r="J17" i="20" s="1"/>
  <c r="K619" i="2"/>
  <c r="K27" i="20" s="1"/>
  <c r="K348" i="2"/>
  <c r="J139" i="20" s="1"/>
  <c r="K69" i="2"/>
  <c r="K57" i="20" s="1"/>
  <c r="K469" i="2"/>
  <c r="K264" i="20" s="1"/>
  <c r="K453" i="2"/>
  <c r="I48" i="20" s="1"/>
  <c r="K250" i="2"/>
  <c r="K140" i="20" s="1"/>
  <c r="K267" i="2"/>
  <c r="K265" i="20" s="1"/>
  <c r="K559" i="2"/>
  <c r="J70" i="20" s="1"/>
  <c r="K167" i="2"/>
  <c r="K94" i="20" s="1"/>
  <c r="K98" i="2"/>
  <c r="I129" i="20" s="1"/>
  <c r="K566" i="2"/>
  <c r="I213" i="20" s="1"/>
  <c r="K323" i="2"/>
  <c r="J50" i="20" s="1"/>
  <c r="K667" i="2"/>
  <c r="I84" i="20" s="1"/>
  <c r="K424" i="2"/>
  <c r="J18" i="20" s="1"/>
  <c r="K313" i="2"/>
  <c r="K226" i="20" s="1"/>
  <c r="K528" i="2"/>
  <c r="J167" i="20" s="1"/>
  <c r="K257" i="2"/>
  <c r="K121" i="20" s="1"/>
  <c r="K155" i="2"/>
  <c r="J80" i="20" s="1"/>
  <c r="K659" i="2"/>
  <c r="J81" i="20" s="1"/>
  <c r="K317" i="2"/>
  <c r="K104" i="20" s="1"/>
  <c r="K432" i="2"/>
  <c r="K11" i="20" s="1"/>
  <c r="K148" i="2"/>
  <c r="K172" i="20" s="1"/>
  <c r="K536" i="2"/>
  <c r="K15" i="20" s="1"/>
  <c r="K530" i="2"/>
  <c r="K40" i="20" s="1"/>
  <c r="K315" i="2"/>
  <c r="K70" i="20" s="1"/>
  <c r="K479" i="2"/>
  <c r="K134" i="20" s="1"/>
  <c r="K563" i="2"/>
  <c r="K217" i="20" s="1"/>
  <c r="K132" i="2"/>
  <c r="K235" i="20" s="1"/>
  <c r="K247" i="2"/>
  <c r="J49" i="20" s="1"/>
  <c r="K622" i="2"/>
  <c r="I32" i="20" s="1"/>
  <c r="K316" i="2"/>
  <c r="I66" i="20" s="1"/>
  <c r="K429" i="2"/>
  <c r="J68" i="20" s="1"/>
  <c r="K665" i="2"/>
  <c r="K263" i="20" s="1"/>
  <c r="K200" i="2"/>
  <c r="K24" i="20" s="1"/>
  <c r="K161" i="2"/>
  <c r="K88" i="20" s="1"/>
  <c r="K298" i="2"/>
  <c r="K150" i="20" s="1"/>
  <c r="K246" i="2"/>
  <c r="K145" i="20" s="1"/>
  <c r="K333" i="2"/>
  <c r="J4" i="20" s="1"/>
  <c r="K694" i="2"/>
  <c r="I128" i="20" s="1"/>
  <c r="K550" i="2"/>
  <c r="K155" i="20" s="1"/>
  <c r="K339" i="2"/>
  <c r="K68" i="20" s="1"/>
  <c r="K768" i="2"/>
  <c r="J6" i="20" s="1"/>
  <c r="K463" i="2"/>
  <c r="J66" i="20" s="1"/>
  <c r="K108" i="2"/>
  <c r="K49" i="20" s="1"/>
  <c r="K411" i="2"/>
  <c r="K220" i="20" s="1"/>
  <c r="K766" i="2"/>
  <c r="I208" i="20" s="1"/>
  <c r="K496" i="2"/>
  <c r="I33" i="20" s="1"/>
  <c r="K552" i="2"/>
  <c r="K9" i="20" s="1"/>
  <c r="K756" i="2"/>
  <c r="K6" i="20" s="1"/>
  <c r="K471" i="2"/>
  <c r="K151" i="20" s="1"/>
  <c r="K495" i="2"/>
  <c r="K215" i="20" s="1"/>
  <c r="K342" i="2"/>
  <c r="K38" i="20" s="1"/>
  <c r="K409" i="2"/>
  <c r="K231" i="20" s="1"/>
  <c r="K616" i="2"/>
  <c r="K7" i="20" s="1"/>
  <c r="K569" i="2"/>
  <c r="K34" i="20" s="1"/>
  <c r="K712" i="2"/>
  <c r="I46" i="20" s="1"/>
  <c r="K442" i="2"/>
  <c r="J47" i="20" s="1"/>
  <c r="K724" i="2"/>
  <c r="K63" i="20" s="1"/>
  <c r="K444" i="2"/>
  <c r="K73" i="20" s="1"/>
  <c r="K744" i="2"/>
  <c r="K113" i="20" s="1"/>
  <c r="K755" i="2"/>
  <c r="K160" i="20" s="1"/>
  <c r="K746" i="2"/>
  <c r="K187" i="20" s="1"/>
  <c r="K716" i="2"/>
  <c r="I191" i="20" s="1"/>
  <c r="K729" i="2"/>
  <c r="J206" i="20" s="1"/>
  <c r="K720" i="2"/>
  <c r="K207" i="20" s="1"/>
  <c r="K714" i="2"/>
  <c r="I210" i="20" s="1"/>
  <c r="K719" i="2"/>
  <c r="J211" i="20" s="1"/>
  <c r="K707" i="2"/>
  <c r="K222" i="20" s="1"/>
  <c r="K686" i="2"/>
  <c r="K244" i="20" s="1"/>
  <c r="K736" i="2"/>
  <c r="J251" i="20" s="1"/>
  <c r="K709" i="2"/>
  <c r="J259" i="20" s="1"/>
  <c r="K711" i="2"/>
  <c r="J210" i="20" s="1"/>
  <c r="K754" i="2"/>
  <c r="K242" i="20" s="1"/>
  <c r="K735" i="2"/>
  <c r="K251" i="20" s="1"/>
  <c r="K653" i="2"/>
  <c r="J42" i="20" s="1"/>
  <c r="K641" i="2"/>
  <c r="J20" i="20" s="1"/>
  <c r="K777" i="2"/>
  <c r="J184" i="20" s="1"/>
  <c r="K21" i="2"/>
  <c r="I57" i="20" s="1"/>
  <c r="K214" i="2"/>
  <c r="I29" i="20" s="1"/>
  <c r="K549" i="2"/>
  <c r="K197" i="20" s="1"/>
  <c r="K538" i="2"/>
  <c r="J23" i="20" s="1"/>
  <c r="K383" i="2"/>
  <c r="I225" i="20" s="1"/>
  <c r="K573" i="2"/>
  <c r="K41" i="20" s="1"/>
  <c r="K365" i="2"/>
  <c r="J181" i="20" s="1"/>
  <c r="K112" i="2"/>
  <c r="I82" i="20" s="1"/>
  <c r="K33" i="2"/>
  <c r="I169" i="20" s="1"/>
  <c r="K88" i="2"/>
  <c r="I121" i="20" s="1"/>
  <c r="K331" i="2"/>
  <c r="I264" i="20" s="1"/>
  <c r="K186" i="2"/>
  <c r="J122" i="20" s="1"/>
  <c r="K436" i="2"/>
  <c r="J182" i="20" s="1"/>
  <c r="K166" i="2"/>
  <c r="J192" i="20" s="1"/>
  <c r="K89" i="2"/>
  <c r="I151" i="20" s="1"/>
  <c r="K125" i="2"/>
  <c r="I226" i="20" s="1"/>
  <c r="K676" i="2"/>
  <c r="I160" i="20" s="1"/>
  <c r="K282" i="2"/>
  <c r="I95" i="20" s="1"/>
  <c r="K106" i="2"/>
  <c r="K175" i="20" s="1"/>
  <c r="K28" i="2"/>
  <c r="I9" i="20" s="1"/>
  <c r="K182" i="2"/>
  <c r="J172" i="20" s="1"/>
  <c r="K374" i="2"/>
  <c r="J144" i="20" s="1"/>
  <c r="K264" i="2"/>
  <c r="J100" i="20" s="1"/>
  <c r="K446" i="2"/>
  <c r="K109" i="20" s="1"/>
  <c r="K345" i="2"/>
  <c r="I19" i="20" s="1"/>
  <c r="K414" i="2"/>
  <c r="I6" i="20" s="1"/>
  <c r="K196" i="2"/>
  <c r="K261" i="20" s="1"/>
  <c r="K212" i="2"/>
  <c r="K122" i="20" s="1"/>
  <c r="K402" i="2"/>
  <c r="K154" i="20" s="1"/>
  <c r="K154" i="2"/>
  <c r="J135" i="20" s="1"/>
  <c r="K703" i="2"/>
  <c r="I166" i="20" s="1"/>
  <c r="K433" i="2"/>
  <c r="K10" i="20" s="1"/>
  <c r="K668" i="2"/>
  <c r="J240" i="20" s="1"/>
  <c r="K430" i="2"/>
  <c r="J221" i="20" s="1"/>
  <c r="K320" i="2"/>
  <c r="K229" i="20" s="1"/>
  <c r="K327" i="2"/>
  <c r="K60" i="20" s="1"/>
  <c r="K425" i="2"/>
  <c r="K224" i="20" s="1"/>
  <c r="K655" i="2"/>
  <c r="J159" i="20" s="1"/>
  <c r="K177" i="2"/>
  <c r="K56" i="20" s="1"/>
  <c r="K251" i="2"/>
  <c r="K230" i="20" s="1"/>
  <c r="K593" i="2"/>
  <c r="K223" i="20" s="1"/>
  <c r="K664" i="2"/>
  <c r="K108" i="20" s="1"/>
  <c r="K697" i="2"/>
  <c r="J32" i="20" s="1"/>
  <c r="K598" i="2"/>
  <c r="K8" i="20" s="1"/>
  <c r="K699" i="2"/>
  <c r="J128" i="20" s="1"/>
  <c r="K427" i="2"/>
  <c r="K95" i="20" s="1"/>
  <c r="K695" i="2"/>
  <c r="J64" i="20" s="1"/>
  <c r="K606" i="2"/>
  <c r="I47" i="20" s="1"/>
  <c r="K723" i="2"/>
  <c r="J113" i="20" s="1"/>
  <c r="K730" i="2"/>
  <c r="I206" i="20" s="1"/>
  <c r="K738" i="2"/>
  <c r="I211" i="20" s="1"/>
  <c r="K718" i="2"/>
  <c r="I251" i="20" s="1"/>
  <c r="K691" i="2"/>
  <c r="J248" i="20" s="1"/>
  <c r="K105" i="2"/>
  <c r="I257" i="20" s="1"/>
  <c r="K207" i="2"/>
  <c r="I7" i="20" s="1"/>
  <c r="K185" i="2"/>
  <c r="I25" i="20" s="1"/>
  <c r="K191" i="2"/>
  <c r="I148" i="20" s="1"/>
  <c r="K318" i="2"/>
  <c r="I23" i="20" s="1"/>
  <c r="K54" i="2"/>
  <c r="J200" i="20" s="1"/>
  <c r="K56" i="2"/>
  <c r="I27" i="20" s="1"/>
  <c r="K349" i="2"/>
  <c r="J193" i="20" s="1"/>
  <c r="K117" i="2"/>
  <c r="I158" i="20" s="1"/>
  <c r="K147" i="2"/>
  <c r="I41" i="20" s="1"/>
  <c r="K759" i="2"/>
  <c r="J255" i="20" s="1"/>
  <c r="K262" i="2"/>
  <c r="J198" i="20" s="1"/>
  <c r="K648" i="2"/>
  <c r="J7" i="20" s="1"/>
  <c r="K523" i="2"/>
  <c r="K25" i="20" s="1"/>
  <c r="K354" i="2"/>
  <c r="I195" i="20" s="1"/>
  <c r="K190" i="2"/>
  <c r="I91" i="20" s="1"/>
  <c r="K545" i="2"/>
  <c r="J25" i="20" s="1"/>
  <c r="K499" i="2"/>
  <c r="J73" i="20" s="1"/>
  <c r="K770" i="2"/>
  <c r="J250" i="20" s="1"/>
  <c r="K52" i="2"/>
  <c r="I62" i="20" s="1"/>
  <c r="K60" i="2"/>
  <c r="I149" i="20" s="1"/>
  <c r="K422" i="2"/>
  <c r="K198" i="20" s="1"/>
  <c r="K26" i="2"/>
  <c r="I221" i="20" s="1"/>
  <c r="K31" i="2"/>
  <c r="I28" i="20" s="1"/>
  <c r="K248" i="2"/>
  <c r="J37" i="20" s="1"/>
  <c r="K234" i="2"/>
  <c r="I165" i="20" s="1"/>
  <c r="K203" i="2"/>
  <c r="I172" i="20" s="1"/>
  <c r="K305" i="2"/>
  <c r="I204" i="20" s="1"/>
  <c r="K255" i="2"/>
  <c r="I35" i="20" s="1"/>
  <c r="K297" i="2"/>
  <c r="I180" i="20" s="1"/>
  <c r="K138" i="2"/>
  <c r="I109" i="20" s="1"/>
  <c r="K118" i="2"/>
  <c r="J105" i="20" s="1"/>
  <c r="K82" i="2"/>
  <c r="I145" i="20" s="1"/>
  <c r="K540" i="2"/>
  <c r="J30" i="20" s="1"/>
  <c r="K86" i="2"/>
  <c r="I26" i="20" s="1"/>
  <c r="K25" i="2"/>
  <c r="J205" i="20" s="1"/>
  <c r="K355" i="2"/>
  <c r="J41" i="20" s="1"/>
  <c r="K284" i="2"/>
  <c r="J157" i="20" s="1"/>
  <c r="K22" i="2"/>
  <c r="I118" i="20" s="1"/>
  <c r="K671" i="2"/>
  <c r="K23" i="20" s="1"/>
  <c r="K81" i="2"/>
  <c r="K59" i="20" s="1"/>
  <c r="K90" i="2"/>
  <c r="I123" i="20" s="1"/>
  <c r="K100" i="2"/>
  <c r="J62" i="20" s="1"/>
  <c r="K225" i="2"/>
  <c r="I227" i="20" s="1"/>
  <c r="K7" i="2"/>
  <c r="I98" i="20" s="1"/>
  <c r="K765" i="2"/>
  <c r="J254" i="20" s="1"/>
  <c r="K256" i="2"/>
  <c r="J16" i="20" s="1"/>
  <c r="K330" i="2"/>
  <c r="I17" i="20" s="1"/>
  <c r="K387" i="2"/>
  <c r="I20" i="20" s="1"/>
  <c r="K326" i="2"/>
  <c r="K28" i="20" s="1"/>
  <c r="K259" i="2"/>
  <c r="I139" i="20" s="1"/>
  <c r="K382" i="2"/>
  <c r="J153" i="20" s="1"/>
  <c r="K393" i="2"/>
  <c r="J170" i="20" s="1"/>
  <c r="K762" i="2"/>
  <c r="J245" i="20" s="1"/>
  <c r="K142" i="2"/>
  <c r="I233" i="20" s="1"/>
  <c r="K292" i="2"/>
  <c r="I154" i="20" s="1"/>
  <c r="K513" i="2"/>
  <c r="I83" i="20" s="1"/>
  <c r="K607" i="2"/>
  <c r="K180" i="20" s="1"/>
  <c r="K136" i="2"/>
  <c r="J87" i="20" s="1"/>
  <c r="K184" i="2"/>
  <c r="J118" i="20" s="1"/>
  <c r="K344" i="2"/>
  <c r="I235" i="20" s="1"/>
  <c r="K309" i="2"/>
  <c r="I53" i="20" s="1"/>
  <c r="K638" i="2"/>
  <c r="I250" i="20" s="1"/>
  <c r="K366" i="2"/>
  <c r="J161" i="20" s="1"/>
  <c r="K481" i="2"/>
  <c r="I232" i="20" s="1"/>
  <c r="K373" i="2"/>
  <c r="K238" i="20" s="1"/>
  <c r="K219" i="2"/>
  <c r="K98" i="20" s="1"/>
  <c r="K76" i="2"/>
  <c r="K205" i="20" s="1"/>
  <c r="K779" i="2"/>
  <c r="J227" i="20" s="1"/>
  <c r="K263" i="2"/>
  <c r="I15" i="20" s="1"/>
  <c r="K404" i="2"/>
  <c r="I40" i="20" s="1"/>
  <c r="K36" i="2"/>
  <c r="I86" i="20" s="1"/>
  <c r="K470" i="2"/>
  <c r="K201" i="20" s="1"/>
  <c r="K281" i="2"/>
  <c r="J183" i="20" s="1"/>
  <c r="K127" i="2"/>
  <c r="I14" i="20" s="1"/>
  <c r="K484" i="2"/>
  <c r="J143" i="20" s="1"/>
  <c r="K319" i="2"/>
  <c r="J97" i="20" s="1"/>
  <c r="K63" i="2"/>
  <c r="I94" i="20" s="1"/>
  <c r="K232" i="2"/>
  <c r="J58" i="20" s="1"/>
  <c r="K116" i="2"/>
  <c r="J169" i="20" s="1"/>
  <c r="K637" i="2"/>
  <c r="K203" i="20" s="1"/>
  <c r="K71" i="2"/>
  <c r="I74" i="20" s="1"/>
  <c r="K623" i="2"/>
  <c r="J127" i="20" s="1"/>
  <c r="K72" i="2"/>
  <c r="K202" i="20" s="1"/>
  <c r="K776" i="2"/>
  <c r="I243" i="20" s="1"/>
  <c r="K438" i="2"/>
  <c r="J15" i="20" s="1"/>
  <c r="K416" i="2"/>
  <c r="J155" i="20" s="1"/>
  <c r="K522" i="2"/>
  <c r="K84" i="20" s="1"/>
  <c r="K535" i="2"/>
  <c r="I81" i="20" s="1"/>
  <c r="K571" i="2"/>
  <c r="K16" i="20" s="1"/>
  <c r="K450" i="2"/>
  <c r="K196" i="20" s="1"/>
  <c r="K510" i="2"/>
  <c r="J142" i="20" s="1"/>
  <c r="K346" i="2"/>
  <c r="J110" i="20" s="1"/>
  <c r="K515" i="2"/>
  <c r="I142" i="20" s="1"/>
  <c r="K787" i="2"/>
  <c r="J84" i="20" s="1"/>
  <c r="K547" i="2"/>
  <c r="J232" i="20" s="1"/>
  <c r="K627" i="2"/>
  <c r="I187" i="20" s="1"/>
  <c r="K548" i="2"/>
  <c r="K256" i="20" s="1"/>
  <c r="K504" i="2"/>
  <c r="I115" i="20" s="1"/>
  <c r="K526" i="2"/>
  <c r="I218" i="20" s="1"/>
  <c r="K591" i="2"/>
  <c r="J101" i="20" s="1"/>
  <c r="K502" i="2"/>
  <c r="J179" i="20" s="1"/>
  <c r="K420" i="2"/>
  <c r="K257" i="20" s="1"/>
  <c r="K647" i="2"/>
  <c r="I247" i="20" s="1"/>
  <c r="K516" i="2"/>
  <c r="I219" i="20" s="1"/>
  <c r="K103" i="2"/>
  <c r="I131" i="20" s="1"/>
  <c r="K189" i="2"/>
  <c r="K123" i="20" s="1"/>
  <c r="K657" i="2"/>
  <c r="J220" i="20" s="1"/>
  <c r="K461" i="2"/>
  <c r="J96" i="20" s="1"/>
  <c r="K265" i="2"/>
  <c r="J85" i="20" s="1"/>
  <c r="K506" i="2"/>
  <c r="J253" i="20" s="1"/>
  <c r="K487" i="2"/>
  <c r="I117" i="20" s="1"/>
  <c r="K503" i="2"/>
  <c r="I130" i="20" s="1"/>
  <c r="K586" i="2"/>
  <c r="I10" i="20" s="1"/>
  <c r="K254" i="2"/>
  <c r="J150" i="20" s="1"/>
  <c r="K654" i="2"/>
  <c r="J247" i="20" s="1"/>
  <c r="K322" i="2"/>
  <c r="J38" i="20" s="1"/>
  <c r="K295" i="2"/>
  <c r="J77" i="20" s="1"/>
  <c r="K525" i="2"/>
  <c r="K45" i="20" s="1"/>
  <c r="K204" i="2"/>
  <c r="K22" i="20" s="1"/>
  <c r="K206" i="2"/>
  <c r="K174" i="20" s="1"/>
  <c r="K314" i="2"/>
  <c r="I11" i="20" s="1"/>
  <c r="K567" i="2"/>
  <c r="K116" i="20" s="1"/>
  <c r="K150" i="2"/>
  <c r="K58" i="20" s="1"/>
  <c r="K597" i="2"/>
  <c r="J116" i="20" s="1"/>
  <c r="K380" i="2"/>
  <c r="I68" i="20" s="1"/>
  <c r="K324" i="2"/>
  <c r="K137" i="20" s="1"/>
  <c r="K361" i="2"/>
  <c r="J120" i="20" s="1"/>
  <c r="K97" i="2"/>
  <c r="K86" i="20" s="1"/>
  <c r="K236" i="2"/>
  <c r="J13" i="20" s="1"/>
  <c r="K74" i="2"/>
  <c r="K82" i="20" s="1"/>
  <c r="K209" i="2"/>
  <c r="J88" i="20" s="1"/>
  <c r="K462" i="2"/>
  <c r="J138" i="20" s="1"/>
  <c r="K702" i="2"/>
  <c r="K20" i="20" s="1"/>
  <c r="K760" i="2"/>
  <c r="K245" i="20" s="1"/>
  <c r="K277" i="2"/>
  <c r="I49" i="20" s="1"/>
  <c r="K131" i="2"/>
  <c r="K112" i="20" s="1"/>
  <c r="K620" i="2"/>
  <c r="J213" i="20" s="1"/>
  <c r="K489" i="2"/>
  <c r="K99" i="20" s="1"/>
  <c r="K555" i="2"/>
  <c r="J95" i="20" s="1"/>
  <c r="K786" i="2"/>
  <c r="J115" i="20" s="1"/>
  <c r="K785" i="2"/>
  <c r="K253" i="20" s="1"/>
  <c r="K789" i="2"/>
  <c r="J124" i="20" s="1"/>
  <c r="K656" i="2"/>
  <c r="J125" i="20" s="1"/>
  <c r="K134" i="2"/>
  <c r="K239" i="20" s="1"/>
  <c r="K336" i="2"/>
  <c r="K52" i="20" s="1"/>
  <c r="K465" i="2"/>
  <c r="I70" i="20" s="1"/>
  <c r="K375" i="2"/>
  <c r="J126" i="20" s="1"/>
  <c r="K596" i="2"/>
  <c r="K185" i="20" s="1"/>
  <c r="K381" i="2"/>
  <c r="K258" i="20" s="1"/>
  <c r="K376" i="2"/>
  <c r="K132" i="20" s="1"/>
  <c r="K192" i="2"/>
  <c r="I69" i="20" s="1"/>
  <c r="K492" i="2"/>
  <c r="J114" i="20" s="1"/>
  <c r="K434" i="2"/>
  <c r="K164" i="20" s="1"/>
  <c r="K604" i="2"/>
  <c r="I124" i="20" s="1"/>
  <c r="K772" i="2"/>
  <c r="I212" i="20" s="1"/>
  <c r="K288" i="2"/>
  <c r="K131" i="20" s="1"/>
  <c r="K670" i="2"/>
  <c r="J33" i="20" s="1"/>
  <c r="K477" i="2"/>
  <c r="K31" i="20" s="1"/>
  <c r="K494" i="2"/>
  <c r="J218" i="20" s="1"/>
  <c r="K493" i="2"/>
  <c r="K221" i="20" s="1"/>
  <c r="K639" i="2"/>
  <c r="J72" i="20" s="1"/>
  <c r="K379" i="2"/>
  <c r="K54" i="20" s="1"/>
  <c r="K590" i="2"/>
  <c r="I72" i="20" s="1"/>
  <c r="K455" i="2"/>
  <c r="K19" i="20" s="1"/>
  <c r="K557" i="2"/>
  <c r="K117" i="20" s="1"/>
  <c r="K431" i="2"/>
  <c r="K216" i="20" s="1"/>
  <c r="K276" i="2"/>
  <c r="K50" i="20" s="1"/>
  <c r="K554" i="2"/>
  <c r="K186" i="20" s="1"/>
  <c r="K651" i="2"/>
  <c r="K101" i="20" s="1"/>
  <c r="K775" i="2"/>
  <c r="K161" i="20" s="1"/>
  <c r="K244" i="2"/>
  <c r="K77" i="20" s="1"/>
  <c r="K551" i="2"/>
  <c r="J65" i="20" s="1"/>
  <c r="K498" i="2"/>
  <c r="K65" i="20" s="1"/>
  <c r="K410" i="2"/>
  <c r="K66" i="20" s="1"/>
  <c r="K605" i="2"/>
  <c r="K159" i="20" s="1"/>
  <c r="K443" i="2"/>
  <c r="K214" i="20" s="1"/>
  <c r="K601" i="2"/>
  <c r="K212" i="20" s="1"/>
  <c r="K645" i="2"/>
  <c r="K30" i="20" s="1"/>
  <c r="K783" i="2"/>
  <c r="K35" i="20" s="1"/>
  <c r="K734" i="2"/>
  <c r="J46" i="20" s="1"/>
  <c r="K341" i="2"/>
  <c r="K47" i="20" s="1"/>
  <c r="K603" i="2"/>
  <c r="K64" i="20" s="1"/>
  <c r="K617" i="2"/>
  <c r="K83" i="20" s="1"/>
  <c r="K748" i="2"/>
  <c r="K124" i="20" s="1"/>
  <c r="K708" i="2"/>
  <c r="J166" i="20" s="1"/>
  <c r="K742" i="2"/>
  <c r="I190" i="20" s="1"/>
  <c r="K722" i="2"/>
  <c r="J191" i="20" s="1"/>
  <c r="K732" i="2"/>
  <c r="K206" i="20" s="1"/>
  <c r="K727" i="2"/>
  <c r="I209" i="20" s="1"/>
  <c r="K737" i="2"/>
  <c r="K211" i="20" s="1"/>
  <c r="K613" i="2"/>
  <c r="K249" i="20" s="1"/>
  <c r="K689" i="2"/>
  <c r="I260" i="20" s="1"/>
  <c r="K578" i="2"/>
  <c r="I30" i="20" s="1"/>
  <c r="K73" i="2"/>
  <c r="I175" i="20" s="1"/>
  <c r="K32" i="2"/>
  <c r="I181" i="20" s="1"/>
  <c r="K9" i="2"/>
  <c r="I99" i="20" s="1"/>
  <c r="K115" i="2"/>
  <c r="I199" i="20" s="1"/>
  <c r="K329" i="2"/>
  <c r="J238" i="20" s="1"/>
  <c r="K80" i="2"/>
  <c r="I174" i="20" s="1"/>
  <c r="K39" i="2"/>
  <c r="I97" i="20" s="1"/>
  <c r="K293" i="2"/>
  <c r="J91" i="20" s="1"/>
  <c r="K542" i="2"/>
  <c r="J29" i="20" s="1"/>
  <c r="K300" i="2"/>
  <c r="J99" i="20" s="1"/>
  <c r="K61" i="2"/>
  <c r="I161" i="20" s="1"/>
  <c r="K193" i="2"/>
  <c r="J163" i="20" s="1"/>
  <c r="K243" i="2"/>
  <c r="J31" i="20" s="1"/>
  <c r="K126" i="2"/>
  <c r="I132" i="20" s="1"/>
  <c r="K91" i="2"/>
  <c r="K111" i="20" s="1"/>
  <c r="K40" i="2"/>
  <c r="J202" i="20" s="1"/>
  <c r="K95" i="2"/>
  <c r="J162" i="20" s="1"/>
  <c r="K372" i="2"/>
  <c r="J146" i="20" s="1"/>
  <c r="K534" i="2"/>
  <c r="I223" i="20" s="1"/>
  <c r="K171" i="2"/>
  <c r="I58" i="20" s="1"/>
  <c r="K457" i="2"/>
  <c r="J164" i="20" s="1"/>
  <c r="K531" i="2"/>
  <c r="I127" i="20" s="1"/>
  <c r="K347" i="2"/>
  <c r="J109" i="20" s="1"/>
  <c r="K441" i="2"/>
  <c r="J54" i="20" s="1"/>
  <c r="K332" i="2"/>
  <c r="J226" i="20" s="1"/>
  <c r="K340" i="2"/>
  <c r="J132" i="20" s="1"/>
  <c r="K472" i="2"/>
  <c r="J52" i="20" s="1"/>
  <c r="K413" i="2"/>
  <c r="I110" i="20" s="1"/>
  <c r="K439" i="2"/>
  <c r="J176" i="20" s="1"/>
  <c r="K307" i="2"/>
  <c r="K236" i="20" s="1"/>
  <c r="K585" i="2"/>
  <c r="I3" i="20" s="1"/>
  <c r="K448" i="2"/>
  <c r="K21" i="20" s="1"/>
  <c r="K19" i="2"/>
  <c r="I79" i="20" s="1"/>
  <c r="K428" i="2"/>
  <c r="J230" i="20" s="1"/>
  <c r="K156" i="2"/>
  <c r="K178" i="20" s="1"/>
  <c r="K524" i="2"/>
  <c r="K194" i="20" s="1"/>
  <c r="K669" i="2"/>
  <c r="K246" i="20" s="1"/>
  <c r="K594" i="2"/>
  <c r="J48" i="20" s="1"/>
  <c r="K211" i="2"/>
  <c r="J151" i="20" s="1"/>
  <c r="K396" i="2"/>
  <c r="K139" i="20" s="1"/>
  <c r="K364" i="2"/>
  <c r="K107" i="20" s="1"/>
  <c r="K564" i="2"/>
  <c r="K147" i="20" s="1"/>
  <c r="K334" i="2"/>
  <c r="J129" i="20" s="1"/>
  <c r="K610" i="2"/>
  <c r="K72" i="20" s="1"/>
  <c r="K561" i="2"/>
  <c r="J215" i="20" s="1"/>
  <c r="K445" i="2"/>
  <c r="K78" i="20" s="1"/>
  <c r="K273" i="2"/>
  <c r="K4" i="20" s="1"/>
  <c r="K390" i="2"/>
  <c r="K218" i="20" s="1"/>
  <c r="K751" i="2"/>
  <c r="K33" i="20" s="1"/>
  <c r="K725" i="2"/>
  <c r="J63" i="20" s="1"/>
  <c r="K733" i="2"/>
  <c r="K182" i="20" s="1"/>
  <c r="K728" i="2"/>
  <c r="J207" i="20" s="1"/>
  <c r="K692" i="2"/>
  <c r="I222" i="20" s="1"/>
  <c r="K710" i="2"/>
  <c r="K255" i="20" s="1"/>
  <c r="K419" i="2"/>
  <c r="I54" i="20" s="1"/>
  <c r="K700" i="2"/>
  <c r="J260" i="20" s="1"/>
  <c r="K57" i="2"/>
  <c r="I157" i="20" s="1"/>
  <c r="K45" i="2"/>
  <c r="I197" i="20" s="1"/>
  <c r="K30" i="2"/>
  <c r="I43" i="20" s="1"/>
  <c r="K781" i="2"/>
  <c r="K199" i="20" s="1"/>
  <c r="K64" i="2"/>
  <c r="I193" i="20" s="1"/>
  <c r="K174" i="2"/>
  <c r="I42" i="20" s="1"/>
  <c r="K144" i="2"/>
  <c r="I106" i="20" s="1"/>
  <c r="K35" i="2"/>
  <c r="I105" i="20" s="1"/>
  <c r="K34" i="2"/>
  <c r="I189" i="20" s="1"/>
  <c r="K20" i="2"/>
  <c r="I152" i="20" s="1"/>
  <c r="K29" i="2"/>
  <c r="I59" i="20" s="1"/>
  <c r="K501" i="2"/>
  <c r="K29" i="20" s="1"/>
  <c r="K143" i="2"/>
  <c r="I178" i="20" s="1"/>
  <c r="K59" i="2"/>
  <c r="I22" i="20" s="1"/>
  <c r="K679" i="2"/>
  <c r="J252" i="20" s="1"/>
  <c r="K8" i="2"/>
  <c r="I103" i="20" s="1"/>
  <c r="K24" i="2"/>
  <c r="I156" i="20" s="1"/>
  <c r="K215" i="2"/>
  <c r="J237" i="20" s="1"/>
  <c r="K688" i="2"/>
  <c r="J36" i="20" s="1"/>
  <c r="K687" i="2"/>
  <c r="I248" i="20" s="1"/>
  <c r="K130" i="2"/>
  <c r="I186" i="20" s="1"/>
  <c r="K104" i="2"/>
  <c r="I122" i="20" s="1"/>
  <c r="K11" i="2"/>
  <c r="I171" i="20" s="1"/>
  <c r="K568" i="2"/>
  <c r="I220" i="20" s="1"/>
  <c r="K483" i="2"/>
  <c r="J177" i="20" s="1"/>
  <c r="K58" i="2"/>
  <c r="I89" i="20" s="1"/>
  <c r="K575" i="2"/>
  <c r="J195" i="20" s="1"/>
  <c r="K50" i="2"/>
  <c r="I162" i="20" s="1"/>
  <c r="K208" i="2"/>
  <c r="J22" i="20" s="1"/>
  <c r="K624" i="2"/>
  <c r="I93" i="20" s="1"/>
  <c r="K778" i="2"/>
  <c r="J249" i="20" s="1"/>
  <c r="K216" i="2"/>
  <c r="J196" i="20" s="1"/>
  <c r="K505" i="2"/>
  <c r="K91" i="20" s="1"/>
  <c r="K109" i="2"/>
  <c r="J98" i="20" s="1"/>
  <c r="K180" i="2"/>
  <c r="J59" i="20" s="1"/>
  <c r="K249" i="2"/>
  <c r="K237" i="20" s="1"/>
  <c r="K13" i="2"/>
  <c r="I38" i="20" s="1"/>
  <c r="K62" i="2"/>
  <c r="I153" i="20" s="1"/>
  <c r="K14" i="2"/>
  <c r="I137" i="20" s="1"/>
  <c r="K304" i="2"/>
  <c r="J204" i="20" s="1"/>
  <c r="K514" i="2"/>
  <c r="J76" i="20" s="1"/>
  <c r="K452" i="2"/>
  <c r="I36" i="20" s="1"/>
  <c r="K53" i="2"/>
  <c r="J171" i="20" s="1"/>
  <c r="K228" i="2"/>
  <c r="I261" i="20" s="1"/>
  <c r="K491" i="2"/>
  <c r="J92" i="20" s="1"/>
  <c r="K230" i="2"/>
  <c r="I144" i="20" s="1"/>
  <c r="K367" i="2"/>
  <c r="I12" i="20" s="1"/>
  <c r="K377" i="2"/>
  <c r="K44" i="20" s="1"/>
  <c r="K338" i="2"/>
  <c r="I60" i="20" s="1"/>
  <c r="K157" i="2"/>
  <c r="I85" i="20" s="1"/>
  <c r="K587" i="2"/>
  <c r="I255" i="20" s="1"/>
  <c r="K771" i="2"/>
  <c r="K184" i="20" s="1"/>
  <c r="K224" i="2"/>
  <c r="I146" i="20" s="1"/>
  <c r="K360" i="2"/>
  <c r="J158" i="20" s="1"/>
  <c r="K580" i="2"/>
  <c r="J83" i="20" s="1"/>
  <c r="K194" i="2"/>
  <c r="J239" i="20" s="1"/>
  <c r="K512" i="2"/>
  <c r="I119" i="20" s="1"/>
  <c r="K415" i="2"/>
  <c r="I101" i="20" s="1"/>
  <c r="K343" i="2"/>
  <c r="I234" i="20" s="1"/>
  <c r="K368" i="2"/>
  <c r="J186" i="20" s="1"/>
  <c r="K583" i="2"/>
  <c r="J34" i="20" s="1"/>
  <c r="K135" i="2"/>
  <c r="K90" i="20" s="1"/>
  <c r="K179" i="2"/>
  <c r="I183" i="20" s="1"/>
  <c r="K70" i="2"/>
  <c r="J57" i="20" s="1"/>
  <c r="K238" i="2"/>
  <c r="J149" i="20" s="1"/>
  <c r="K77" i="2"/>
  <c r="J112" i="20" s="1"/>
  <c r="K572" i="2"/>
  <c r="K177" i="20" s="1"/>
  <c r="K83" i="2"/>
  <c r="J233" i="20" s="1"/>
  <c r="K632" i="2"/>
  <c r="I245" i="20" s="1"/>
  <c r="K359" i="2"/>
  <c r="K192" i="20" s="1"/>
  <c r="K780" i="2"/>
  <c r="J168" i="20" s="1"/>
  <c r="K612" i="2"/>
  <c r="I78" i="20" s="1"/>
  <c r="K261" i="2"/>
  <c r="I231" i="20" s="1"/>
  <c r="K521" i="2"/>
  <c r="K75" i="20" s="1"/>
  <c r="K351" i="2"/>
  <c r="I217" i="20" s="1"/>
  <c r="K570" i="2"/>
  <c r="K183" i="20" s="1"/>
  <c r="K629" i="2"/>
  <c r="J160" i="20" s="1"/>
  <c r="K198" i="2"/>
  <c r="J123" i="20" s="1"/>
  <c r="K226" i="2"/>
  <c r="J137" i="20" s="1"/>
  <c r="K440" i="2"/>
  <c r="J8" i="20" s="1"/>
  <c r="K782" i="2"/>
  <c r="I254" i="20" s="1"/>
  <c r="K153" i="2"/>
  <c r="J178" i="20" s="1"/>
  <c r="K449" i="2"/>
  <c r="K133" i="20" s="1"/>
  <c r="K253" i="2"/>
  <c r="I88" i="20" s="1"/>
  <c r="K294" i="2"/>
  <c r="J134" i="20" s="1"/>
  <c r="K92" i="2"/>
  <c r="J82" i="20" s="1"/>
  <c r="K18" i="2"/>
  <c r="I136" i="20" s="1"/>
  <c r="K245" i="2"/>
  <c r="J140" i="20" s="1"/>
  <c r="K611" i="2"/>
  <c r="K254" i="20" s="1"/>
  <c r="K579" i="2"/>
  <c r="J130" i="20" s="1"/>
  <c r="K558" i="2"/>
  <c r="J53" i="20" s="1"/>
  <c r="K447" i="2"/>
  <c r="K136" i="20" s="1"/>
  <c r="K65" i="2"/>
  <c r="J86" i="20" s="1"/>
  <c r="K674" i="2"/>
  <c r="I244" i="20" s="1"/>
  <c r="K101" i="2"/>
  <c r="J74" i="20" s="1"/>
  <c r="K565" i="2"/>
  <c r="K219" i="20" s="1"/>
  <c r="K139" i="2"/>
  <c r="K87" i="20" s="1"/>
  <c r="K42" i="2"/>
  <c r="I56" i="20" s="1"/>
  <c r="K595" i="2"/>
  <c r="J10" i="20" s="1"/>
  <c r="K609" i="2"/>
  <c r="I71" i="20" s="1"/>
  <c r="K634" i="2"/>
  <c r="I241" i="20" s="1"/>
  <c r="K537" i="2"/>
  <c r="K247" i="20" s="1"/>
  <c r="K164" i="2"/>
  <c r="J9" i="20" s="1"/>
  <c r="K145" i="2"/>
  <c r="K233" i="20" s="1"/>
  <c r="K172" i="2"/>
  <c r="K118" i="20" s="1"/>
  <c r="K121" i="2"/>
  <c r="I126" i="20" s="1"/>
  <c r="K38" i="2"/>
  <c r="K171" i="20" s="1"/>
  <c r="K278" i="2"/>
  <c r="K225" i="20" s="1"/>
  <c r="K705" i="2"/>
  <c r="K127" i="20" s="1"/>
  <c r="K406" i="2"/>
  <c r="J185" i="20" s="1"/>
  <c r="K140" i="2"/>
  <c r="K162" i="20" s="1"/>
  <c r="K222" i="2"/>
  <c r="I164" i="20" s="1"/>
  <c r="K507" i="2"/>
  <c r="J40" i="20" s="1"/>
  <c r="K527" i="2"/>
  <c r="J5" i="20" s="1"/>
  <c r="K241" i="2"/>
  <c r="K92" i="20" s="1"/>
  <c r="K397" i="2"/>
  <c r="K165" i="20" s="1"/>
  <c r="K553" i="2"/>
  <c r="I75" i="20" s="1"/>
  <c r="K114" i="2"/>
  <c r="K62" i="20" s="1"/>
  <c r="K704" i="2"/>
  <c r="I249" i="20" s="1"/>
  <c r="K468" i="2"/>
  <c r="K143" i="20" s="1"/>
  <c r="K162" i="2"/>
  <c r="K89" i="20" s="1"/>
  <c r="K681" i="2"/>
  <c r="I51" i="20" s="1"/>
  <c r="K774" i="2"/>
  <c r="I263" i="20" s="1"/>
  <c r="K543" i="2"/>
  <c r="I52" i="20" s="1"/>
  <c r="K769" i="2"/>
  <c r="I125" i="20" s="1"/>
  <c r="K369" i="2"/>
  <c r="K106" i="20" s="1"/>
  <c r="K403" i="2"/>
  <c r="K103" i="20" s="1"/>
  <c r="K195" i="2"/>
  <c r="K85" i="20" s="1"/>
  <c r="K418" i="2"/>
  <c r="K93" i="20" s="1"/>
  <c r="K252" i="2"/>
  <c r="I4" i="20" s="1"/>
  <c r="K476" i="2"/>
  <c r="J147" i="20" s="1"/>
  <c r="K306" i="2"/>
  <c r="I216" i="20" s="1"/>
  <c r="K285" i="2"/>
  <c r="J131" i="20" s="1"/>
  <c r="K761" i="2"/>
  <c r="J108" i="20" s="1"/>
  <c r="K615" i="2"/>
  <c r="K168" i="20" s="1"/>
  <c r="K618" i="2"/>
  <c r="I64" i="20" s="1"/>
  <c r="K363" i="2"/>
  <c r="K138" i="20" s="1"/>
  <c r="K599" i="2"/>
  <c r="J71" i="20" s="1"/>
  <c r="K289" i="2"/>
  <c r="K120" i="20" s="1"/>
  <c r="K793" i="2"/>
  <c r="J75" i="20" s="1"/>
  <c r="K275" i="2"/>
  <c r="J235" i="20" s="1"/>
  <c r="K628" i="2"/>
  <c r="I159" i="20" s="1"/>
  <c r="K678" i="2"/>
  <c r="K167" i="20" s="1"/>
  <c r="K159" i="2"/>
  <c r="K152" i="20" s="1"/>
  <c r="K395" i="2"/>
  <c r="K142" i="20" s="1"/>
  <c r="K96" i="2"/>
  <c r="K79" i="20" s="1"/>
  <c r="K311" i="2"/>
  <c r="K144" i="20" s="1"/>
  <c r="K451" i="2"/>
  <c r="K158" i="20" s="1"/>
  <c r="K473" i="2"/>
  <c r="K48" i="20" s="1"/>
  <c r="K362" i="2"/>
  <c r="K55" i="20" s="1"/>
  <c r="K188" i="2"/>
  <c r="K14" i="20" s="1"/>
  <c r="K486" i="2"/>
  <c r="K17" i="20" s="1"/>
  <c r="K500" i="2"/>
  <c r="K96" i="20" s="1"/>
  <c r="K649" i="2"/>
  <c r="K240" i="20" s="1"/>
  <c r="K102" i="2"/>
  <c r="K80" i="20" s="1"/>
  <c r="K794" i="2"/>
  <c r="J216" i="20" s="1"/>
  <c r="K308" i="2"/>
  <c r="K170" i="20" s="1"/>
  <c r="K685" i="2"/>
  <c r="K166" i="20" s="1"/>
  <c r="K589" i="2"/>
  <c r="K12" i="20" s="1"/>
  <c r="K497" i="2"/>
  <c r="K126" i="20" s="1"/>
  <c r="K437" i="2"/>
  <c r="I67" i="20" s="1"/>
  <c r="K701" i="2"/>
  <c r="J3" i="20" s="1"/>
  <c r="K426" i="2"/>
  <c r="K149" i="20" s="1"/>
  <c r="K773" i="2"/>
  <c r="K195" i="20" s="1"/>
  <c r="K227" i="2"/>
  <c r="K13" i="20" s="1"/>
  <c r="K274" i="2"/>
  <c r="J69" i="20" s="1"/>
  <c r="K792" i="2"/>
  <c r="J219" i="20" s="1"/>
  <c r="K464" i="2"/>
  <c r="K71" i="20" s="1"/>
  <c r="K790" i="2"/>
  <c r="J212" i="20" s="1"/>
  <c r="K466" i="2"/>
  <c r="K81" i="20" s="1"/>
  <c r="K602" i="2"/>
  <c r="I215" i="20" s="1"/>
  <c r="K335" i="2"/>
  <c r="K129" i="20" s="1"/>
  <c r="K325" i="2"/>
  <c r="K69" i="20" s="1"/>
  <c r="K658" i="2"/>
  <c r="I65" i="20" s="1"/>
  <c r="K556" i="2"/>
  <c r="K18" i="20" s="1"/>
  <c r="K660" i="2"/>
  <c r="J214" i="20" s="1"/>
  <c r="K752" i="2"/>
  <c r="K3" i="20" s="1"/>
  <c r="K560" i="2"/>
  <c r="K208" i="20" s="1"/>
  <c r="K750" i="2"/>
  <c r="K32" i="20" s="1"/>
  <c r="K753" i="2"/>
  <c r="K36" i="20" s="1"/>
  <c r="K520" i="2"/>
  <c r="K46" i="20" s="1"/>
  <c r="K713" i="2"/>
  <c r="I63" i="20" s="1"/>
  <c r="K745" i="2"/>
  <c r="K67" i="20" s="1"/>
  <c r="K731" i="2"/>
  <c r="I113" i="20" s="1"/>
  <c r="K743" i="2"/>
  <c r="K128" i="20" s="1"/>
  <c r="K608" i="2"/>
  <c r="K179" i="20" s="1"/>
  <c r="K717" i="2"/>
  <c r="J190" i="20" s="1"/>
  <c r="K721" i="2"/>
  <c r="K191" i="20" s="1"/>
  <c r="K715" i="2"/>
  <c r="I207" i="20" s="1"/>
  <c r="K740" i="2"/>
  <c r="J209" i="20" s="1"/>
  <c r="K739" i="2"/>
  <c r="K210" i="20" s="1"/>
  <c r="K682" i="2"/>
  <c r="I214" i="20" s="1"/>
  <c r="K757" i="2"/>
  <c r="J243" i="20" s="1"/>
  <c r="K749" i="2"/>
  <c r="K250" i="20" s="1"/>
  <c r="K684" i="2"/>
  <c r="K252" i="20" s="1"/>
  <c r="K764" i="2"/>
  <c r="K241" i="20" s="1"/>
  <c r="K269" i="2"/>
  <c r="I184" i="20" s="1"/>
  <c r="K693" i="2"/>
  <c r="K259" i="20" s="1"/>
  <c r="K630" i="2"/>
  <c r="K260" i="20" s="1"/>
  <c r="K17" i="2"/>
  <c r="I37" i="20" s="1"/>
  <c r="K67" i="2"/>
  <c r="I198" i="20" s="1"/>
  <c r="K16" i="2"/>
  <c r="I200" i="20" s="1"/>
  <c r="K119" i="2"/>
  <c r="I238" i="20" s="1"/>
  <c r="K672" i="2"/>
  <c r="I252" i="20" s="1"/>
  <c r="K328" i="2"/>
  <c r="I177" i="20" s="1"/>
  <c r="K631" i="2"/>
  <c r="I259" i="20" s="1"/>
  <c r="K23" i="2"/>
  <c r="I112" i="20" s="1"/>
  <c r="K235" i="2"/>
  <c r="J197" i="20" s="1"/>
  <c r="K79" i="2"/>
  <c r="I237" i="20" s="1"/>
  <c r="K94" i="2"/>
  <c r="I196" i="20" s="1"/>
  <c r="K111" i="2"/>
  <c r="J43" i="20" s="1"/>
  <c r="K456" i="2"/>
  <c r="J199" i="20" s="1"/>
  <c r="K459" i="2"/>
  <c r="K189" i="20" s="1"/>
  <c r="K51" i="2"/>
  <c r="I239" i="20" s="1"/>
  <c r="K576" i="2"/>
  <c r="K76" i="20" s="1"/>
  <c r="K68" i="2"/>
  <c r="I87" i="20" s="1"/>
  <c r="K151" i="2"/>
  <c r="I170" i="20" s="1"/>
  <c r="K170" i="2"/>
  <c r="K200" i="20" s="1"/>
  <c r="K48" i="2"/>
  <c r="I76" i="20" s="1"/>
  <c r="K303" i="2"/>
  <c r="J106" i="20" s="1"/>
  <c r="K652" i="2"/>
  <c r="K188" i="20" s="1"/>
  <c r="K75" i="2"/>
  <c r="J90" i="20" s="1"/>
  <c r="K223" i="2"/>
  <c r="I236" i="20" s="1"/>
  <c r="K635" i="2"/>
  <c r="I203" i="20" s="1"/>
  <c r="K110" i="2"/>
  <c r="J28" i="20" s="1"/>
  <c r="K357" i="2"/>
  <c r="J229" i="20" s="1"/>
  <c r="K213" i="2"/>
  <c r="I96" i="20" s="1"/>
  <c r="K158" i="2"/>
  <c r="J261" i="20" s="1"/>
  <c r="K240" i="2"/>
  <c r="J265" i="20" s="1"/>
  <c r="K129" i="2"/>
  <c r="J174" i="20" s="1"/>
  <c r="K488" i="2"/>
  <c r="J148" i="20" s="1"/>
  <c r="K574" i="2"/>
  <c r="K153" i="20" s="1"/>
  <c r="K677" i="2"/>
  <c r="I240" i="20" s="1"/>
  <c r="K642" i="2"/>
  <c r="K37" i="20" s="1"/>
  <c r="K270" i="2"/>
  <c r="J61" i="20" s="1"/>
  <c r="K271" i="2"/>
  <c r="I230" i="20" s="1"/>
  <c r="K370" i="2"/>
  <c r="J262" i="20" s="1"/>
  <c r="K582" i="2"/>
  <c r="I141" i="20" s="1"/>
  <c r="K202" i="2"/>
  <c r="J26" i="20" s="1"/>
  <c r="K636" i="2"/>
  <c r="J241" i="20" s="1"/>
  <c r="K398" i="2"/>
  <c r="I150" i="20" s="1"/>
  <c r="K706" i="2"/>
  <c r="J187" i="20" s="1"/>
  <c r="K640" i="2"/>
  <c r="I253" i="20" s="1"/>
  <c r="K478" i="2"/>
  <c r="I5" i="20" s="1"/>
  <c r="K517" i="2"/>
  <c r="J234" i="20" s="1"/>
  <c r="K371" i="2"/>
  <c r="J154" i="20" s="1"/>
  <c r="K178" i="2"/>
  <c r="K163" i="20" s="1"/>
  <c r="K518" i="2"/>
  <c r="J60" i="20" s="1"/>
  <c r="K353" i="2"/>
  <c r="J55" i="20" s="1"/>
  <c r="K384" i="2"/>
  <c r="I18" i="20" s="1"/>
  <c r="K229" i="2"/>
  <c r="J104" i="20" s="1"/>
  <c r="K400" i="2"/>
  <c r="K157" i="20" s="1"/>
  <c r="K197" i="2"/>
  <c r="I77" i="20" s="1"/>
  <c r="K480" i="2"/>
  <c r="K110" i="20" s="1"/>
  <c r="K258" i="2"/>
  <c r="K61" i="20" s="1"/>
  <c r="K337" i="2"/>
  <c r="J11" i="20" s="1"/>
  <c r="K407" i="2"/>
  <c r="I114" i="20" s="1"/>
  <c r="K663" i="2"/>
  <c r="J263" i="20" s="1"/>
  <c r="K55" i="2"/>
  <c r="J79" i="20" s="1"/>
  <c r="K301" i="2"/>
  <c r="K26" i="20" s="1"/>
  <c r="K562" i="2"/>
  <c r="J117" i="20" s="1"/>
  <c r="K266" i="2"/>
  <c r="K135" i="20" s="1"/>
  <c r="K183" i="2"/>
  <c r="K102" i="20" s="1"/>
  <c r="K650" i="2"/>
  <c r="K176" i="20" s="1"/>
  <c r="K460" i="2"/>
  <c r="K141" i="20" s="1"/>
  <c r="K99" i="2"/>
  <c r="K169" i="20" s="1"/>
  <c r="K788" i="2"/>
  <c r="J223" i="20" s="1"/>
  <c r="K399" i="2"/>
  <c r="K114" i="20" s="1"/>
  <c r="K683" i="2"/>
  <c r="K51" i="20" s="1"/>
  <c r="K791" i="2"/>
  <c r="J78" i="20" s="1"/>
  <c r="K509" i="2"/>
  <c r="K234" i="20" s="1"/>
  <c r="K146" i="2"/>
  <c r="I102" i="20" s="1"/>
  <c r="K621" i="2"/>
  <c r="K5" i="20" s="1"/>
  <c r="K163" i="2"/>
  <c r="K100" i="20" s="1"/>
  <c r="K221" i="2"/>
  <c r="K213" i="20" s="1"/>
  <c r="K696" i="2"/>
  <c r="K115" i="20" s="1"/>
  <c r="K662" i="2"/>
  <c r="J208" i="20" s="1"/>
  <c r="K680" i="2"/>
  <c r="K39" i="20" s="1"/>
  <c r="K467" i="2"/>
  <c r="I73" i="20" s="1"/>
  <c r="K763" i="2"/>
  <c r="K130" i="20" s="1"/>
  <c r="K741" i="2"/>
  <c r="K190" i="20" s="1"/>
  <c r="K726" i="2"/>
  <c r="K209" i="20" s="1"/>
  <c r="K747" i="2"/>
  <c r="K243" i="20" s="1"/>
  <c r="M234" i="20"/>
  <c r="M218" i="20"/>
  <c r="M186" i="20"/>
  <c r="M178" i="20"/>
  <c r="M154" i="20"/>
  <c r="M146" i="20"/>
  <c r="M122" i="20"/>
  <c r="M114" i="20"/>
  <c r="M90" i="20"/>
  <c r="M82" i="20"/>
  <c r="M58" i="20"/>
  <c r="M50" i="20"/>
  <c r="M34" i="20"/>
  <c r="M26" i="20"/>
  <c r="M18" i="20"/>
  <c r="M250" i="20"/>
  <c r="M242" i="20"/>
  <c r="M210" i="20"/>
  <c r="M202" i="20"/>
  <c r="M170" i="20"/>
  <c r="M162" i="20"/>
  <c r="M138" i="20"/>
  <c r="M130" i="20"/>
  <c r="M106" i="20"/>
  <c r="M98" i="20"/>
  <c r="M74" i="20"/>
  <c r="M66" i="20"/>
  <c r="M42" i="20"/>
  <c r="M14" i="20"/>
  <c r="M10" i="20"/>
  <c r="M194" i="20"/>
  <c r="M226" i="20"/>
  <c r="M258" i="20"/>
  <c r="M96" i="20"/>
  <c r="M264" i="20"/>
  <c r="M260" i="20"/>
  <c r="M256" i="20"/>
  <c r="M252" i="20"/>
  <c r="M248" i="20"/>
  <c r="M244" i="20"/>
  <c r="M240" i="20"/>
  <c r="M236" i="20"/>
  <c r="M232" i="20"/>
  <c r="M228" i="20"/>
  <c r="M224" i="20"/>
  <c r="M220" i="20"/>
  <c r="M216" i="20"/>
  <c r="M212" i="20"/>
  <c r="M208" i="20"/>
  <c r="M204" i="20"/>
  <c r="M200" i="20"/>
  <c r="M196" i="20"/>
  <c r="M192" i="20"/>
  <c r="M188" i="20"/>
  <c r="M184" i="20"/>
  <c r="M180" i="20"/>
  <c r="M176" i="20"/>
  <c r="M172" i="20"/>
  <c r="M168" i="20"/>
  <c r="M164" i="20"/>
  <c r="M160" i="20"/>
  <c r="M156" i="20"/>
  <c r="M152" i="20"/>
  <c r="M148" i="20"/>
  <c r="M144" i="20"/>
  <c r="M140" i="20"/>
  <c r="M136" i="20"/>
  <c r="M132" i="20"/>
  <c r="M128" i="20"/>
  <c r="M124" i="20"/>
  <c r="M120" i="20"/>
  <c r="M116" i="20"/>
  <c r="M112" i="20"/>
  <c r="M108" i="20"/>
  <c r="M104" i="20"/>
  <c r="M100" i="20"/>
  <c r="M92" i="20"/>
  <c r="M88" i="20"/>
  <c r="M84" i="20"/>
  <c r="M80" i="20"/>
  <c r="M76" i="20"/>
  <c r="M72" i="20"/>
  <c r="M68" i="20"/>
  <c r="M64" i="20"/>
  <c r="M60" i="20"/>
  <c r="M56" i="20"/>
  <c r="M52" i="20"/>
  <c r="M48" i="20"/>
  <c r="M44" i="20"/>
  <c r="M40" i="20"/>
  <c r="M36" i="20"/>
  <c r="M32" i="20"/>
  <c r="M28" i="20"/>
  <c r="M24" i="20"/>
  <c r="M20" i="20"/>
  <c r="M16" i="20"/>
  <c r="M12" i="20"/>
  <c r="M8" i="20"/>
  <c r="M4" i="20"/>
  <c r="M30" i="20"/>
  <c r="M46" i="20"/>
  <c r="M62" i="20"/>
  <c r="M78" i="20"/>
  <c r="M94" i="20"/>
  <c r="M110" i="20"/>
  <c r="M126" i="20"/>
  <c r="M142" i="20"/>
  <c r="M158" i="20"/>
  <c r="M174" i="20"/>
  <c r="M190" i="20"/>
  <c r="M206" i="20"/>
  <c r="M222" i="20"/>
  <c r="M238" i="20"/>
  <c r="M254" i="20"/>
  <c r="M6" i="20"/>
  <c r="M22" i="20"/>
  <c r="M38" i="20"/>
  <c r="M54" i="20"/>
  <c r="M70" i="20"/>
  <c r="M86" i="20"/>
  <c r="M102" i="20"/>
  <c r="M118" i="20"/>
  <c r="M134" i="20"/>
  <c r="M150" i="20"/>
  <c r="M166" i="20"/>
  <c r="M182" i="20"/>
  <c r="M198" i="20"/>
  <c r="M214" i="20"/>
  <c r="M230" i="20"/>
  <c r="M246" i="20"/>
  <c r="M262" i="20"/>
  <c r="M263" i="20"/>
  <c r="M259" i="20"/>
  <c r="M255" i="20"/>
  <c r="M251" i="20"/>
  <c r="M247" i="20"/>
  <c r="M243" i="20"/>
  <c r="M239" i="20"/>
  <c r="M235" i="20"/>
  <c r="M231" i="20"/>
  <c r="M227" i="20"/>
  <c r="M223" i="20"/>
  <c r="M219" i="20"/>
  <c r="M215" i="20"/>
  <c r="M211" i="20"/>
  <c r="M207" i="20"/>
  <c r="M203" i="20"/>
  <c r="M199" i="20"/>
  <c r="M195" i="20"/>
  <c r="M191" i="20"/>
  <c r="M187" i="20"/>
  <c r="M183" i="20"/>
  <c r="M179" i="20"/>
  <c r="M175" i="20"/>
  <c r="M171" i="20"/>
  <c r="M167" i="20"/>
  <c r="M159" i="20"/>
  <c r="M155" i="20"/>
  <c r="M151" i="20"/>
  <c r="M147" i="20"/>
  <c r="M143" i="20"/>
  <c r="M139" i="20"/>
  <c r="M135" i="20"/>
  <c r="M131" i="20"/>
  <c r="M127" i="20"/>
  <c r="M123" i="20"/>
  <c r="M119" i="20"/>
  <c r="M115" i="20"/>
  <c r="M111" i="20"/>
  <c r="M107" i="20"/>
  <c r="M103" i="20"/>
  <c r="M99" i="20"/>
  <c r="M95" i="20"/>
  <c r="M91" i="20"/>
  <c r="M87" i="20"/>
  <c r="M83" i="20"/>
  <c r="M79" i="20"/>
  <c r="M75" i="20"/>
  <c r="M71" i="20"/>
  <c r="M67" i="20"/>
  <c r="M63" i="20"/>
  <c r="M59" i="20"/>
  <c r="M55" i="20"/>
  <c r="M51" i="20"/>
  <c r="M47" i="20"/>
  <c r="M43" i="20"/>
  <c r="M39" i="20"/>
  <c r="M35" i="20"/>
  <c r="M31" i="20"/>
  <c r="M27" i="20"/>
  <c r="M23" i="20"/>
  <c r="M19" i="20"/>
  <c r="M15" i="20"/>
  <c r="M11" i="20"/>
  <c r="M7" i="20"/>
  <c r="M265" i="20"/>
  <c r="M261" i="20"/>
  <c r="M257" i="20"/>
  <c r="M253" i="20"/>
  <c r="M249" i="20"/>
  <c r="M245" i="20"/>
  <c r="M241" i="20"/>
  <c r="M237" i="20"/>
  <c r="M233" i="20"/>
  <c r="M229" i="20"/>
  <c r="M225" i="20"/>
  <c r="M221" i="20"/>
  <c r="M217" i="20"/>
  <c r="M213" i="20"/>
  <c r="M209" i="20"/>
  <c r="M205" i="20"/>
  <c r="M201" i="20"/>
  <c r="M197" i="20"/>
  <c r="M193" i="20"/>
  <c r="M189" i="20"/>
  <c r="M185" i="20"/>
  <c r="M181" i="20"/>
  <c r="M177" i="20"/>
  <c r="M173" i="20"/>
  <c r="M169" i="20"/>
  <c r="M165" i="20"/>
  <c r="M163" i="20"/>
  <c r="M161" i="20"/>
  <c r="M157" i="20"/>
  <c r="M153" i="20"/>
  <c r="M149" i="20"/>
  <c r="M145" i="20"/>
  <c r="M141" i="20"/>
  <c r="M137" i="20"/>
  <c r="M133" i="20"/>
  <c r="M129" i="20"/>
  <c r="M125" i="20"/>
  <c r="M121" i="20"/>
  <c r="M117" i="20"/>
  <c r="M113" i="20"/>
  <c r="M109" i="20"/>
  <c r="M105" i="20"/>
  <c r="M101" i="20"/>
  <c r="M85" i="20"/>
  <c r="M81" i="20"/>
  <c r="M77" i="20"/>
  <c r="M73" i="20"/>
  <c r="M69" i="20"/>
  <c r="M65" i="20"/>
  <c r="M61" i="20"/>
  <c r="M57" i="20"/>
  <c r="M53" i="20"/>
  <c r="M49" i="20"/>
  <c r="M45" i="20"/>
  <c r="M41" i="20"/>
  <c r="M37" i="20"/>
  <c r="M33" i="20"/>
  <c r="M29" i="20"/>
  <c r="M25" i="20"/>
  <c r="M21" i="20"/>
  <c r="M17" i="20"/>
  <c r="M13" i="20"/>
  <c r="M9" i="20"/>
  <c r="M3" i="20"/>
  <c r="M97" i="20"/>
  <c r="M93" i="20"/>
  <c r="M89" i="20"/>
  <c r="M5" i="20"/>
  <c r="U62" i="2" l="1"/>
  <c r="K1" i="2" a="1"/>
  <c r="K1" i="2" s="1"/>
  <c r="L156" i="20" l="1"/>
  <c r="N156" i="20" s="1"/>
  <c r="L24" i="2" s="1"/>
  <c r="L131" i="20"/>
  <c r="N131" i="20" s="1"/>
  <c r="L103" i="2" s="1"/>
  <c r="L230" i="20"/>
  <c r="O230" i="20" s="1"/>
  <c r="L428" i="2" s="1"/>
  <c r="L162" i="20"/>
  <c r="N162" i="20" s="1"/>
  <c r="L50" i="2" s="1"/>
  <c r="L236" i="20"/>
  <c r="L118" i="20"/>
  <c r="P118" i="20" s="1"/>
  <c r="L172" i="2" s="1"/>
  <c r="L144" i="20"/>
  <c r="L228" i="20"/>
  <c r="N228" i="20" s="1"/>
  <c r="L43" i="2" s="1"/>
  <c r="L122" i="20"/>
  <c r="L7" i="20"/>
  <c r="P7" i="20" s="1"/>
  <c r="L616" i="2" s="1"/>
  <c r="L95" i="20"/>
  <c r="L176" i="20"/>
  <c r="P176" i="20" s="1"/>
  <c r="L650" i="2" s="1"/>
  <c r="L148" i="20"/>
  <c r="L61" i="20"/>
  <c r="N61" i="20" s="1"/>
  <c r="L149" i="2" s="1"/>
  <c r="L107" i="20"/>
  <c r="L135" i="20"/>
  <c r="P135" i="20" s="1"/>
  <c r="L266" i="2" s="1"/>
  <c r="L59" i="20"/>
  <c r="L49" i="20"/>
  <c r="N49" i="20" s="1"/>
  <c r="L277" i="2" s="1"/>
  <c r="L27" i="20"/>
  <c r="L3" i="20"/>
  <c r="P3" i="20" s="1"/>
  <c r="L752" i="2" s="1"/>
  <c r="L140" i="20"/>
  <c r="L77" i="20"/>
  <c r="O77" i="20" s="1"/>
  <c r="L295" i="2" s="1"/>
  <c r="L170" i="20"/>
  <c r="L93" i="20"/>
  <c r="N93" i="20" s="1"/>
  <c r="L624" i="2" s="1"/>
  <c r="L129" i="20"/>
  <c r="L157" i="20"/>
  <c r="P157" i="20" s="1"/>
  <c r="L400" i="2" s="1"/>
  <c r="L100" i="20"/>
  <c r="L82" i="20"/>
  <c r="O82" i="20" s="1"/>
  <c r="L92" i="2" s="1"/>
  <c r="L174" i="20"/>
  <c r="L141" i="20"/>
  <c r="N141" i="20" s="1"/>
  <c r="L582" i="2" s="1"/>
  <c r="L120" i="20"/>
  <c r="L152" i="20"/>
  <c r="O152" i="20" s="1"/>
  <c r="L201" i="2" s="1"/>
  <c r="L116" i="20"/>
  <c r="L218" i="20"/>
  <c r="O218" i="20" s="1"/>
  <c r="L494" i="2" s="1"/>
  <c r="L91" i="20"/>
  <c r="L181" i="20"/>
  <c r="O181" i="20" s="1"/>
  <c r="L365" i="2" s="1"/>
  <c r="L235" i="20"/>
  <c r="L40" i="20"/>
  <c r="N40" i="20" s="1"/>
  <c r="L404" i="2" s="1"/>
  <c r="L88" i="20"/>
  <c r="L132" i="20"/>
  <c r="O132" i="20" s="1"/>
  <c r="L340" i="2" s="1"/>
  <c r="L253" i="20"/>
  <c r="L92" i="20"/>
  <c r="N92" i="20" s="1"/>
  <c r="L474" i="2" s="1"/>
  <c r="L78" i="20"/>
  <c r="L126" i="20"/>
  <c r="P126" i="20" s="1"/>
  <c r="L497" i="2" s="1"/>
  <c r="L220" i="20"/>
  <c r="L172" i="20"/>
  <c r="L11" i="20"/>
  <c r="L258" i="20"/>
  <c r="N258" i="20" s="1"/>
  <c r="L205" i="2" s="1"/>
  <c r="L65" i="20"/>
  <c r="L119" i="20"/>
  <c r="L28" i="20"/>
  <c r="L259" i="20"/>
  <c r="O259" i="20" s="1"/>
  <c r="L709" i="2" s="1"/>
  <c r="L45" i="20"/>
  <c r="L81" i="20"/>
  <c r="N81" i="20" s="1"/>
  <c r="L535" i="2" s="1"/>
  <c r="L133" i="20"/>
  <c r="L127" i="20"/>
  <c r="P127" i="20" s="1"/>
  <c r="L705" i="2" s="1"/>
  <c r="L171" i="20"/>
  <c r="L178" i="20"/>
  <c r="O178" i="20" s="1"/>
  <c r="L153" i="2" s="1"/>
  <c r="L177" i="20"/>
  <c r="L186" i="20"/>
  <c r="O186" i="20" s="1"/>
  <c r="L368" i="2" s="1"/>
  <c r="L195" i="20"/>
  <c r="L232" i="20"/>
  <c r="O232" i="20" s="1"/>
  <c r="L547" i="2" s="1"/>
  <c r="L233" i="20"/>
  <c r="N233" i="20" s="1"/>
  <c r="L142" i="2" s="1"/>
  <c r="L150" i="20"/>
  <c r="O150" i="20" s="1"/>
  <c r="L254" i="2" s="1"/>
  <c r="L96" i="20"/>
  <c r="L112" i="20"/>
  <c r="N112" i="20" s="1"/>
  <c r="L23" i="2" s="1"/>
  <c r="L89" i="20"/>
  <c r="L145" i="20"/>
  <c r="N145" i="20" s="1"/>
  <c r="L82" i="2" s="1"/>
  <c r="L8" i="20"/>
  <c r="L147" i="20"/>
  <c r="L66" i="20"/>
  <c r="L87" i="20"/>
  <c r="P87" i="20" s="1"/>
  <c r="L139" i="2" s="1"/>
  <c r="L42" i="20"/>
  <c r="L231" i="20"/>
  <c r="N231" i="20" s="1"/>
  <c r="L261" i="2" s="1"/>
  <c r="L201" i="20"/>
  <c r="L153" i="20"/>
  <c r="N153" i="20" s="1"/>
  <c r="L62" i="2" s="1"/>
  <c r="L62" i="20"/>
  <c r="L184" i="20"/>
  <c r="P184" i="20" s="1"/>
  <c r="L771" i="2" s="1"/>
  <c r="L165" i="20"/>
  <c r="L31" i="20"/>
  <c r="P31" i="20" s="1"/>
  <c r="L477" i="2" s="1"/>
  <c r="L167" i="20"/>
  <c r="L154" i="20"/>
  <c r="N154" i="20" s="1"/>
  <c r="L292" i="2" s="1"/>
  <c r="L13" i="20"/>
  <c r="L223" i="20"/>
  <c r="O223" i="20" s="1"/>
  <c r="L788" i="2" s="1"/>
  <c r="L85" i="20"/>
  <c r="L109" i="20"/>
  <c r="N109" i="20" s="1"/>
  <c r="L138" i="2" s="1"/>
  <c r="L182" i="20"/>
  <c r="L238" i="20"/>
  <c r="O238" i="20" s="1"/>
  <c r="L329" i="2" s="1"/>
  <c r="L161" i="20"/>
  <c r="L151" i="20"/>
  <c r="O151" i="20" s="1"/>
  <c r="L211" i="2" s="1"/>
  <c r="L125" i="20"/>
  <c r="L22" i="20"/>
  <c r="P22" i="20" s="1"/>
  <c r="L204" i="2" s="1"/>
  <c r="L105" i="20"/>
  <c r="L79" i="20"/>
  <c r="P79" i="20" s="1"/>
  <c r="L96" i="2" s="1"/>
  <c r="L114" i="20"/>
  <c r="L175" i="20"/>
  <c r="O175" i="20" s="1"/>
  <c r="L160" i="2" s="1"/>
  <c r="L173" i="20"/>
  <c r="L101" i="20"/>
  <c r="N101" i="20" s="1"/>
  <c r="L415" i="2" s="1"/>
  <c r="L168" i="20"/>
  <c r="L257" i="20"/>
  <c r="N257" i="20" s="1"/>
  <c r="L105" i="2" s="1"/>
  <c r="L14" i="20"/>
  <c r="L214" i="20"/>
  <c r="O214" i="20" s="1"/>
  <c r="L660" i="2" s="1"/>
  <c r="L198" i="20"/>
  <c r="L26" i="20"/>
  <c r="P26" i="20" s="1"/>
  <c r="L301" i="2" s="1"/>
  <c r="L56" i="20"/>
  <c r="L203" i="20"/>
  <c r="O203" i="20" s="1"/>
  <c r="L767" i="2" s="1"/>
  <c r="L104" i="20"/>
  <c r="L23" i="20"/>
  <c r="P23" i="20" s="1"/>
  <c r="L671" i="2" s="1"/>
  <c r="L263" i="20"/>
  <c r="L237" i="20"/>
  <c r="N237" i="20" s="1"/>
  <c r="L79" i="2" s="1"/>
  <c r="L12" i="20"/>
  <c r="L252" i="20"/>
  <c r="N252" i="20" s="1"/>
  <c r="L672" i="2" s="1"/>
  <c r="L50" i="20"/>
  <c r="L5" i="20"/>
  <c r="N5" i="20" s="1"/>
  <c r="L478" i="2" s="1"/>
  <c r="L208" i="20"/>
  <c r="L213" i="20"/>
  <c r="L60" i="20"/>
  <c r="L149" i="20"/>
  <c r="N149" i="20" s="1"/>
  <c r="L60" i="2" s="1"/>
  <c r="L9" i="20"/>
  <c r="L80" i="20"/>
  <c r="N80" i="20" s="1"/>
  <c r="L41" i="2" s="1"/>
  <c r="L139" i="20"/>
  <c r="L194" i="20"/>
  <c r="L240" i="20"/>
  <c r="L74" i="20"/>
  <c r="P74" i="20" s="1"/>
  <c r="L122" i="2" s="1"/>
  <c r="L264" i="20"/>
  <c r="L226" i="20"/>
  <c r="N226" i="20" s="1"/>
  <c r="L125" i="2" s="1"/>
  <c r="L21" i="20"/>
  <c r="L99" i="20"/>
  <c r="P99" i="20" s="1"/>
  <c r="L489" i="2" s="1"/>
  <c r="L205" i="20"/>
  <c r="L224" i="20"/>
  <c r="L54" i="20"/>
  <c r="L43" i="20"/>
  <c r="P43" i="20" s="1"/>
  <c r="L165" i="2" s="1"/>
  <c r="L227" i="20"/>
  <c r="L117" i="20"/>
  <c r="O117" i="20" s="1"/>
  <c r="L562" i="2" s="1"/>
  <c r="L29" i="20"/>
  <c r="L37" i="20"/>
  <c r="N37" i="20" s="1"/>
  <c r="L17" i="2" s="1"/>
  <c r="L108" i="20"/>
  <c r="L262" i="20"/>
  <c r="L24" i="20"/>
  <c r="L261" i="20"/>
  <c r="P261" i="20" s="1"/>
  <c r="L196" i="2" s="1"/>
  <c r="L55" i="20"/>
  <c r="L15" i="20"/>
  <c r="P15" i="20" s="1"/>
  <c r="L536" i="2" s="1"/>
  <c r="L94" i="20"/>
  <c r="L155" i="20"/>
  <c r="L17" i="20"/>
  <c r="L90" i="20"/>
  <c r="L16" i="20"/>
  <c r="L83" i="20"/>
  <c r="P83" i="20" s="1"/>
  <c r="L617" i="2" s="1"/>
  <c r="L183" i="20"/>
  <c r="L180" i="20"/>
  <c r="L86" i="20"/>
  <c r="L19" i="20"/>
  <c r="N19" i="20" s="1"/>
  <c r="L345" i="2" s="1"/>
  <c r="L48" i="20"/>
  <c r="L265" i="20"/>
  <c r="P265" i="20" s="1"/>
  <c r="L267" i="2" s="1"/>
  <c r="L4" i="20"/>
  <c r="L6" i="20"/>
  <c r="L216" i="20"/>
  <c r="L256" i="20"/>
  <c r="N256" i="20" s="1"/>
  <c r="L385" i="2" s="1"/>
  <c r="L18" i="20"/>
  <c r="L204" i="20"/>
  <c r="N204" i="20" s="1"/>
  <c r="L305" i="2" s="1"/>
  <c r="L111" i="20"/>
  <c r="L25" i="20"/>
  <c r="L159" i="20"/>
  <c r="N159" i="20" s="1"/>
  <c r="L628" i="2" s="1"/>
  <c r="L193" i="20"/>
  <c r="O193" i="20" s="1"/>
  <c r="L349" i="2" s="1"/>
  <c r="L169" i="20"/>
  <c r="L134" i="20"/>
  <c r="L239" i="20"/>
  <c r="L57" i="20"/>
  <c r="P57" i="20" s="1"/>
  <c r="L69" i="2" s="1"/>
  <c r="L188" i="20"/>
  <c r="L196" i="20"/>
  <c r="O196" i="20" s="1"/>
  <c r="L216" i="2" s="1"/>
  <c r="L97" i="20"/>
  <c r="L185" i="20"/>
  <c r="N185" i="20" s="1"/>
  <c r="L539" i="2" s="1"/>
  <c r="L71" i="20"/>
  <c r="L221" i="20"/>
  <c r="L234" i="20"/>
  <c r="L202" i="20"/>
  <c r="O202" i="20" s="1"/>
  <c r="L40" i="2" s="1"/>
  <c r="L44" i="20"/>
  <c r="L38" i="20"/>
  <c r="P38" i="20" s="1"/>
  <c r="L342" i="2" s="1"/>
  <c r="L158" i="20"/>
  <c r="L123" i="20"/>
  <c r="N123" i="20" s="1"/>
  <c r="L90" i="2" s="1"/>
  <c r="L143" i="20"/>
  <c r="L106" i="20"/>
  <c r="O106" i="20" s="1"/>
  <c r="L303" i="2" s="1"/>
  <c r="L41" i="20"/>
  <c r="L137" i="20"/>
  <c r="O137" i="20" s="1"/>
  <c r="L226" i="2" s="1"/>
  <c r="L160" i="20"/>
  <c r="L68" i="20"/>
  <c r="L53" i="20"/>
  <c r="L76" i="20"/>
  <c r="N76" i="20" s="1"/>
  <c r="L48" i="2" s="1"/>
  <c r="L115" i="20"/>
  <c r="L197" i="20"/>
  <c r="N197" i="20" s="1"/>
  <c r="L45" i="2" s="1"/>
  <c r="L225" i="20"/>
  <c r="L72" i="20"/>
  <c r="N72" i="20" s="1"/>
  <c r="L590" i="2" s="1"/>
  <c r="L121" i="20"/>
  <c r="L200" i="20"/>
  <c r="P200" i="20" s="1"/>
  <c r="L170" i="2" s="1"/>
  <c r="L163" i="20"/>
  <c r="L212" i="20"/>
  <c r="P212" i="20" s="1"/>
  <c r="L601" i="2" s="1"/>
  <c r="L179" i="20"/>
  <c r="L229" i="20"/>
  <c r="L138" i="20"/>
  <c r="L69" i="20"/>
  <c r="N69" i="20" s="1"/>
  <c r="L192" i="2" s="1"/>
  <c r="L20" i="20"/>
  <c r="L130" i="20"/>
  <c r="P130" i="20" s="1"/>
  <c r="L763" i="2" s="1"/>
  <c r="L207" i="20"/>
  <c r="L36" i="20"/>
  <c r="N36" i="20" s="1"/>
  <c r="L452" i="2" s="1"/>
  <c r="L136" i="20"/>
  <c r="L30" i="20"/>
  <c r="P30" i="20" s="1"/>
  <c r="L645" i="2" s="1"/>
  <c r="L146" i="20"/>
  <c r="L192" i="20"/>
  <c r="P192" i="20" s="1"/>
  <c r="L359" i="2" s="1"/>
  <c r="L187" i="20"/>
  <c r="L142" i="20"/>
  <c r="P142" i="20" s="1"/>
  <c r="L395" i="2" s="1"/>
  <c r="L166" i="20"/>
  <c r="L215" i="20"/>
  <c r="O215" i="20" s="1"/>
  <c r="L561" i="2" s="1"/>
  <c r="L251" i="20"/>
  <c r="L189" i="20"/>
  <c r="N189" i="20" s="1"/>
  <c r="L34" i="2" s="1"/>
  <c r="L199" i="20"/>
  <c r="L244" i="20"/>
  <c r="N244" i="20" s="1"/>
  <c r="L674" i="2" s="1"/>
  <c r="L248" i="20"/>
  <c r="L67" i="20"/>
  <c r="P67" i="20" s="1"/>
  <c r="L745" i="2" s="1"/>
  <c r="L39" i="20"/>
  <c r="L222" i="20"/>
  <c r="L191" i="20"/>
  <c r="L209" i="20"/>
  <c r="N209" i="20" s="1"/>
  <c r="L727" i="2" s="1"/>
  <c r="M727" i="2" s="1"/>
  <c r="T727" i="2" s="1"/>
  <c r="L128" i="20"/>
  <c r="L63" i="20"/>
  <c r="P63" i="20" s="1"/>
  <c r="L724" i="2" s="1"/>
  <c r="M724" i="2" s="1"/>
  <c r="T724" i="2" s="1"/>
  <c r="L102" i="20"/>
  <c r="L254" i="20"/>
  <c r="L249" i="20"/>
  <c r="L210" i="20"/>
  <c r="O210" i="20" s="1"/>
  <c r="L711" i="2" s="1"/>
  <c r="M711" i="2" s="1"/>
  <c r="T711" i="2" s="1"/>
  <c r="L260" i="20"/>
  <c r="L219" i="20"/>
  <c r="O219" i="20" s="1"/>
  <c r="L792" i="2" s="1"/>
  <c r="L245" i="20"/>
  <c r="L246" i="20"/>
  <c r="L47" i="20"/>
  <c r="L206" i="20"/>
  <c r="L250" i="20"/>
  <c r="L52" i="20"/>
  <c r="N52" i="20" s="1"/>
  <c r="L543" i="2" s="1"/>
  <c r="L51" i="20"/>
  <c r="L247" i="20"/>
  <c r="N247" i="20" s="1"/>
  <c r="L647" i="2" s="1"/>
  <c r="L217" i="20"/>
  <c r="L98" i="20"/>
  <c r="L33" i="20"/>
  <c r="L34" i="20"/>
  <c r="P34" i="20" s="1"/>
  <c r="L569" i="2" s="1"/>
  <c r="L70" i="20"/>
  <c r="L35" i="20"/>
  <c r="P35" i="20" s="1"/>
  <c r="L783" i="2" s="1"/>
  <c r="L64" i="20"/>
  <c r="L32" i="20"/>
  <c r="N32" i="20" s="1"/>
  <c r="L622" i="2" s="1"/>
  <c r="L255" i="20"/>
  <c r="L243" i="20"/>
  <c r="N243" i="20" s="1"/>
  <c r="L776" i="2" s="1"/>
  <c r="L211" i="20"/>
  <c r="L190" i="20"/>
  <c r="O190" i="20" s="1"/>
  <c r="L717" i="2" s="1"/>
  <c r="M717" i="2" s="1"/>
  <c r="T717" i="2" s="1"/>
  <c r="L75" i="20"/>
  <c r="L113" i="20"/>
  <c r="N113" i="20" s="1"/>
  <c r="L731" i="2" s="1"/>
  <c r="M731" i="2" s="1"/>
  <c r="T731" i="2" s="1"/>
  <c r="L84" i="20"/>
  <c r="L164" i="20"/>
  <c r="P164" i="20" s="1"/>
  <c r="L434" i="2" s="1"/>
  <c r="L242" i="20"/>
  <c r="L10" i="20"/>
  <c r="P10" i="20" s="1"/>
  <c r="L433" i="2" s="1"/>
  <c r="L241" i="20"/>
  <c r="L124" i="20"/>
  <c r="N124" i="20" s="1"/>
  <c r="L604" i="2" s="1"/>
  <c r="L103" i="20"/>
  <c r="L46" i="20"/>
  <c r="P46" i="20" s="1"/>
  <c r="L520" i="2" s="1"/>
  <c r="L73" i="20"/>
  <c r="L58" i="20"/>
  <c r="P58" i="20" s="1"/>
  <c r="L150" i="2" s="1"/>
  <c r="L110" i="20"/>
  <c r="S731" i="2" l="1"/>
  <c r="Q731" i="2"/>
  <c r="S724" i="2"/>
  <c r="Q724" i="2"/>
  <c r="S717" i="2"/>
  <c r="Q717" i="2"/>
  <c r="S711" i="2"/>
  <c r="Q711" i="2"/>
  <c r="S727" i="2"/>
  <c r="Q727" i="2"/>
  <c r="P156" i="20"/>
  <c r="L260" i="2" s="1"/>
  <c r="O156" i="20"/>
  <c r="L84" i="2" s="1"/>
  <c r="O226" i="20"/>
  <c r="L332" i="2" s="1"/>
  <c r="N117" i="20"/>
  <c r="L487" i="2" s="1"/>
  <c r="O79" i="20"/>
  <c r="L55" i="2" s="1"/>
  <c r="N30" i="20"/>
  <c r="L578" i="2" s="1"/>
  <c r="O5" i="20"/>
  <c r="L527" i="2" s="1"/>
  <c r="P131" i="20"/>
  <c r="L288" i="2" s="1"/>
  <c r="P101" i="20"/>
  <c r="L651" i="2" s="1"/>
  <c r="O200" i="20"/>
  <c r="L54" i="2" s="1"/>
  <c r="N118" i="20"/>
  <c r="L22" i="2" s="1"/>
  <c r="O141" i="20"/>
  <c r="L386" i="2" s="1"/>
  <c r="N67" i="20"/>
  <c r="L437" i="2" s="1"/>
  <c r="O7" i="20"/>
  <c r="L648" i="2" s="1"/>
  <c r="O37" i="20"/>
  <c r="L248" i="2" s="1"/>
  <c r="N132" i="20"/>
  <c r="L126" i="2" s="1"/>
  <c r="O101" i="20"/>
  <c r="L591" i="2" s="1"/>
  <c r="N181" i="20"/>
  <c r="L32" i="2" s="1"/>
  <c r="N193" i="20"/>
  <c r="L64" i="2" s="1"/>
  <c r="P141" i="20"/>
  <c r="L460" i="2" s="1"/>
  <c r="P204" i="20"/>
  <c r="L600" i="2" s="1"/>
  <c r="P19" i="20"/>
  <c r="L455" i="2" s="1"/>
  <c r="P244" i="20"/>
  <c r="L686" i="2" s="1"/>
  <c r="O209" i="20"/>
  <c r="L740" i="2" s="1"/>
  <c r="M740" i="2" s="1"/>
  <c r="T740" i="2" s="1"/>
  <c r="P81" i="20"/>
  <c r="L466" i="2" s="1"/>
  <c r="P154" i="20"/>
  <c r="L402" i="2" s="1"/>
  <c r="N87" i="20"/>
  <c r="L68" i="2" s="1"/>
  <c r="N31" i="20"/>
  <c r="L141" i="2" s="1"/>
  <c r="N63" i="20"/>
  <c r="L713" i="2" s="1"/>
  <c r="M713" i="2" s="1"/>
  <c r="T713" i="2" s="1"/>
  <c r="N38" i="20"/>
  <c r="L13" i="2" s="1"/>
  <c r="O256" i="20"/>
  <c r="L417" i="2" s="1"/>
  <c r="P219" i="20"/>
  <c r="L565" i="2" s="1"/>
  <c r="N127" i="20"/>
  <c r="L531" i="2" s="1"/>
  <c r="P197" i="20"/>
  <c r="L549" i="2" s="1"/>
  <c r="P223" i="20"/>
  <c r="L593" i="2" s="1"/>
  <c r="P193" i="20"/>
  <c r="L519" i="2" s="1"/>
  <c r="P257" i="20"/>
  <c r="L420" i="2" s="1"/>
  <c r="O258" i="20"/>
  <c r="L408" i="2" s="1"/>
  <c r="P185" i="20"/>
  <c r="L596" i="2" s="1"/>
  <c r="O261" i="20"/>
  <c r="L158" i="2" s="1"/>
  <c r="O131" i="20"/>
  <c r="L285" i="2" s="1"/>
  <c r="O61" i="20"/>
  <c r="L270" i="2" s="1"/>
  <c r="P37" i="20"/>
  <c r="L642" i="2" s="1"/>
  <c r="P175" i="20"/>
  <c r="L106" i="2" s="1"/>
  <c r="O99" i="20"/>
  <c r="L300" i="2" s="1"/>
  <c r="P196" i="20"/>
  <c r="L450" i="2" s="1"/>
  <c r="O228" i="20"/>
  <c r="L124" i="2" s="1"/>
  <c r="P76" i="20"/>
  <c r="L576" i="2" s="1"/>
  <c r="O130" i="20"/>
  <c r="L579" i="2" s="1"/>
  <c r="P80" i="20"/>
  <c r="L102" i="2" s="1"/>
  <c r="O40" i="20"/>
  <c r="L507" i="2" s="1"/>
  <c r="O83" i="20"/>
  <c r="L580" i="2" s="1"/>
  <c r="N157" i="20"/>
  <c r="L57" i="2" s="1"/>
  <c r="O92" i="20"/>
  <c r="L491" i="2" s="1"/>
  <c r="P112" i="20"/>
  <c r="L131" i="2" s="1"/>
  <c r="O124" i="20"/>
  <c r="L789" i="2" s="1"/>
  <c r="O69" i="20"/>
  <c r="L274" i="2" s="1"/>
  <c r="P153" i="20"/>
  <c r="L574" i="2" s="1"/>
  <c r="O72" i="20"/>
  <c r="L639" i="2" s="1"/>
  <c r="P210" i="20"/>
  <c r="L739" i="2" s="1"/>
  <c r="M739" i="2" s="1"/>
  <c r="T739" i="2" s="1"/>
  <c r="N184" i="20"/>
  <c r="L269" i="2" s="1"/>
  <c r="P149" i="20"/>
  <c r="L426" i="2" s="1"/>
  <c r="N57" i="20"/>
  <c r="L21" i="2" s="1"/>
  <c r="N150" i="20"/>
  <c r="L398" i="2" s="1"/>
  <c r="P61" i="20"/>
  <c r="L258" i="2" s="1"/>
  <c r="N137" i="20"/>
  <c r="L14" i="2" s="1"/>
  <c r="N175" i="20"/>
  <c r="L73" i="2" s="1"/>
  <c r="N99" i="20"/>
  <c r="L9" i="2" s="1"/>
  <c r="N77" i="20"/>
  <c r="L197" i="2" s="1"/>
  <c r="P82" i="20"/>
  <c r="L74" i="2" s="1"/>
  <c r="O76" i="20"/>
  <c r="L514" i="2" s="1"/>
  <c r="P106" i="20"/>
  <c r="L369" i="2" s="1"/>
  <c r="P52" i="20"/>
  <c r="L336" i="2" s="1"/>
  <c r="P113" i="20"/>
  <c r="L744" i="2" s="1"/>
  <c r="M744" i="2" s="1"/>
  <c r="T744" i="2" s="1"/>
  <c r="O35" i="20"/>
  <c r="L577" i="2" s="1"/>
  <c r="O123" i="20"/>
  <c r="L198" i="2" s="1"/>
  <c r="O43" i="20"/>
  <c r="L111" i="2" s="1"/>
  <c r="N176" i="20"/>
  <c r="L673" i="2" s="1"/>
  <c r="O15" i="20"/>
  <c r="L438" i="2" s="1"/>
  <c r="N203" i="20"/>
  <c r="L635" i="2" s="1"/>
  <c r="O252" i="20"/>
  <c r="L679" i="2" s="1"/>
  <c r="O231" i="20"/>
  <c r="L391" i="2" s="1"/>
  <c r="O32" i="20"/>
  <c r="L697" i="2" s="1"/>
  <c r="O110" i="20"/>
  <c r="L346" i="2" s="1"/>
  <c r="N110" i="20"/>
  <c r="L413" i="2" s="1"/>
  <c r="P110" i="20"/>
  <c r="L480" i="2" s="1"/>
  <c r="O242" i="20"/>
  <c r="L758" i="2" s="1"/>
  <c r="N242" i="20"/>
  <c r="L675" i="2" s="1"/>
  <c r="P242" i="20"/>
  <c r="L754" i="2" s="1"/>
  <c r="N255" i="20"/>
  <c r="L587" i="2" s="1"/>
  <c r="O255" i="20"/>
  <c r="L759" i="2" s="1"/>
  <c r="P255" i="20"/>
  <c r="L710" i="2" s="1"/>
  <c r="P217" i="20"/>
  <c r="L563" i="2" s="1"/>
  <c r="O217" i="20"/>
  <c r="L661" i="2" s="1"/>
  <c r="N217" i="20"/>
  <c r="L351" i="2" s="1"/>
  <c r="N245" i="20"/>
  <c r="L632" i="2" s="1"/>
  <c r="P245" i="20"/>
  <c r="L760" i="2" s="1"/>
  <c r="O245" i="20"/>
  <c r="L762" i="2" s="1"/>
  <c r="O207" i="20"/>
  <c r="L728" i="2" s="1"/>
  <c r="M728" i="2" s="1"/>
  <c r="T728" i="2" s="1"/>
  <c r="N207" i="20"/>
  <c r="L715" i="2" s="1"/>
  <c r="M715" i="2" s="1"/>
  <c r="T715" i="2" s="1"/>
  <c r="P207" i="20"/>
  <c r="L720" i="2" s="1"/>
  <c r="M720" i="2" s="1"/>
  <c r="T720" i="2" s="1"/>
  <c r="N73" i="20"/>
  <c r="L467" i="2" s="1"/>
  <c r="O73" i="20"/>
  <c r="L499" i="2" s="1"/>
  <c r="P73" i="20"/>
  <c r="L444" i="2" s="1"/>
  <c r="P241" i="20"/>
  <c r="L764" i="2" s="1"/>
  <c r="O241" i="20"/>
  <c r="L636" i="2" s="1"/>
  <c r="N241" i="20"/>
  <c r="L634" i="2" s="1"/>
  <c r="P84" i="20"/>
  <c r="L522" i="2" s="1"/>
  <c r="O84" i="20"/>
  <c r="L787" i="2" s="1"/>
  <c r="N84" i="20"/>
  <c r="L667" i="2" s="1"/>
  <c r="O211" i="20"/>
  <c r="L719" i="2" s="1"/>
  <c r="M719" i="2" s="1"/>
  <c r="T719" i="2" s="1"/>
  <c r="P211" i="20"/>
  <c r="L737" i="2" s="1"/>
  <c r="M737" i="2" s="1"/>
  <c r="T737" i="2" s="1"/>
  <c r="N211" i="20"/>
  <c r="L738" i="2" s="1"/>
  <c r="M738" i="2" s="1"/>
  <c r="T738" i="2" s="1"/>
  <c r="N64" i="20"/>
  <c r="L618" i="2" s="1"/>
  <c r="O64" i="20"/>
  <c r="L695" i="2" s="1"/>
  <c r="P64" i="20"/>
  <c r="L603" i="2" s="1"/>
  <c r="N33" i="20"/>
  <c r="L496" i="2" s="1"/>
  <c r="P33" i="20"/>
  <c r="L751" i="2" s="1"/>
  <c r="O33" i="20"/>
  <c r="L670" i="2" s="1"/>
  <c r="P51" i="20"/>
  <c r="L683" i="2" s="1"/>
  <c r="O51" i="20"/>
  <c r="L644" i="2" s="1"/>
  <c r="N51" i="20"/>
  <c r="L681" i="2" s="1"/>
  <c r="N47" i="20"/>
  <c r="L606" i="2" s="1"/>
  <c r="O47" i="20"/>
  <c r="L442" i="2" s="1"/>
  <c r="P47" i="20"/>
  <c r="L341" i="2" s="1"/>
  <c r="O260" i="20"/>
  <c r="L700" i="2" s="1"/>
  <c r="N260" i="20"/>
  <c r="L689" i="2" s="1"/>
  <c r="P260" i="20"/>
  <c r="L630" i="2" s="1"/>
  <c r="O102" i="20"/>
  <c r="L287" i="2" s="1"/>
  <c r="N102" i="20"/>
  <c r="L146" i="2" s="1"/>
  <c r="P102" i="20"/>
  <c r="L183" i="2" s="1"/>
  <c r="O191" i="20"/>
  <c r="L722" i="2" s="1"/>
  <c r="M722" i="2" s="1"/>
  <c r="T722" i="2" s="1"/>
  <c r="N191" i="20"/>
  <c r="L716" i="2" s="1"/>
  <c r="M716" i="2" s="1"/>
  <c r="T716" i="2" s="1"/>
  <c r="P191" i="20"/>
  <c r="L721" i="2" s="1"/>
  <c r="M721" i="2" s="1"/>
  <c r="T721" i="2" s="1"/>
  <c r="P248" i="20"/>
  <c r="L690" i="2" s="1"/>
  <c r="N248" i="20"/>
  <c r="L687" i="2" s="1"/>
  <c r="O248" i="20"/>
  <c r="L691" i="2" s="1"/>
  <c r="P251" i="20"/>
  <c r="L735" i="2" s="1"/>
  <c r="M735" i="2" s="1"/>
  <c r="T735" i="2" s="1"/>
  <c r="O251" i="20"/>
  <c r="L736" i="2" s="1"/>
  <c r="M736" i="2" s="1"/>
  <c r="T736" i="2" s="1"/>
  <c r="N251" i="20"/>
  <c r="L718" i="2" s="1"/>
  <c r="M718" i="2" s="1"/>
  <c r="T718" i="2" s="1"/>
  <c r="O187" i="20"/>
  <c r="L706" i="2" s="1"/>
  <c r="P187" i="20"/>
  <c r="L746" i="2" s="1"/>
  <c r="N187" i="20"/>
  <c r="L627" i="2" s="1"/>
  <c r="O136" i="20"/>
  <c r="L220" i="2" s="1"/>
  <c r="P136" i="20"/>
  <c r="L447" i="2" s="1"/>
  <c r="N136" i="20"/>
  <c r="L18" i="2" s="1"/>
  <c r="N20" i="20"/>
  <c r="L387" i="2" s="1"/>
  <c r="P20" i="20"/>
  <c r="L702" i="2" s="1"/>
  <c r="O20" i="20"/>
  <c r="L641" i="2" s="1"/>
  <c r="P179" i="20"/>
  <c r="L608" i="2" s="1"/>
  <c r="N179" i="20"/>
  <c r="L482" i="2" s="1"/>
  <c r="O179" i="20"/>
  <c r="L502" i="2" s="1"/>
  <c r="P121" i="20"/>
  <c r="L257" i="2" s="1"/>
  <c r="O121" i="20"/>
  <c r="L218" i="2" s="1"/>
  <c r="N121" i="20"/>
  <c r="L88" i="2" s="1"/>
  <c r="P115" i="20"/>
  <c r="L696" i="2" s="1"/>
  <c r="N115" i="20"/>
  <c r="L504" i="2" s="1"/>
  <c r="O115" i="20"/>
  <c r="L786" i="2" s="1"/>
  <c r="O160" i="20"/>
  <c r="L629" i="2" s="1"/>
  <c r="N160" i="20"/>
  <c r="L676" i="2" s="1"/>
  <c r="P160" i="20"/>
  <c r="L755" i="2" s="1"/>
  <c r="O143" i="20"/>
  <c r="L484" i="2" s="1"/>
  <c r="N143" i="20"/>
  <c r="L405" i="2" s="1"/>
  <c r="P143" i="20"/>
  <c r="L468" i="2" s="1"/>
  <c r="N44" i="20"/>
  <c r="L137" i="2" s="1"/>
  <c r="O44" i="20"/>
  <c r="L358" i="2" s="1"/>
  <c r="P44" i="20"/>
  <c r="L377" i="2" s="1"/>
  <c r="P71" i="20"/>
  <c r="L464" i="2" s="1"/>
  <c r="N71" i="20"/>
  <c r="L609" i="2" s="1"/>
  <c r="O71" i="20"/>
  <c r="L599" i="2" s="1"/>
  <c r="P188" i="20"/>
  <c r="L652" i="2" s="1"/>
  <c r="O188" i="20"/>
  <c r="L581" i="2" s="1"/>
  <c r="O169" i="20"/>
  <c r="L116" i="2" s="1"/>
  <c r="P169" i="20"/>
  <c r="L99" i="2" s="1"/>
  <c r="N111" i="20"/>
  <c r="L10" i="2" s="1"/>
  <c r="O111" i="20"/>
  <c r="L66" i="2" s="1"/>
  <c r="O216" i="20"/>
  <c r="L794" i="2" s="1"/>
  <c r="N216" i="20"/>
  <c r="L306" i="2" s="1"/>
  <c r="P216" i="20"/>
  <c r="L431" i="2" s="1"/>
  <c r="O48" i="20"/>
  <c r="L594" i="2" s="1"/>
  <c r="P48" i="20"/>
  <c r="L473" i="2" s="1"/>
  <c r="N48" i="20"/>
  <c r="L453" i="2" s="1"/>
  <c r="P183" i="20"/>
  <c r="L570" i="2" s="1"/>
  <c r="N183" i="20"/>
  <c r="L179" i="2" s="1"/>
  <c r="O183" i="20"/>
  <c r="L281" i="2" s="1"/>
  <c r="N17" i="20"/>
  <c r="L330" i="2" s="1"/>
  <c r="O17" i="20"/>
  <c r="L394" i="2" s="1"/>
  <c r="P17" i="20"/>
  <c r="L486" i="2" s="1"/>
  <c r="P55" i="20"/>
  <c r="L362" i="2" s="1"/>
  <c r="N55" i="20"/>
  <c r="L350" i="2" s="1"/>
  <c r="O55" i="20"/>
  <c r="L353" i="2" s="1"/>
  <c r="N108" i="20"/>
  <c r="L541" i="2" s="1"/>
  <c r="P108" i="20"/>
  <c r="L664" i="2" s="1"/>
  <c r="O108" i="20"/>
  <c r="L761" i="2" s="1"/>
  <c r="O227" i="20"/>
  <c r="L779" i="2" s="1"/>
  <c r="P227" i="20"/>
  <c r="L508" i="2" s="1"/>
  <c r="N227" i="20"/>
  <c r="L225" i="2" s="1"/>
  <c r="N205" i="20"/>
  <c r="L6" i="2" s="1"/>
  <c r="P205" i="20"/>
  <c r="L76" i="2" s="1"/>
  <c r="O205" i="20"/>
  <c r="L25" i="2" s="1"/>
  <c r="O264" i="20"/>
  <c r="L352" i="2" s="1"/>
  <c r="N264" i="20"/>
  <c r="L331" i="2" s="1"/>
  <c r="P264" i="20"/>
  <c r="L469" i="2" s="1"/>
  <c r="N139" i="20"/>
  <c r="L259" i="2" s="1"/>
  <c r="O139" i="20"/>
  <c r="L348" i="2" s="1"/>
  <c r="P139" i="20"/>
  <c r="L396" i="2" s="1"/>
  <c r="N60" i="20"/>
  <c r="L338" i="2" s="1"/>
  <c r="P60" i="20"/>
  <c r="L327" i="2" s="1"/>
  <c r="O60" i="20"/>
  <c r="L518" i="2" s="1"/>
  <c r="P50" i="20"/>
  <c r="L276" i="2" s="1"/>
  <c r="N50" i="20"/>
  <c r="L181" i="2" s="1"/>
  <c r="O50" i="20"/>
  <c r="L323" i="2" s="1"/>
  <c r="O263" i="20"/>
  <c r="L663" i="2" s="1"/>
  <c r="N263" i="20"/>
  <c r="L774" i="2" s="1"/>
  <c r="P263" i="20"/>
  <c r="L665" i="2" s="1"/>
  <c r="O56" i="20"/>
  <c r="L199" i="2" s="1"/>
  <c r="N56" i="20"/>
  <c r="L42" i="2" s="1"/>
  <c r="P56" i="20"/>
  <c r="L177" i="2" s="1"/>
  <c r="O14" i="20"/>
  <c r="L87" i="2" s="1"/>
  <c r="N14" i="20"/>
  <c r="L127" i="2" s="1"/>
  <c r="P14" i="20"/>
  <c r="L188" i="2" s="1"/>
  <c r="P173" i="20"/>
  <c r="L475" i="2" s="1"/>
  <c r="O173" i="20"/>
  <c r="L389" i="2" s="1"/>
  <c r="N173" i="20"/>
  <c r="L210" i="2" s="1"/>
  <c r="O105" i="20"/>
  <c r="L118" i="2" s="1"/>
  <c r="P105" i="20"/>
  <c r="L176" i="2" s="1"/>
  <c r="N105" i="20"/>
  <c r="L35" i="2" s="1"/>
  <c r="O161" i="20"/>
  <c r="L366" i="2" s="1"/>
  <c r="P161" i="20"/>
  <c r="L775" i="2" s="1"/>
  <c r="N161" i="20"/>
  <c r="L61" i="2" s="1"/>
  <c r="O85" i="20"/>
  <c r="L265" i="2" s="1"/>
  <c r="P85" i="20"/>
  <c r="L195" i="2" s="1"/>
  <c r="N85" i="20"/>
  <c r="L157" i="2" s="1"/>
  <c r="O167" i="20"/>
  <c r="L528" i="2" s="1"/>
  <c r="N167" i="20"/>
  <c r="L633" i="2" s="1"/>
  <c r="P167" i="20"/>
  <c r="L678" i="2" s="1"/>
  <c r="N62" i="20"/>
  <c r="L52" i="2" s="1"/>
  <c r="O62" i="20"/>
  <c r="L100" i="2" s="1"/>
  <c r="P62" i="20"/>
  <c r="L114" i="2" s="1"/>
  <c r="P42" i="20"/>
  <c r="L533" i="2" s="1"/>
  <c r="O42" i="20"/>
  <c r="L653" i="2" s="1"/>
  <c r="N42" i="20"/>
  <c r="L174" i="2" s="1"/>
  <c r="P8" i="20"/>
  <c r="L598" i="2" s="1"/>
  <c r="O8" i="20"/>
  <c r="L440" i="2" s="1"/>
  <c r="N8" i="20"/>
  <c r="L168" i="2" s="1"/>
  <c r="N96" i="20"/>
  <c r="L213" i="2" s="1"/>
  <c r="O96" i="20"/>
  <c r="L461" i="2" s="1"/>
  <c r="P96" i="20"/>
  <c r="L500" i="2" s="1"/>
  <c r="N195" i="20"/>
  <c r="L354" i="2" s="1"/>
  <c r="P195" i="20"/>
  <c r="L773" i="2" s="1"/>
  <c r="O195" i="20"/>
  <c r="L575" i="2" s="1"/>
  <c r="P171" i="20"/>
  <c r="L38" i="2" s="1"/>
  <c r="O171" i="20"/>
  <c r="L53" i="2" s="1"/>
  <c r="N171" i="20"/>
  <c r="L11" i="2" s="1"/>
  <c r="P45" i="20"/>
  <c r="L525" i="2" s="1"/>
  <c r="O45" i="20"/>
  <c r="L458" i="2" s="1"/>
  <c r="N45" i="20"/>
  <c r="L78" i="2" s="1"/>
  <c r="N65" i="20"/>
  <c r="L658" i="2" s="1"/>
  <c r="P65" i="20"/>
  <c r="L498" i="2" s="1"/>
  <c r="O65" i="20"/>
  <c r="L551" i="2" s="1"/>
  <c r="O220" i="20"/>
  <c r="L657" i="2" s="1"/>
  <c r="N220" i="20"/>
  <c r="L568" i="2" s="1"/>
  <c r="P220" i="20"/>
  <c r="L411" i="2" s="1"/>
  <c r="O253" i="20"/>
  <c r="L506" i="2" s="1"/>
  <c r="P253" i="20"/>
  <c r="L785" i="2" s="1"/>
  <c r="N253" i="20"/>
  <c r="L640" i="2" s="1"/>
  <c r="N235" i="20"/>
  <c r="L344" i="2" s="1"/>
  <c r="O235" i="20"/>
  <c r="L275" i="2" s="1"/>
  <c r="P235" i="20"/>
  <c r="L132" i="2" s="1"/>
  <c r="N116" i="20"/>
  <c r="L310" i="2" s="1"/>
  <c r="P116" i="20"/>
  <c r="L567" i="2" s="1"/>
  <c r="O174" i="20"/>
  <c r="L129" i="2" s="1"/>
  <c r="N174" i="20"/>
  <c r="L80" i="2" s="1"/>
  <c r="P174" i="20"/>
  <c r="L206" i="2" s="1"/>
  <c r="P129" i="20"/>
  <c r="L335" i="2" s="1"/>
  <c r="O129" i="20"/>
  <c r="L334" i="2" s="1"/>
  <c r="N129" i="20"/>
  <c r="L98" i="2" s="1"/>
  <c r="N140" i="20"/>
  <c r="L37" i="2" s="1"/>
  <c r="P140" i="20"/>
  <c r="L250" i="2" s="1"/>
  <c r="O140" i="20"/>
  <c r="L245" i="2" s="1"/>
  <c r="P59" i="20"/>
  <c r="L81" i="2" s="1"/>
  <c r="O59" i="20"/>
  <c r="L180" i="2" s="1"/>
  <c r="N59" i="20"/>
  <c r="L29" i="2" s="1"/>
  <c r="P148" i="20"/>
  <c r="L511" i="2" s="1"/>
  <c r="N148" i="20"/>
  <c r="L191" i="2" s="1"/>
  <c r="O148" i="20"/>
  <c r="L488" i="2" s="1"/>
  <c r="P122" i="20"/>
  <c r="L212" i="2" s="1"/>
  <c r="O122" i="20"/>
  <c r="L186" i="2" s="1"/>
  <c r="N122" i="20"/>
  <c r="L104" i="2" s="1"/>
  <c r="O236" i="20"/>
  <c r="L272" i="2" s="1"/>
  <c r="P236" i="20"/>
  <c r="L307" i="2" s="1"/>
  <c r="N236" i="20"/>
  <c r="L223" i="2" s="1"/>
  <c r="N169" i="20"/>
  <c r="L33" i="2" s="1"/>
  <c r="N188" i="20"/>
  <c r="L280" i="2" s="1"/>
  <c r="P103" i="20"/>
  <c r="L403" i="2" s="1"/>
  <c r="O103" i="20"/>
  <c r="L128" i="2" s="1"/>
  <c r="N103" i="20"/>
  <c r="L8" i="2" s="1"/>
  <c r="P75" i="20"/>
  <c r="L521" i="2" s="1"/>
  <c r="N75" i="20"/>
  <c r="L553" i="2" s="1"/>
  <c r="O75" i="20"/>
  <c r="L793" i="2" s="1"/>
  <c r="N70" i="20"/>
  <c r="L465" i="2" s="1"/>
  <c r="O70" i="20"/>
  <c r="L559" i="2" s="1"/>
  <c r="P70" i="20"/>
  <c r="L315" i="2" s="1"/>
  <c r="O250" i="20"/>
  <c r="L770" i="2" s="1"/>
  <c r="N250" i="20"/>
  <c r="L638" i="2" s="1"/>
  <c r="P250" i="20"/>
  <c r="L749" i="2" s="1"/>
  <c r="N249" i="20"/>
  <c r="L704" i="2" s="1"/>
  <c r="P249" i="20"/>
  <c r="L613" i="2" s="1"/>
  <c r="O249" i="20"/>
  <c r="L778" i="2" s="1"/>
  <c r="P128" i="20"/>
  <c r="L743" i="2" s="1"/>
  <c r="M743" i="2" s="1"/>
  <c r="T743" i="2" s="1"/>
  <c r="O128" i="20"/>
  <c r="L699" i="2" s="1"/>
  <c r="M699" i="2" s="1"/>
  <c r="T699" i="2" s="1"/>
  <c r="N128" i="20"/>
  <c r="L694" i="2" s="1"/>
  <c r="M694" i="2" s="1"/>
  <c r="T694" i="2" s="1"/>
  <c r="P39" i="20"/>
  <c r="L680" i="2" s="1"/>
  <c r="N39" i="20"/>
  <c r="L233" i="2" s="1"/>
  <c r="O39" i="20"/>
  <c r="L643" i="2" s="1"/>
  <c r="N199" i="20"/>
  <c r="L115" i="2" s="1"/>
  <c r="P199" i="20"/>
  <c r="L781" i="2" s="1"/>
  <c r="O199" i="20"/>
  <c r="L456" i="2" s="1"/>
  <c r="O166" i="20"/>
  <c r="L708" i="2" s="1"/>
  <c r="P166" i="20"/>
  <c r="L685" i="2" s="1"/>
  <c r="N166" i="20"/>
  <c r="L703" i="2" s="1"/>
  <c r="P146" i="20"/>
  <c r="L412" i="2" s="1"/>
  <c r="N146" i="20"/>
  <c r="L224" i="2" s="1"/>
  <c r="O146" i="20"/>
  <c r="L372" i="2" s="1"/>
  <c r="O138" i="20"/>
  <c r="L462" i="2" s="1"/>
  <c r="N138" i="20"/>
  <c r="L268" i="2" s="1"/>
  <c r="P138" i="20"/>
  <c r="L363" i="2" s="1"/>
  <c r="N163" i="20"/>
  <c r="L113" i="2" s="1"/>
  <c r="P163" i="20"/>
  <c r="L178" i="2" s="1"/>
  <c r="O163" i="20"/>
  <c r="L193" i="2" s="1"/>
  <c r="N225" i="20"/>
  <c r="L383" i="2" s="1"/>
  <c r="O225" i="20"/>
  <c r="L302" i="2" s="1"/>
  <c r="P225" i="20"/>
  <c r="L278" i="2" s="1"/>
  <c r="O53" i="20"/>
  <c r="L558" i="2" s="1"/>
  <c r="P53" i="20"/>
  <c r="L296" i="2" s="1"/>
  <c r="N53" i="20"/>
  <c r="L309" i="2" s="1"/>
  <c r="N41" i="20"/>
  <c r="L147" i="2" s="1"/>
  <c r="P41" i="20"/>
  <c r="L573" i="2" s="1"/>
  <c r="O41" i="20"/>
  <c r="L355" i="2" s="1"/>
  <c r="N158" i="20"/>
  <c r="L117" i="2" s="1"/>
  <c r="O158" i="20"/>
  <c r="L360" i="2" s="1"/>
  <c r="P158" i="20"/>
  <c r="L451" i="2" s="1"/>
  <c r="O234" i="20"/>
  <c r="L517" i="2" s="1"/>
  <c r="P234" i="20"/>
  <c r="L509" i="2" s="1"/>
  <c r="N234" i="20"/>
  <c r="L343" i="2" s="1"/>
  <c r="O97" i="20"/>
  <c r="L319" i="2" s="1"/>
  <c r="P97" i="20"/>
  <c r="L584" i="2" s="1"/>
  <c r="N97" i="20"/>
  <c r="L39" i="2" s="1"/>
  <c r="P239" i="20"/>
  <c r="L134" i="2" s="1"/>
  <c r="N239" i="20"/>
  <c r="L51" i="2" s="1"/>
  <c r="O239" i="20"/>
  <c r="L194" i="2" s="1"/>
  <c r="P159" i="20"/>
  <c r="L605" i="2" s="1"/>
  <c r="O159" i="20"/>
  <c r="L655" i="2" s="1"/>
  <c r="O18" i="20"/>
  <c r="L424" i="2" s="1"/>
  <c r="N18" i="20"/>
  <c r="L384" i="2" s="1"/>
  <c r="P18" i="20"/>
  <c r="L556" i="2" s="1"/>
  <c r="N4" i="20"/>
  <c r="L252" i="2" s="1"/>
  <c r="P4" i="20"/>
  <c r="L273" i="2" s="1"/>
  <c r="O4" i="20"/>
  <c r="L333" i="2" s="1"/>
  <c r="N86" i="20"/>
  <c r="L36" i="2" s="1"/>
  <c r="O86" i="20"/>
  <c r="L65" i="2" s="1"/>
  <c r="P86" i="20"/>
  <c r="L97" i="2" s="1"/>
  <c r="N16" i="20"/>
  <c r="L175" i="2" s="1"/>
  <c r="O16" i="20"/>
  <c r="L256" i="2" s="1"/>
  <c r="P16" i="20"/>
  <c r="L571" i="2" s="1"/>
  <c r="P94" i="20"/>
  <c r="L167" i="2" s="1"/>
  <c r="O94" i="20"/>
  <c r="L187" i="2" s="1"/>
  <c r="N94" i="20"/>
  <c r="L63" i="2" s="1"/>
  <c r="O24" i="20"/>
  <c r="L286" i="2" s="1"/>
  <c r="P24" i="20"/>
  <c r="L200" i="2" s="1"/>
  <c r="N24" i="20"/>
  <c r="L85" i="2" s="1"/>
  <c r="O29" i="20"/>
  <c r="L542" i="2" s="1"/>
  <c r="P29" i="20"/>
  <c r="L501" i="2" s="1"/>
  <c r="N29" i="20"/>
  <c r="L214" i="2" s="1"/>
  <c r="P54" i="20"/>
  <c r="L379" i="2" s="1"/>
  <c r="N54" i="20"/>
  <c r="L419" i="2" s="1"/>
  <c r="O54" i="20"/>
  <c r="L441" i="2" s="1"/>
  <c r="N21" i="20"/>
  <c r="L421" i="2" s="1"/>
  <c r="P21" i="20"/>
  <c r="L448" i="2" s="1"/>
  <c r="O21" i="20"/>
  <c r="L485" i="2" s="1"/>
  <c r="O240" i="20"/>
  <c r="L668" i="2" s="1"/>
  <c r="P240" i="20"/>
  <c r="L649" i="2" s="1"/>
  <c r="N240" i="20"/>
  <c r="L677" i="2" s="1"/>
  <c r="O9" i="20"/>
  <c r="L164" i="2" s="1"/>
  <c r="P9" i="20"/>
  <c r="L552" i="2" s="1"/>
  <c r="N9" i="20"/>
  <c r="L28" i="2" s="1"/>
  <c r="P208" i="20"/>
  <c r="L560" i="2" s="1"/>
  <c r="O208" i="20"/>
  <c r="L662" i="2" s="1"/>
  <c r="N208" i="20"/>
  <c r="L766" i="2" s="1"/>
  <c r="N12" i="20"/>
  <c r="L367" i="2" s="1"/>
  <c r="O12" i="20"/>
  <c r="L626" i="2" s="1"/>
  <c r="P12" i="20"/>
  <c r="L589" i="2" s="1"/>
  <c r="N104" i="20"/>
  <c r="L279" i="2" s="1"/>
  <c r="O104" i="20"/>
  <c r="L229" i="2" s="1"/>
  <c r="P104" i="20"/>
  <c r="L317" i="2" s="1"/>
  <c r="N198" i="20"/>
  <c r="L67" i="2" s="1"/>
  <c r="O198" i="20"/>
  <c r="L262" i="2" s="1"/>
  <c r="P198" i="20"/>
  <c r="L422" i="2" s="1"/>
  <c r="N168" i="20"/>
  <c r="L666" i="2" s="1"/>
  <c r="P168" i="20"/>
  <c r="L615" i="2" s="1"/>
  <c r="O168" i="20"/>
  <c r="L780" i="2" s="1"/>
  <c r="P114" i="20"/>
  <c r="L399" i="2" s="1"/>
  <c r="O114" i="20"/>
  <c r="L492" i="2" s="1"/>
  <c r="N114" i="20"/>
  <c r="L407" i="2" s="1"/>
  <c r="N125" i="20"/>
  <c r="L769" i="2" s="1"/>
  <c r="P125" i="20"/>
  <c r="L529" i="2" s="1"/>
  <c r="O125" i="20"/>
  <c r="L656" i="2" s="1"/>
  <c r="P182" i="20"/>
  <c r="L733" i="2" s="1"/>
  <c r="N182" i="20"/>
  <c r="L93" i="2" s="1"/>
  <c r="O182" i="20"/>
  <c r="L436" i="2" s="1"/>
  <c r="N13" i="20"/>
  <c r="L290" i="2" s="1"/>
  <c r="P13" i="20"/>
  <c r="L227" i="2" s="1"/>
  <c r="O13" i="20"/>
  <c r="L236" i="2" s="1"/>
  <c r="N165" i="20"/>
  <c r="L234" i="2" s="1"/>
  <c r="O165" i="20"/>
  <c r="L242" i="2" s="1"/>
  <c r="P165" i="20"/>
  <c r="L397" i="2" s="1"/>
  <c r="O201" i="20"/>
  <c r="L283" i="2" s="1"/>
  <c r="N201" i="20"/>
  <c r="L123" i="2" s="1"/>
  <c r="P201" i="20"/>
  <c r="L470" i="2" s="1"/>
  <c r="O66" i="20"/>
  <c r="L463" i="2" s="1"/>
  <c r="N66" i="20"/>
  <c r="L316" i="2" s="1"/>
  <c r="P66" i="20"/>
  <c r="L410" i="2" s="1"/>
  <c r="O89" i="20"/>
  <c r="L152" i="2" s="1"/>
  <c r="P89" i="20"/>
  <c r="L162" i="2" s="1"/>
  <c r="N89" i="20"/>
  <c r="L58" i="2" s="1"/>
  <c r="O233" i="20"/>
  <c r="L83" i="2" s="1"/>
  <c r="P233" i="20"/>
  <c r="L145" i="2" s="1"/>
  <c r="N177" i="20"/>
  <c r="L328" i="2" s="1"/>
  <c r="P177" i="20"/>
  <c r="L572" i="2" s="1"/>
  <c r="O177" i="20"/>
  <c r="L483" i="2" s="1"/>
  <c r="O133" i="20"/>
  <c r="L237" i="2" s="1"/>
  <c r="P133" i="20"/>
  <c r="L449" i="2" s="1"/>
  <c r="N133" i="20"/>
  <c r="L44" i="2" s="1"/>
  <c r="O28" i="20"/>
  <c r="L110" i="2" s="1"/>
  <c r="P28" i="20"/>
  <c r="L326" i="2" s="1"/>
  <c r="N28" i="20"/>
  <c r="L31" i="2" s="1"/>
  <c r="P11" i="20"/>
  <c r="L432" i="2" s="1"/>
  <c r="N11" i="20"/>
  <c r="L314" i="2" s="1"/>
  <c r="N78" i="20"/>
  <c r="L612" i="2" s="1"/>
  <c r="O78" i="20"/>
  <c r="L791" i="2" s="1"/>
  <c r="P78" i="20"/>
  <c r="L445" i="2" s="1"/>
  <c r="N88" i="20"/>
  <c r="L253" i="2" s="1"/>
  <c r="O88" i="20"/>
  <c r="L209" i="2" s="1"/>
  <c r="P88" i="20"/>
  <c r="L161" i="2" s="1"/>
  <c r="N91" i="20"/>
  <c r="L190" i="2" s="1"/>
  <c r="O91" i="20"/>
  <c r="L293" i="2" s="1"/>
  <c r="P91" i="20"/>
  <c r="L505" i="2" s="1"/>
  <c r="O120" i="20"/>
  <c r="L361" i="2" s="1"/>
  <c r="P120" i="20"/>
  <c r="L289" i="2" s="1"/>
  <c r="N120" i="20"/>
  <c r="L454" i="2" s="1"/>
  <c r="O100" i="20"/>
  <c r="L264" i="2" s="1"/>
  <c r="P100" i="20"/>
  <c r="L163" i="2" s="1"/>
  <c r="N170" i="20"/>
  <c r="L151" i="2" s="1"/>
  <c r="O170" i="20"/>
  <c r="L393" i="2" s="1"/>
  <c r="P170" i="20"/>
  <c r="L308" i="2" s="1"/>
  <c r="O27" i="20"/>
  <c r="L546" i="2" s="1"/>
  <c r="N27" i="20"/>
  <c r="L56" i="2" s="1"/>
  <c r="P27" i="20"/>
  <c r="L619" i="2" s="1"/>
  <c r="O107" i="20"/>
  <c r="L321" i="2" s="1"/>
  <c r="N107" i="20"/>
  <c r="L169" i="2" s="1"/>
  <c r="P107" i="20"/>
  <c r="L364" i="2" s="1"/>
  <c r="O95" i="20"/>
  <c r="L555" i="2" s="1"/>
  <c r="N95" i="20"/>
  <c r="L282" i="2" s="1"/>
  <c r="P95" i="20"/>
  <c r="L427" i="2" s="1"/>
  <c r="N144" i="20"/>
  <c r="L230" i="2" s="1"/>
  <c r="P144" i="20"/>
  <c r="L311" i="2" s="1"/>
  <c r="O144" i="20"/>
  <c r="L374" i="2" s="1"/>
  <c r="P111" i="20"/>
  <c r="L91" i="2" s="1"/>
  <c r="N100" i="20"/>
  <c r="L107" i="2" s="1"/>
  <c r="O11" i="20"/>
  <c r="L337" i="2" s="1"/>
  <c r="O116" i="20"/>
  <c r="L597" i="2" s="1"/>
  <c r="P230" i="20"/>
  <c r="L251" i="2" s="1"/>
  <c r="N58" i="20"/>
  <c r="L171" i="2" s="1"/>
  <c r="O58" i="20"/>
  <c r="L232" i="2" s="1"/>
  <c r="O164" i="20"/>
  <c r="L457" i="2" s="1"/>
  <c r="N164" i="20"/>
  <c r="L222" i="2" s="1"/>
  <c r="P190" i="20"/>
  <c r="L741" i="2" s="1"/>
  <c r="M741" i="2" s="1"/>
  <c r="T741" i="2" s="1"/>
  <c r="N190" i="20"/>
  <c r="L742" i="2" s="1"/>
  <c r="M742" i="2" s="1"/>
  <c r="T742" i="2" s="1"/>
  <c r="N34" i="20"/>
  <c r="L49" i="2" s="1"/>
  <c r="O34" i="20"/>
  <c r="L583" i="2" s="1"/>
  <c r="P247" i="20"/>
  <c r="L537" i="2" s="1"/>
  <c r="O247" i="20"/>
  <c r="L654" i="2" s="1"/>
  <c r="N206" i="20"/>
  <c r="L730" i="2" s="1"/>
  <c r="M730" i="2" s="1"/>
  <c r="T730" i="2" s="1"/>
  <c r="O206" i="20"/>
  <c r="L729" i="2" s="1"/>
  <c r="M729" i="2" s="1"/>
  <c r="T729" i="2" s="1"/>
  <c r="N254" i="20"/>
  <c r="L782" i="2" s="1"/>
  <c r="P254" i="20"/>
  <c r="L611" i="2" s="1"/>
  <c r="O189" i="20"/>
  <c r="L231" i="2" s="1"/>
  <c r="P189" i="20"/>
  <c r="L459" i="2" s="1"/>
  <c r="O142" i="20"/>
  <c r="L510" i="2" s="1"/>
  <c r="N142" i="20"/>
  <c r="L515" i="2" s="1"/>
  <c r="N229" i="20"/>
  <c r="L173" i="2" s="1"/>
  <c r="P229" i="20"/>
  <c r="L320" i="2" s="1"/>
  <c r="O68" i="20"/>
  <c r="L429" i="2" s="1"/>
  <c r="P68" i="20"/>
  <c r="L339" i="2" s="1"/>
  <c r="P221" i="20"/>
  <c r="L493" i="2" s="1"/>
  <c r="O221" i="20"/>
  <c r="L430" i="2" s="1"/>
  <c r="N134" i="20"/>
  <c r="L46" i="2" s="1"/>
  <c r="O134" i="20"/>
  <c r="L294" i="2" s="1"/>
  <c r="P25" i="20"/>
  <c r="L523" i="2" s="1"/>
  <c r="O25" i="20"/>
  <c r="L545" i="2" s="1"/>
  <c r="N265" i="20"/>
  <c r="L133" i="2" s="1"/>
  <c r="O265" i="20"/>
  <c r="L240" i="2" s="1"/>
  <c r="O180" i="20"/>
  <c r="L784" i="2" s="1"/>
  <c r="N180" i="20"/>
  <c r="L297" i="2" s="1"/>
  <c r="O90" i="20"/>
  <c r="L75" i="2" s="1"/>
  <c r="N90" i="20"/>
  <c r="L15" i="2" s="1"/>
  <c r="P262" i="20"/>
  <c r="L378" i="2" s="1"/>
  <c r="O262" i="20"/>
  <c r="L370" i="2" s="1"/>
  <c r="P224" i="20"/>
  <c r="L425" i="2" s="1"/>
  <c r="O224" i="20"/>
  <c r="L401" i="2" s="1"/>
  <c r="N194" i="20"/>
  <c r="L435" i="2" s="1"/>
  <c r="P194" i="20"/>
  <c r="L524" i="2" s="1"/>
  <c r="O237" i="20"/>
  <c r="L215" i="2" s="1"/>
  <c r="P237" i="20"/>
  <c r="L249" i="2" s="1"/>
  <c r="P214" i="20"/>
  <c r="L443" i="2" s="1"/>
  <c r="N214" i="20"/>
  <c r="L682" i="2" s="1"/>
  <c r="P151" i="20"/>
  <c r="L471" i="2" s="1"/>
  <c r="N151" i="20"/>
  <c r="L89" i="2" s="1"/>
  <c r="O109" i="20"/>
  <c r="L347" i="2" s="1"/>
  <c r="P109" i="20"/>
  <c r="L446" i="2" s="1"/>
  <c r="O147" i="20"/>
  <c r="L476" i="2" s="1"/>
  <c r="P147" i="20"/>
  <c r="L564" i="2" s="1"/>
  <c r="N232" i="20"/>
  <c r="L481" i="2" s="1"/>
  <c r="P232" i="20"/>
  <c r="L614" i="2" s="1"/>
  <c r="P178" i="20"/>
  <c r="L156" i="2" s="1"/>
  <c r="N178" i="20"/>
  <c r="L143" i="2" s="1"/>
  <c r="O119" i="20"/>
  <c r="L423" i="2" s="1"/>
  <c r="N119" i="20"/>
  <c r="L512" i="2" s="1"/>
  <c r="N172" i="20"/>
  <c r="L203" i="2" s="1"/>
  <c r="P172" i="20"/>
  <c r="L148" i="2" s="1"/>
  <c r="P218" i="20"/>
  <c r="L390" i="2" s="1"/>
  <c r="N218" i="20"/>
  <c r="L526" i="2" s="1"/>
  <c r="O49" i="20"/>
  <c r="L247" i="2" s="1"/>
  <c r="P49" i="20"/>
  <c r="L108" i="2" s="1"/>
  <c r="N230" i="20"/>
  <c r="L271" i="2" s="1"/>
  <c r="P132" i="20"/>
  <c r="L376" i="2" s="1"/>
  <c r="P137" i="20"/>
  <c r="L324" i="2" s="1"/>
  <c r="P181" i="20"/>
  <c r="L588" i="2" s="1"/>
  <c r="O57" i="20"/>
  <c r="L70" i="2" s="1"/>
  <c r="N196" i="20"/>
  <c r="L94" i="2" s="1"/>
  <c r="P77" i="20"/>
  <c r="L244" i="2" s="1"/>
  <c r="P228" i="20"/>
  <c r="L217" i="2" s="1"/>
  <c r="N82" i="20"/>
  <c r="L112" i="2" s="1"/>
  <c r="O204" i="20"/>
  <c r="L304" i="2" s="1"/>
  <c r="P226" i="20"/>
  <c r="L313" i="2" s="1"/>
  <c r="O19" i="20"/>
  <c r="L356" i="2" s="1"/>
  <c r="O257" i="20"/>
  <c r="L312" i="2" s="1"/>
  <c r="N106" i="20"/>
  <c r="L144" i="2" s="1"/>
  <c r="O30" i="20"/>
  <c r="L540" i="2" s="1"/>
  <c r="O244" i="20"/>
  <c r="L625" i="2" s="1"/>
  <c r="P206" i="20"/>
  <c r="L732" i="2" s="1"/>
  <c r="M732" i="2" s="1"/>
  <c r="T732" i="2" s="1"/>
  <c r="O113" i="20"/>
  <c r="L723" i="2" s="1"/>
  <c r="M723" i="2" s="1"/>
  <c r="T723" i="2" s="1"/>
  <c r="N200" i="20"/>
  <c r="L16" i="2" s="1"/>
  <c r="N262" i="20"/>
  <c r="L291" i="2" s="1"/>
  <c r="O67" i="20"/>
  <c r="L646" i="2" s="1"/>
  <c r="N130" i="20"/>
  <c r="L503" i="2" s="1"/>
  <c r="O80" i="20"/>
  <c r="L155" i="2" s="1"/>
  <c r="N147" i="20"/>
  <c r="L592" i="2" s="1"/>
  <c r="O81" i="20"/>
  <c r="L659" i="2" s="1"/>
  <c r="P40" i="20"/>
  <c r="L530" i="2" s="1"/>
  <c r="N43" i="20"/>
  <c r="L30" i="2" s="1"/>
  <c r="O229" i="20"/>
  <c r="L357" i="2" s="1"/>
  <c r="N83" i="20"/>
  <c r="L513" i="2" s="1"/>
  <c r="P150" i="20"/>
  <c r="L298" i="2" s="1"/>
  <c r="N68" i="20"/>
  <c r="L380" i="2" s="1"/>
  <c r="P92" i="20"/>
  <c r="L241" i="2" s="1"/>
  <c r="N15" i="20"/>
  <c r="L263" i="2" s="1"/>
  <c r="O112" i="20"/>
  <c r="L77" i="2" s="1"/>
  <c r="O63" i="20"/>
  <c r="L725" i="2" s="1"/>
  <c r="M725" i="2" s="1"/>
  <c r="T725" i="2" s="1"/>
  <c r="P69" i="20"/>
  <c r="L325" i="2" s="1"/>
  <c r="P119" i="20"/>
  <c r="L299" i="2" s="1"/>
  <c r="O185" i="20"/>
  <c r="L406" i="2" s="1"/>
  <c r="O153" i="20"/>
  <c r="L382" i="2" s="1"/>
  <c r="N25" i="20"/>
  <c r="L185" i="2" s="1"/>
  <c r="P256" i="20"/>
  <c r="L548" i="2" s="1"/>
  <c r="P252" i="20"/>
  <c r="L684" i="2" s="1"/>
  <c r="N210" i="20"/>
  <c r="L714" i="2" s="1"/>
  <c r="M714" i="2" s="1"/>
  <c r="T714" i="2" s="1"/>
  <c r="N219" i="20"/>
  <c r="L516" i="2" s="1"/>
  <c r="P231" i="20"/>
  <c r="L409" i="2" s="1"/>
  <c r="O127" i="20"/>
  <c r="L623" i="2" s="1"/>
  <c r="O197" i="20"/>
  <c r="L235" i="2" s="1"/>
  <c r="N223" i="20"/>
  <c r="L534" i="2" s="1"/>
  <c r="O254" i="20"/>
  <c r="L765" i="2" s="1"/>
  <c r="P32" i="20"/>
  <c r="L750" i="2" s="1"/>
  <c r="N46" i="20"/>
  <c r="L712" i="2" s="1"/>
  <c r="O46" i="20"/>
  <c r="L734" i="2" s="1"/>
  <c r="N10" i="20"/>
  <c r="L586" i="2" s="1"/>
  <c r="O10" i="20"/>
  <c r="L595" i="2" s="1"/>
  <c r="P243" i="20"/>
  <c r="L747" i="2" s="1"/>
  <c r="O243" i="20"/>
  <c r="L757" i="2" s="1"/>
  <c r="O98" i="20"/>
  <c r="L109" i="2" s="1"/>
  <c r="N98" i="20"/>
  <c r="L7" i="2" s="1"/>
  <c r="N246" i="20"/>
  <c r="L388" i="2" s="1"/>
  <c r="O246" i="20"/>
  <c r="L544" i="2" s="1"/>
  <c r="N222" i="20"/>
  <c r="L692" i="2" s="1"/>
  <c r="P222" i="20"/>
  <c r="L707" i="2" s="1"/>
  <c r="P215" i="20"/>
  <c r="L495" i="2" s="1"/>
  <c r="N215" i="20"/>
  <c r="L602" i="2" s="1"/>
  <c r="O192" i="20"/>
  <c r="L166" i="2" s="1"/>
  <c r="N192" i="20"/>
  <c r="L27" i="2" s="1"/>
  <c r="O36" i="20"/>
  <c r="L688" i="2" s="1"/>
  <c r="P36" i="20"/>
  <c r="L753" i="2" s="1"/>
  <c r="O212" i="20"/>
  <c r="L790" i="2" s="1"/>
  <c r="N212" i="20"/>
  <c r="L772" i="2" s="1"/>
  <c r="N202" i="20"/>
  <c r="L12" i="2" s="1"/>
  <c r="P202" i="20"/>
  <c r="L72" i="2" s="1"/>
  <c r="O6" i="20"/>
  <c r="L768" i="2" s="1"/>
  <c r="N6" i="20"/>
  <c r="L414" i="2" s="1"/>
  <c r="P155" i="20"/>
  <c r="L550" i="2" s="1"/>
  <c r="O155" i="20"/>
  <c r="L416" i="2" s="1"/>
  <c r="N74" i="20"/>
  <c r="L71" i="2" s="1"/>
  <c r="O74" i="20"/>
  <c r="L101" i="2" s="1"/>
  <c r="P213" i="20"/>
  <c r="L221" i="2" s="1"/>
  <c r="O213" i="20"/>
  <c r="L620" i="2" s="1"/>
  <c r="O23" i="20"/>
  <c r="L538" i="2" s="1"/>
  <c r="N23" i="20"/>
  <c r="L318" i="2" s="1"/>
  <c r="N26" i="20"/>
  <c r="L86" i="2" s="1"/>
  <c r="O26" i="20"/>
  <c r="L202" i="2" s="1"/>
  <c r="O22" i="20"/>
  <c r="L208" i="2" s="1"/>
  <c r="N22" i="20"/>
  <c r="L59" i="2" s="1"/>
  <c r="P238" i="20"/>
  <c r="L373" i="2" s="1"/>
  <c r="N238" i="20"/>
  <c r="L119" i="2" s="1"/>
  <c r="P145" i="20"/>
  <c r="L246" i="2" s="1"/>
  <c r="O145" i="20"/>
  <c r="L239" i="2" s="1"/>
  <c r="P186" i="20"/>
  <c r="L554" i="2" s="1"/>
  <c r="N186" i="20"/>
  <c r="L130" i="2" s="1"/>
  <c r="P259" i="20"/>
  <c r="L693" i="2" s="1"/>
  <c r="N259" i="20"/>
  <c r="L631" i="2" s="1"/>
  <c r="O126" i="20"/>
  <c r="L375" i="2" s="1"/>
  <c r="N126" i="20"/>
  <c r="L121" i="2" s="1"/>
  <c r="P152" i="20"/>
  <c r="L159" i="2" s="1"/>
  <c r="N152" i="20"/>
  <c r="L20" i="2" s="1"/>
  <c r="O93" i="20"/>
  <c r="L490" i="2" s="1"/>
  <c r="P93" i="20"/>
  <c r="L418" i="2" s="1"/>
  <c r="O135" i="20"/>
  <c r="L154" i="2" s="1"/>
  <c r="N135" i="20"/>
  <c r="L47" i="2" s="1"/>
  <c r="P162" i="20"/>
  <c r="L140" i="2" s="1"/>
  <c r="O162" i="20"/>
  <c r="L95" i="2" s="1"/>
  <c r="O222" i="20"/>
  <c r="L698" i="2" s="1"/>
  <c r="O52" i="20"/>
  <c r="L472" i="2" s="1"/>
  <c r="N155" i="20"/>
  <c r="L532" i="2" s="1"/>
  <c r="N35" i="20"/>
  <c r="L255" i="2" s="1"/>
  <c r="P209" i="20"/>
  <c r="L726" i="2" s="1"/>
  <c r="M726" i="2" s="1"/>
  <c r="T726" i="2" s="1"/>
  <c r="P123" i="20"/>
  <c r="L189" i="2" s="1"/>
  <c r="N213" i="20"/>
  <c r="L566" i="2" s="1"/>
  <c r="P117" i="20"/>
  <c r="L557" i="2" s="1"/>
  <c r="P258" i="20"/>
  <c r="L381" i="2" s="1"/>
  <c r="P98" i="20"/>
  <c r="L219" i="2" s="1"/>
  <c r="O154" i="20"/>
  <c r="L371" i="2" s="1"/>
  <c r="O176" i="20"/>
  <c r="L439" i="2" s="1"/>
  <c r="N224" i="20"/>
  <c r="L120" i="2" s="1"/>
  <c r="O157" i="20"/>
  <c r="L284" i="2" s="1"/>
  <c r="O194" i="20"/>
  <c r="L392" i="2" s="1"/>
  <c r="N221" i="20"/>
  <c r="L26" i="2" s="1"/>
  <c r="P6" i="20"/>
  <c r="L756" i="2" s="1"/>
  <c r="O87" i="20"/>
  <c r="L136" i="2" s="1"/>
  <c r="O31" i="20"/>
  <c r="L243" i="2" s="1"/>
  <c r="N7" i="20"/>
  <c r="L207" i="2" s="1"/>
  <c r="P124" i="20"/>
  <c r="L748" i="2" s="1"/>
  <c r="N79" i="20"/>
  <c r="L19" i="2" s="1"/>
  <c r="O172" i="20"/>
  <c r="L182" i="2" s="1"/>
  <c r="P203" i="20"/>
  <c r="L637" i="2" s="1"/>
  <c r="O38" i="20"/>
  <c r="L322" i="2" s="1"/>
  <c r="P134" i="20"/>
  <c r="L479" i="2" s="1"/>
  <c r="P72" i="20"/>
  <c r="L610" i="2" s="1"/>
  <c r="P90" i="20"/>
  <c r="L135" i="2" s="1"/>
  <c r="N261" i="20"/>
  <c r="L228" i="2" s="1"/>
  <c r="P5" i="20"/>
  <c r="L621" i="2" s="1"/>
  <c r="P180" i="20"/>
  <c r="L607" i="2" s="1"/>
  <c r="O118" i="20"/>
  <c r="L184" i="2" s="1"/>
  <c r="O184" i="20"/>
  <c r="L777" i="2" s="1"/>
  <c r="O149" i="20"/>
  <c r="L238" i="2" s="1"/>
  <c r="P246" i="20"/>
  <c r="L669" i="2" s="1"/>
  <c r="O3" i="20"/>
  <c r="L701" i="2" s="1"/>
  <c r="N3" i="20"/>
  <c r="L585" i="2" s="1"/>
  <c r="L797" i="2" l="1"/>
  <c r="M29" i="2" s="1"/>
  <c r="T29" i="2" s="1"/>
  <c r="S726" i="2"/>
  <c r="Q726" i="2"/>
  <c r="S730" i="2"/>
  <c r="Q730" i="2"/>
  <c r="S723" i="2"/>
  <c r="Q723" i="2"/>
  <c r="S729" i="2"/>
  <c r="Q729" i="2"/>
  <c r="S718" i="2"/>
  <c r="Q718" i="2"/>
  <c r="S722" i="2"/>
  <c r="Q722" i="2"/>
  <c r="S737" i="2"/>
  <c r="Q737" i="2"/>
  <c r="S715" i="2"/>
  <c r="Q715" i="2"/>
  <c r="S739" i="2"/>
  <c r="Q739" i="2"/>
  <c r="S740" i="2"/>
  <c r="Q740" i="2"/>
  <c r="S732" i="2"/>
  <c r="Q732" i="2"/>
  <c r="S728" i="2"/>
  <c r="Q728" i="2"/>
  <c r="S736" i="2"/>
  <c r="Q736" i="2"/>
  <c r="S742" i="2"/>
  <c r="Q742" i="2"/>
  <c r="S735" i="2"/>
  <c r="Q735" i="2"/>
  <c r="S721" i="2"/>
  <c r="Q721" i="2"/>
  <c r="S744" i="2"/>
  <c r="Q744" i="2"/>
  <c r="S719" i="2"/>
  <c r="Q719" i="2"/>
  <c r="S714" i="2"/>
  <c r="Q714" i="2"/>
  <c r="S725" i="2"/>
  <c r="Q725" i="2"/>
  <c r="S741" i="2"/>
  <c r="Q741" i="2"/>
  <c r="S716" i="2"/>
  <c r="Q716" i="2"/>
  <c r="S738" i="2"/>
  <c r="Q738" i="2"/>
  <c r="S720" i="2"/>
  <c r="Q720" i="2"/>
  <c r="S713" i="2"/>
  <c r="Q713" i="2"/>
  <c r="L1" i="2" a="1"/>
  <c r="L1" i="2" s="1"/>
  <c r="Q156" i="20"/>
  <c r="Q131" i="20"/>
  <c r="Q162" i="20"/>
  <c r="Q230" i="20"/>
  <c r="Q236" i="20"/>
  <c r="Q118" i="20"/>
  <c r="Q107" i="20"/>
  <c r="Q144" i="20"/>
  <c r="Q95" i="20"/>
  <c r="Q122" i="20"/>
  <c r="Q228" i="20"/>
  <c r="Q176" i="20"/>
  <c r="Q7" i="20"/>
  <c r="Q148" i="20"/>
  <c r="Q27" i="20"/>
  <c r="Q59" i="20"/>
  <c r="Q61" i="20"/>
  <c r="Q49" i="20"/>
  <c r="Q170" i="20"/>
  <c r="Q135" i="20"/>
  <c r="Q140" i="20"/>
  <c r="Q77" i="20"/>
  <c r="Q100" i="20"/>
  <c r="Q21" i="20"/>
  <c r="Q120" i="20"/>
  <c r="Q82" i="20"/>
  <c r="Q96" i="20"/>
  <c r="Q86" i="20"/>
  <c r="Q127" i="20"/>
  <c r="Q237" i="20"/>
  <c r="Q99" i="20"/>
  <c r="Q147" i="20"/>
  <c r="Q262" i="20"/>
  <c r="Q68" i="20"/>
  <c r="Q66" i="20"/>
  <c r="Q125" i="20"/>
  <c r="Q168" i="20"/>
  <c r="Q31" i="20"/>
  <c r="Q23" i="20"/>
  <c r="Q43" i="20"/>
  <c r="Q239" i="20"/>
  <c r="Q205" i="20"/>
  <c r="Q183" i="20"/>
  <c r="Q130" i="20"/>
  <c r="Q222" i="20"/>
  <c r="Q63" i="20"/>
  <c r="Q187" i="20"/>
  <c r="Q102" i="20"/>
  <c r="Q81" i="20"/>
  <c r="Q45" i="20"/>
  <c r="Q186" i="20"/>
  <c r="Q65" i="20"/>
  <c r="Q257" i="20"/>
  <c r="Q188" i="20"/>
  <c r="Q181" i="20"/>
  <c r="Q42" i="20"/>
  <c r="Q116" i="20"/>
  <c r="Q15" i="20"/>
  <c r="Q90" i="20"/>
  <c r="Q48" i="20"/>
  <c r="Q114" i="20"/>
  <c r="Q198" i="20"/>
  <c r="Q9" i="20"/>
  <c r="Q38" i="20"/>
  <c r="Q229" i="20"/>
  <c r="Q74" i="20"/>
  <c r="Q62" i="20"/>
  <c r="Q193" i="20"/>
  <c r="Q101" i="20"/>
  <c r="Q145" i="20"/>
  <c r="Q153" i="20"/>
  <c r="Q80" i="20"/>
  <c r="Q175" i="20"/>
  <c r="Q227" i="20"/>
  <c r="Q72" i="20"/>
  <c r="Q69" i="20"/>
  <c r="Q207" i="20"/>
  <c r="Q166" i="20"/>
  <c r="Q199" i="20"/>
  <c r="Q39" i="20"/>
  <c r="Q164" i="20"/>
  <c r="Q243" i="20"/>
  <c r="Q10" i="20"/>
  <c r="Q251" i="20"/>
  <c r="Q84" i="20"/>
  <c r="Q112" i="20"/>
  <c r="Q133" i="20"/>
  <c r="Q92" i="20"/>
  <c r="Q195" i="20"/>
  <c r="Q178" i="20"/>
  <c r="Q234" i="20"/>
  <c r="Q13" i="20"/>
  <c r="Q169" i="20"/>
  <c r="Q151" i="20"/>
  <c r="Q203" i="20"/>
  <c r="Q194" i="20"/>
  <c r="Q117" i="20"/>
  <c r="Q180" i="20"/>
  <c r="Q216" i="20"/>
  <c r="Q212" i="20"/>
  <c r="Q182" i="20"/>
  <c r="Q208" i="20"/>
  <c r="Q16" i="20"/>
  <c r="Q134" i="20"/>
  <c r="Q197" i="20"/>
  <c r="Q83" i="20"/>
  <c r="Q121" i="20"/>
  <c r="Q213" i="20"/>
  <c r="Q261" i="20"/>
  <c r="Q155" i="20"/>
  <c r="Q97" i="20"/>
  <c r="Q158" i="20"/>
  <c r="Q76" i="20"/>
  <c r="Q85" i="20"/>
  <c r="Q105" i="20"/>
  <c r="Q139" i="20"/>
  <c r="Q249" i="20"/>
  <c r="Q245" i="20"/>
  <c r="Q103" i="20"/>
  <c r="Q110" i="20"/>
  <c r="Q189" i="20"/>
  <c r="Q254" i="20"/>
  <c r="Q36" i="20"/>
  <c r="Q215" i="20"/>
  <c r="Q244" i="20"/>
  <c r="Q210" i="20"/>
  <c r="Q246" i="20"/>
  <c r="Q52" i="20"/>
  <c r="Q46" i="20"/>
  <c r="Q260" i="20"/>
  <c r="Q47" i="20"/>
  <c r="Q64" i="20"/>
  <c r="Q211" i="20"/>
  <c r="Q241" i="20"/>
  <c r="Q73" i="20"/>
  <c r="Q132" i="20"/>
  <c r="Q253" i="20"/>
  <c r="Q40" i="20"/>
  <c r="Q88" i="20"/>
  <c r="Q87" i="20"/>
  <c r="Q37" i="20"/>
  <c r="Q214" i="20"/>
  <c r="Q111" i="20"/>
  <c r="Q160" i="20"/>
  <c r="Q232" i="20"/>
  <c r="Q165" i="20"/>
  <c r="Q93" i="20"/>
  <c r="Q152" i="20"/>
  <c r="Q258" i="20"/>
  <c r="Q150" i="20"/>
  <c r="Q174" i="20"/>
  <c r="Q220" i="20"/>
  <c r="Q89" i="20"/>
  <c r="Q154" i="20"/>
  <c r="Q143" i="20"/>
  <c r="Q201" i="20"/>
  <c r="Q196" i="20"/>
  <c r="Q28" i="20"/>
  <c r="Q108" i="20"/>
  <c r="Q137" i="20"/>
  <c r="Q184" i="20"/>
  <c r="Q79" i="20"/>
  <c r="Q5" i="20"/>
  <c r="Q149" i="20"/>
  <c r="Q24" i="20"/>
  <c r="Q221" i="20"/>
  <c r="Q41" i="20"/>
  <c r="Q53" i="20"/>
  <c r="Q161" i="20"/>
  <c r="Q173" i="20"/>
  <c r="Q55" i="20"/>
  <c r="Q123" i="20"/>
  <c r="Q128" i="20"/>
  <c r="Q250" i="20"/>
  <c r="Q75" i="20"/>
  <c r="Q206" i="20"/>
  <c r="Q34" i="20"/>
  <c r="Q113" i="20"/>
  <c r="Q67" i="20"/>
  <c r="Q219" i="20"/>
  <c r="Q32" i="20"/>
  <c r="Q20" i="20"/>
  <c r="Q209" i="20"/>
  <c r="Q247" i="20"/>
  <c r="Q78" i="20"/>
  <c r="Q129" i="20"/>
  <c r="Q263" i="20"/>
  <c r="Q6" i="20"/>
  <c r="Q224" i="20"/>
  <c r="Q19" i="20"/>
  <c r="Q56" i="20"/>
  <c r="Q231" i="20"/>
  <c r="Q44" i="20"/>
  <c r="Q8" i="20"/>
  <c r="Q159" i="20"/>
  <c r="Q138" i="20"/>
  <c r="Q12" i="20"/>
  <c r="Q240" i="20"/>
  <c r="Q265" i="20"/>
  <c r="Q256" i="20"/>
  <c r="Q238" i="20"/>
  <c r="Q22" i="20"/>
  <c r="Q60" i="20"/>
  <c r="Q70" i="20"/>
  <c r="Q255" i="20"/>
  <c r="Q192" i="20"/>
  <c r="Q30" i="20"/>
  <c r="Q248" i="20"/>
  <c r="Q51" i="20"/>
  <c r="Q58" i="20"/>
  <c r="Q235" i="20"/>
  <c r="Q91" i="20"/>
  <c r="Q218" i="20"/>
  <c r="Q171" i="20"/>
  <c r="Q177" i="20"/>
  <c r="Q264" i="20"/>
  <c r="Q115" i="20"/>
  <c r="Q163" i="20"/>
  <c r="Q106" i="20"/>
  <c r="Q71" i="20"/>
  <c r="Q179" i="20"/>
  <c r="Q109" i="20"/>
  <c r="Q29" i="20"/>
  <c r="Q104" i="20"/>
  <c r="Q54" i="20"/>
  <c r="Q94" i="20"/>
  <c r="Q25" i="20"/>
  <c r="Q200" i="20"/>
  <c r="Q3" i="20"/>
  <c r="Q204" i="20"/>
  <c r="Q223" i="20"/>
  <c r="Q26" i="20"/>
  <c r="Q252" i="20"/>
  <c r="Q4" i="20"/>
  <c r="Q18" i="20"/>
  <c r="Q225" i="20"/>
  <c r="Q226" i="20"/>
  <c r="Q57" i="20"/>
  <c r="Q167" i="20"/>
  <c r="Q14" i="20"/>
  <c r="Q50" i="20"/>
  <c r="Q17" i="20"/>
  <c r="Q185" i="20"/>
  <c r="Q202" i="20"/>
  <c r="Q146" i="20"/>
  <c r="Q217" i="20"/>
  <c r="Q242" i="20"/>
  <c r="Q142" i="20"/>
  <c r="Q98" i="20"/>
  <c r="Q35" i="20"/>
  <c r="Q124" i="20"/>
  <c r="Q136" i="20"/>
  <c r="Q191" i="20"/>
  <c r="Q33" i="20"/>
  <c r="Q190" i="20"/>
  <c r="Q259" i="20"/>
  <c r="Q119" i="20"/>
  <c r="Q11" i="20"/>
  <c r="Q172" i="20"/>
  <c r="Q126" i="20"/>
  <c r="Q233" i="20"/>
  <c r="Q157" i="20"/>
  <c r="Q141" i="20"/>
  <c r="M776" i="2" l="1"/>
  <c r="M590" i="2"/>
  <c r="T590" i="2" s="1"/>
  <c r="M305" i="2"/>
  <c r="M41" i="2"/>
  <c r="T41" i="2" s="1"/>
  <c r="M329" i="2"/>
  <c r="T329" i="2" s="1"/>
  <c r="M709" i="2"/>
  <c r="T709" i="2" s="1"/>
  <c r="M92" i="2"/>
  <c r="T92" i="2" s="1"/>
  <c r="M650" i="2"/>
  <c r="T650" i="2" s="1"/>
  <c r="M601" i="2"/>
  <c r="M349" i="2"/>
  <c r="T349" i="2" s="1"/>
  <c r="M489" i="2"/>
  <c r="M788" i="2"/>
  <c r="T788" i="2" s="1"/>
  <c r="M705" i="2"/>
  <c r="T705" i="2" s="1"/>
  <c r="M142" i="2"/>
  <c r="T142" i="2" s="1"/>
  <c r="M569" i="2"/>
  <c r="T569" i="2" s="1"/>
  <c r="M645" i="2"/>
  <c r="T645" i="2" s="1"/>
  <c r="M385" i="2"/>
  <c r="T385" i="2" s="1"/>
  <c r="M767" i="2"/>
  <c r="T767" i="2" s="1"/>
  <c r="M771" i="2"/>
  <c r="M404" i="2"/>
  <c r="T404" i="2" s="1"/>
  <c r="M277" i="2"/>
  <c r="M103" i="2"/>
  <c r="T103" i="2" s="1"/>
  <c r="M647" i="2"/>
  <c r="M763" i="2"/>
  <c r="T763" i="2" s="1"/>
  <c r="M562" i="2"/>
  <c r="T562" i="2" s="1"/>
  <c r="M211" i="2"/>
  <c r="T211" i="2" s="1"/>
  <c r="M535" i="2"/>
  <c r="T535" i="2" s="1"/>
  <c r="M674" i="2"/>
  <c r="T674" i="2" s="1"/>
  <c r="M226" i="2"/>
  <c r="M196" i="2"/>
  <c r="T196" i="2" s="1"/>
  <c r="M671" i="2"/>
  <c r="T671" i="2" s="1"/>
  <c r="M62" i="2"/>
  <c r="T62" i="2" s="1"/>
  <c r="M497" i="2"/>
  <c r="T497" i="2" s="1"/>
  <c r="M624" i="2"/>
  <c r="T624" i="2" s="1"/>
  <c r="M43" i="2"/>
  <c r="M543" i="2"/>
  <c r="T543" i="2" s="1"/>
  <c r="M48" i="2"/>
  <c r="M345" i="2"/>
  <c r="T345" i="2" s="1"/>
  <c r="M672" i="2"/>
  <c r="M477" i="2"/>
  <c r="M205" i="2"/>
  <c r="T205" i="2" s="1"/>
  <c r="M428" i="2"/>
  <c r="T428" i="2" s="1"/>
  <c r="M150" i="2"/>
  <c r="T150" i="2" s="1"/>
  <c r="M792" i="2"/>
  <c r="T792" i="2" s="1"/>
  <c r="M170" i="2"/>
  <c r="M536" i="2"/>
  <c r="T536" i="2" s="1"/>
  <c r="M415" i="2"/>
  <c r="M23" i="2"/>
  <c r="T23" i="2" s="1"/>
  <c r="M582" i="2"/>
  <c r="M149" i="2"/>
  <c r="T149" i="2" s="1"/>
  <c r="M520" i="2"/>
  <c r="T520" i="2" s="1"/>
  <c r="M604" i="2"/>
  <c r="M45" i="2"/>
  <c r="M60" i="2"/>
  <c r="T60" i="2" s="1"/>
  <c r="M292" i="2"/>
  <c r="M494" i="2"/>
  <c r="T494" i="2" s="1"/>
  <c r="M359" i="2"/>
  <c r="T359" i="2" s="1"/>
  <c r="M40" i="2"/>
  <c r="T40" i="2" s="1"/>
  <c r="M165" i="2"/>
  <c r="T165" i="2" s="1"/>
  <c r="M301" i="2"/>
  <c r="T301" i="2" s="1"/>
  <c r="M82" i="2"/>
  <c r="T82" i="2" s="1"/>
  <c r="M365" i="2"/>
  <c r="T365" i="2" s="1"/>
  <c r="M752" i="2"/>
  <c r="M50" i="2"/>
  <c r="M561" i="2"/>
  <c r="M90" i="2"/>
  <c r="T90" i="2" s="1"/>
  <c r="M617" i="2"/>
  <c r="M105" i="2"/>
  <c r="M139" i="2"/>
  <c r="M340" i="2"/>
  <c r="T340" i="2" s="1"/>
  <c r="M433" i="2"/>
  <c r="M434" i="2"/>
  <c r="T434" i="2" s="1"/>
  <c r="M745" i="2"/>
  <c r="T745" i="2" s="1"/>
  <c r="M303" i="2"/>
  <c r="T303" i="2" s="1"/>
  <c r="M125" i="2"/>
  <c r="M96" i="2"/>
  <c r="T96" i="2" s="1"/>
  <c r="M153" i="2"/>
  <c r="M400" i="2"/>
  <c r="T400" i="2" s="1"/>
  <c r="M616" i="2"/>
  <c r="M783" i="2"/>
  <c r="T783" i="2" s="1"/>
  <c r="M216" i="2"/>
  <c r="T216" i="2" s="1"/>
  <c r="M79" i="2"/>
  <c r="T79" i="2" s="1"/>
  <c r="M261" i="2"/>
  <c r="S261" i="2" s="1"/>
  <c r="M24" i="2"/>
  <c r="T24" i="2" s="1"/>
  <c r="M192" i="2"/>
  <c r="M69" i="2"/>
  <c r="T69" i="2" s="1"/>
  <c r="M122" i="2"/>
  <c r="M160" i="2"/>
  <c r="T160" i="2" s="1"/>
  <c r="M368" i="2"/>
  <c r="M201" i="2"/>
  <c r="T201" i="2" s="1"/>
  <c r="M266" i="2"/>
  <c r="T266" i="2" s="1"/>
  <c r="M452" i="2"/>
  <c r="T452" i="2" s="1"/>
  <c r="M539" i="2"/>
  <c r="M17" i="2"/>
  <c r="T17" i="2" s="1"/>
  <c r="M204" i="2"/>
  <c r="M254" i="2"/>
  <c r="T254" i="2" s="1"/>
  <c r="M628" i="2"/>
  <c r="M622" i="2"/>
  <c r="T622" i="2" s="1"/>
  <c r="M395" i="2"/>
  <c r="T395" i="2" s="1"/>
  <c r="M342" i="2"/>
  <c r="T342" i="2" s="1"/>
  <c r="M478" i="2"/>
  <c r="M138" i="2"/>
  <c r="T138" i="2" s="1"/>
  <c r="M474" i="2"/>
  <c r="M295" i="2"/>
  <c r="T295" i="2" s="1"/>
  <c r="M172" i="2"/>
  <c r="M34" i="2"/>
  <c r="T34" i="2" s="1"/>
  <c r="M267" i="2"/>
  <c r="M660" i="2"/>
  <c r="T660" i="2" s="1"/>
  <c r="M547" i="2"/>
  <c r="M648" i="2"/>
  <c r="T648" i="2" s="1"/>
  <c r="M13" i="2"/>
  <c r="T13" i="2" s="1"/>
  <c r="M450" i="2"/>
  <c r="M426" i="2"/>
  <c r="M587" i="2"/>
  <c r="T587" i="2" s="1"/>
  <c r="M636" i="2"/>
  <c r="T636" i="2" s="1"/>
  <c r="M681" i="2"/>
  <c r="T681" i="2" s="1"/>
  <c r="M18" i="2"/>
  <c r="M484" i="2"/>
  <c r="T484" i="2" s="1"/>
  <c r="M306" i="2"/>
  <c r="M761" i="2"/>
  <c r="T761" i="2" s="1"/>
  <c r="M276" i="2"/>
  <c r="T276" i="2" s="1"/>
  <c r="M176" i="2"/>
  <c r="T176" i="2" s="1"/>
  <c r="M174" i="2"/>
  <c r="T174" i="2" s="1"/>
  <c r="M658" i="2"/>
  <c r="T658" i="2" s="1"/>
  <c r="M206" i="2"/>
  <c r="T206" i="2" s="1"/>
  <c r="M272" i="2"/>
  <c r="T272" i="2" s="1"/>
  <c r="M749" i="2"/>
  <c r="M456" i="2"/>
  <c r="T456" i="2" s="1"/>
  <c r="M558" i="2"/>
  <c r="T558" i="2" s="1"/>
  <c r="M51" i="2"/>
  <c r="T51" i="2" s="1"/>
  <c r="M167" i="2"/>
  <c r="M649" i="2"/>
  <c r="T649" i="2" s="1"/>
  <c r="M422" i="2"/>
  <c r="T422" i="2" s="1"/>
  <c r="M234" i="2"/>
  <c r="T234" i="2" s="1"/>
  <c r="M483" i="2"/>
  <c r="M293" i="2"/>
  <c r="T293" i="2" s="1"/>
  <c r="M555" i="2"/>
  <c r="T555" i="2" s="1"/>
  <c r="M515" i="2"/>
  <c r="T515" i="2" s="1"/>
  <c r="M15" i="2"/>
  <c r="M564" i="2"/>
  <c r="T564" i="2" s="1"/>
  <c r="M588" i="2"/>
  <c r="M291" i="2"/>
  <c r="T291" i="2" s="1"/>
  <c r="M325" i="2"/>
  <c r="T325" i="2" s="1"/>
  <c r="M734" i="2"/>
  <c r="T734" i="2" s="1"/>
  <c r="M753" i="2"/>
  <c r="T753" i="2" s="1"/>
  <c r="M202" i="2"/>
  <c r="T202" i="2" s="1"/>
  <c r="M418" i="2"/>
  <c r="M439" i="2"/>
  <c r="T439" i="2" s="1"/>
  <c r="M135" i="2"/>
  <c r="T135" i="2" s="1"/>
  <c r="M527" i="2"/>
  <c r="T527" i="2" s="1"/>
  <c r="M686" i="2"/>
  <c r="M596" i="2"/>
  <c r="T596" i="2" s="1"/>
  <c r="M131" i="2"/>
  <c r="T131" i="2" s="1"/>
  <c r="M514" i="2"/>
  <c r="T514" i="2" s="1"/>
  <c r="M758" i="2"/>
  <c r="T758" i="2" s="1"/>
  <c r="M689" i="2"/>
  <c r="T689" i="2" s="1"/>
  <c r="M88" i="2"/>
  <c r="M652" i="2"/>
  <c r="T652" i="2" s="1"/>
  <c r="M394" i="2"/>
  <c r="M469" i="2"/>
  <c r="T469" i="2" s="1"/>
  <c r="M87" i="2"/>
  <c r="T87" i="2" s="1"/>
  <c r="M633" i="2"/>
  <c r="T633" i="2" s="1"/>
  <c r="M575" i="2"/>
  <c r="T575" i="2" s="1"/>
  <c r="M344" i="2"/>
  <c r="T344" i="2" s="1"/>
  <c r="M553" i="2"/>
  <c r="T553" i="2" s="1"/>
  <c r="M363" i="2"/>
  <c r="Q363" i="2" s="1"/>
  <c r="M517" i="2"/>
  <c r="T517" i="2" s="1"/>
  <c r="M333" i="2"/>
  <c r="M379" i="2"/>
  <c r="T379" i="2" s="1"/>
  <c r="M626" i="2"/>
  <c r="M656" i="2"/>
  <c r="T656" i="2" s="1"/>
  <c r="M152" i="2"/>
  <c r="M612" i="2"/>
  <c r="T612" i="2" s="1"/>
  <c r="M308" i="2"/>
  <c r="T308" i="2" s="1"/>
  <c r="M597" i="2"/>
  <c r="T597" i="2" s="1"/>
  <c r="M523" i="2"/>
  <c r="M443" i="2"/>
  <c r="T443" i="2" s="1"/>
  <c r="M390" i="2"/>
  <c r="M312" i="2"/>
  <c r="T312" i="2" s="1"/>
  <c r="M659" i="2"/>
  <c r="M548" i="2"/>
  <c r="T548" i="2" s="1"/>
  <c r="M109" i="2"/>
  <c r="Q109" i="2" s="1"/>
  <c r="M768" i="2"/>
  <c r="T768" i="2" s="1"/>
  <c r="M246" i="2"/>
  <c r="M698" i="2"/>
  <c r="T698" i="2" s="1"/>
  <c r="M120" i="2"/>
  <c r="T120" i="2" s="1"/>
  <c r="M228" i="2"/>
  <c r="T228" i="2" s="1"/>
  <c r="M386" i="2"/>
  <c r="M158" i="2"/>
  <c r="T158" i="2" s="1"/>
  <c r="M789" i="2"/>
  <c r="T789" i="2" s="1"/>
  <c r="M9" i="2"/>
  <c r="T9" i="2" s="1"/>
  <c r="M346" i="2"/>
  <c r="M442" i="2"/>
  <c r="M687" i="2"/>
  <c r="S687" i="2" s="1"/>
  <c r="M702" i="2"/>
  <c r="T702" i="2" s="1"/>
  <c r="M468" i="2"/>
  <c r="M594" i="2"/>
  <c r="M508" i="2"/>
  <c r="M323" i="2"/>
  <c r="T323" i="2" s="1"/>
  <c r="M366" i="2"/>
  <c r="M440" i="2"/>
  <c r="T440" i="2" s="1"/>
  <c r="M551" i="2"/>
  <c r="T551" i="2" s="1"/>
  <c r="M334" i="2"/>
  <c r="T334" i="2" s="1"/>
  <c r="M223" i="2"/>
  <c r="M613" i="2"/>
  <c r="M685" i="2"/>
  <c r="T685" i="2" s="1"/>
  <c r="M309" i="2"/>
  <c r="T309" i="2" s="1"/>
  <c r="M605" i="2"/>
  <c r="M63" i="2"/>
  <c r="M164" i="2"/>
  <c r="S164" i="2" s="1"/>
  <c r="M615" i="2"/>
  <c r="T615" i="2" s="1"/>
  <c r="M397" i="2"/>
  <c r="M449" i="2"/>
  <c r="T449" i="2" s="1"/>
  <c r="M361" i="2"/>
  <c r="M427" i="2"/>
  <c r="T427" i="2" s="1"/>
  <c r="M583" i="2"/>
  <c r="M320" i="2"/>
  <c r="M370" i="2"/>
  <c r="T370" i="2" s="1"/>
  <c r="M614" i="2"/>
  <c r="T614" i="2" s="1"/>
  <c r="M94" i="2"/>
  <c r="M77" i="2"/>
  <c r="M750" i="2"/>
  <c r="S750" i="2" s="1"/>
  <c r="M27" i="2"/>
  <c r="T27" i="2" s="1"/>
  <c r="M318" i="2"/>
  <c r="M20" i="2"/>
  <c r="T20" i="2" s="1"/>
  <c r="M219" i="2"/>
  <c r="M479" i="2"/>
  <c r="T479" i="2" s="1"/>
  <c r="M184" i="2"/>
  <c r="M437" i="2"/>
  <c r="M285" i="2"/>
  <c r="T285" i="2" s="1"/>
  <c r="M274" i="2"/>
  <c r="T274" i="2" s="1"/>
  <c r="M336" i="2"/>
  <c r="M754" i="2"/>
  <c r="M287" i="2"/>
  <c r="M706" i="2"/>
  <c r="T706" i="2" s="1"/>
  <c r="M504" i="2"/>
  <c r="M116" i="2"/>
  <c r="M362" i="2"/>
  <c r="T362" i="2" s="1"/>
  <c r="M348" i="2"/>
  <c r="T348" i="2" s="1"/>
  <c r="M188" i="2"/>
  <c r="M52" i="2"/>
  <c r="T52" i="2" s="1"/>
  <c r="M53" i="2"/>
  <c r="M132" i="2"/>
  <c r="T132" i="2" s="1"/>
  <c r="M191" i="2"/>
  <c r="M465" i="2"/>
  <c r="M781" i="2"/>
  <c r="T781" i="2" s="1"/>
  <c r="M278" i="2"/>
  <c r="T278" i="2" s="1"/>
  <c r="M134" i="2"/>
  <c r="M571" i="2"/>
  <c r="M668" i="2"/>
  <c r="M262" i="2"/>
  <c r="T262" i="2" s="1"/>
  <c r="M236" i="2"/>
  <c r="M572" i="2"/>
  <c r="T572" i="2" s="1"/>
  <c r="M190" i="2"/>
  <c r="T190" i="2" s="1"/>
  <c r="M364" i="2"/>
  <c r="T364" i="2" s="1"/>
  <c r="M510" i="2"/>
  <c r="M75" i="2"/>
  <c r="M476" i="2"/>
  <c r="M324" i="2"/>
  <c r="T324" i="2" s="1"/>
  <c r="M16" i="2"/>
  <c r="M388" i="2"/>
  <c r="M550" i="2"/>
  <c r="T550" i="2" s="1"/>
  <c r="M554" i="2"/>
  <c r="T554" i="2" s="1"/>
  <c r="M532" i="2"/>
  <c r="M243" i="2"/>
  <c r="T243" i="2" s="1"/>
  <c r="M84" i="2"/>
  <c r="S84" i="2" s="1"/>
  <c r="M32" i="2"/>
  <c r="T32" i="2" s="1"/>
  <c r="M549" i="2"/>
  <c r="M102" i="2"/>
  <c r="M14" i="2"/>
  <c r="T14" i="2" s="1"/>
  <c r="M673" i="2"/>
  <c r="T673" i="2" s="1"/>
  <c r="M661" i="2"/>
  <c r="M667" i="2"/>
  <c r="M700" i="2"/>
  <c r="M608" i="2"/>
  <c r="T608" i="2" s="1"/>
  <c r="M358" i="2"/>
  <c r="M453" i="2"/>
  <c r="M6" i="2"/>
  <c r="T6" i="2" s="1"/>
  <c r="M774" i="2"/>
  <c r="T774" i="2" s="1"/>
  <c r="M61" i="2"/>
  <c r="M213" i="2"/>
  <c r="T213" i="2" s="1"/>
  <c r="M568" i="2"/>
  <c r="T568" i="2" s="1"/>
  <c r="M37" i="2"/>
  <c r="T37" i="2" s="1"/>
  <c r="M280" i="2"/>
  <c r="M412" i="2"/>
  <c r="T412" i="2" s="1"/>
  <c r="M573" i="2"/>
  <c r="T573" i="2" s="1"/>
  <c r="M424" i="2"/>
  <c r="T424" i="2" s="1"/>
  <c r="M200" i="2"/>
  <c r="M28" i="2"/>
  <c r="T28" i="2" s="1"/>
  <c r="M399" i="2"/>
  <c r="M123" i="2"/>
  <c r="T123" i="2" s="1"/>
  <c r="M110" i="2"/>
  <c r="M454" i="2"/>
  <c r="M311" i="2"/>
  <c r="T311" i="2" s="1"/>
  <c r="M339" i="2"/>
  <c r="T339" i="2" s="1"/>
  <c r="M401" i="2"/>
  <c r="M143" i="2"/>
  <c r="M217" i="2"/>
  <c r="T217" i="2" s="1"/>
  <c r="M592" i="2"/>
  <c r="M185" i="2"/>
  <c r="M757" i="2"/>
  <c r="T757" i="2" s="1"/>
  <c r="M72" i="2"/>
  <c r="T72" i="2" s="1"/>
  <c r="M119" i="2"/>
  <c r="T119" i="2" s="1"/>
  <c r="M95" i="2"/>
  <c r="M26" i="2"/>
  <c r="T26" i="2" s="1"/>
  <c r="M701" i="2"/>
  <c r="T701" i="2" s="1"/>
  <c r="M22" i="2"/>
  <c r="T22" i="2" s="1"/>
  <c r="M68" i="2"/>
  <c r="M642" i="2"/>
  <c r="M639" i="2"/>
  <c r="M577" i="2"/>
  <c r="T577" i="2" s="1"/>
  <c r="M759" i="2"/>
  <c r="M499" i="2"/>
  <c r="M695" i="2"/>
  <c r="T695" i="2" s="1"/>
  <c r="M183" i="2"/>
  <c r="T183" i="2" s="1"/>
  <c r="M627" i="2"/>
  <c r="M629" i="2"/>
  <c r="M10" i="2"/>
  <c r="T10" i="2" s="1"/>
  <c r="M353" i="2"/>
  <c r="T353" i="2" s="1"/>
  <c r="M338" i="2"/>
  <c r="M389" i="2"/>
  <c r="M114" i="2"/>
  <c r="T114" i="2" s="1"/>
  <c r="M525" i="2"/>
  <c r="T525" i="2" s="1"/>
  <c r="M567" i="2"/>
  <c r="M212" i="2"/>
  <c r="T212" i="2" s="1"/>
  <c r="M315" i="2"/>
  <c r="M643" i="2"/>
  <c r="T643" i="2" s="1"/>
  <c r="M383" i="2"/>
  <c r="M584" i="2"/>
  <c r="T584" i="2" s="1"/>
  <c r="M175" i="2"/>
  <c r="T175" i="2" s="1"/>
  <c r="M448" i="2"/>
  <c r="T448" i="2" s="1"/>
  <c r="M317" i="2"/>
  <c r="M290" i="2"/>
  <c r="M145" i="2"/>
  <c r="T145" i="2" s="1"/>
  <c r="M209" i="2"/>
  <c r="T209" i="2" s="1"/>
  <c r="M321" i="2"/>
  <c r="M457" i="2"/>
  <c r="T457" i="2" s="1"/>
  <c r="M231" i="2"/>
  <c r="S231" i="2" s="1"/>
  <c r="M784" i="2"/>
  <c r="T784" i="2" s="1"/>
  <c r="M347" i="2"/>
  <c r="M271" i="2"/>
  <c r="M513" i="2"/>
  <c r="T513" i="2" s="1"/>
  <c r="M409" i="2"/>
  <c r="T409" i="2" s="1"/>
  <c r="M692" i="2"/>
  <c r="M71" i="2"/>
  <c r="T71" i="2" s="1"/>
  <c r="M693" i="2"/>
  <c r="T693" i="2" s="1"/>
  <c r="M756" i="2"/>
  <c r="T756" i="2" s="1"/>
  <c r="M777" i="2"/>
  <c r="M126" i="2"/>
  <c r="M141" i="2"/>
  <c r="M106" i="2"/>
  <c r="T106" i="2" s="1"/>
  <c r="M369" i="2"/>
  <c r="M675" i="2"/>
  <c r="M630" i="2"/>
  <c r="T630" i="2" s="1"/>
  <c r="M502" i="2"/>
  <c r="T502" i="2" s="1"/>
  <c r="M464" i="2"/>
  <c r="M179" i="2"/>
  <c r="M25" i="2"/>
  <c r="M199" i="2"/>
  <c r="T199" i="2" s="1"/>
  <c r="M195" i="2"/>
  <c r="M500" i="2"/>
  <c r="M506" i="2"/>
  <c r="T506" i="2" s="1"/>
  <c r="M245" i="2"/>
  <c r="T245" i="2" s="1"/>
  <c r="M128" i="2"/>
  <c r="M372" i="2"/>
  <c r="T372" i="2" s="1"/>
  <c r="M117" i="2"/>
  <c r="T117" i="2" s="1"/>
  <c r="M556" i="2"/>
  <c r="T556" i="2" s="1"/>
  <c r="M542" i="2"/>
  <c r="M662" i="2"/>
  <c r="T662" i="2" s="1"/>
  <c r="M407" i="2"/>
  <c r="T407" i="2" s="1"/>
  <c r="M463" i="2"/>
  <c r="T463" i="2" s="1"/>
  <c r="M31" i="2"/>
  <c r="M163" i="2"/>
  <c r="M91" i="2"/>
  <c r="S91" i="2" s="1"/>
  <c r="M430" i="2"/>
  <c r="T430" i="2" s="1"/>
  <c r="M524" i="2"/>
  <c r="M512" i="2"/>
  <c r="T512" i="2" s="1"/>
  <c r="M304" i="2"/>
  <c r="T304" i="2" s="1"/>
  <c r="M503" i="2"/>
  <c r="T503" i="2" s="1"/>
  <c r="M406" i="2"/>
  <c r="M595" i="2"/>
  <c r="T595" i="2" s="1"/>
  <c r="M772" i="2"/>
  <c r="M59" i="2"/>
  <c r="T59" i="2" s="1"/>
  <c r="M47" i="2"/>
  <c r="M284" i="2"/>
  <c r="T284" i="2" s="1"/>
  <c r="M621" i="2"/>
  <c r="Q621" i="2" s="1"/>
  <c r="M260" i="2"/>
  <c r="T260" i="2" s="1"/>
  <c r="M591" i="2"/>
  <c r="M300" i="2"/>
  <c r="T300" i="2" s="1"/>
  <c r="M269" i="2"/>
  <c r="T269" i="2" s="1"/>
  <c r="M111" i="2"/>
  <c r="T111" i="2" s="1"/>
  <c r="M563" i="2"/>
  <c r="M764" i="2"/>
  <c r="M496" i="2"/>
  <c r="M447" i="2"/>
  <c r="T447" i="2" s="1"/>
  <c r="M755" i="2"/>
  <c r="M794" i="2"/>
  <c r="T794" i="2" s="1"/>
  <c r="M664" i="2"/>
  <c r="T664" i="2" s="1"/>
  <c r="M518" i="2"/>
  <c r="T518" i="2" s="1"/>
  <c r="M118" i="2"/>
  <c r="M653" i="2"/>
  <c r="T653" i="2" s="1"/>
  <c r="M78" i="2"/>
  <c r="M80" i="2"/>
  <c r="T80" i="2" s="1"/>
  <c r="M104" i="2"/>
  <c r="M638" i="2"/>
  <c r="M703" i="2"/>
  <c r="S703" i="2" s="1"/>
  <c r="M147" i="2"/>
  <c r="T147" i="2" s="1"/>
  <c r="M655" i="2"/>
  <c r="M286" i="2"/>
  <c r="T286" i="2" s="1"/>
  <c r="M552" i="2"/>
  <c r="T552" i="2" s="1"/>
  <c r="M780" i="2"/>
  <c r="T780" i="2" s="1"/>
  <c r="M283" i="2"/>
  <c r="M44" i="2"/>
  <c r="M289" i="2"/>
  <c r="S289" i="2" s="1"/>
  <c r="M230" i="2"/>
  <c r="T230" i="2" s="1"/>
  <c r="M429" i="2"/>
  <c r="M425" i="2"/>
  <c r="T425" i="2" s="1"/>
  <c r="M156" i="2"/>
  <c r="T156" i="2" s="1"/>
  <c r="M244" i="2"/>
  <c r="T244" i="2" s="1"/>
  <c r="M155" i="2"/>
  <c r="M235" i="2"/>
  <c r="M495" i="2"/>
  <c r="M221" i="2"/>
  <c r="T221" i="2" s="1"/>
  <c r="M375" i="2"/>
  <c r="M566" i="2"/>
  <c r="T566" i="2" s="1"/>
  <c r="M182" i="2"/>
  <c r="T182" i="2" s="1"/>
  <c r="M578" i="2"/>
  <c r="M455" i="2"/>
  <c r="M408" i="2"/>
  <c r="M491" i="2"/>
  <c r="S491" i="2" s="1"/>
  <c r="M74" i="2"/>
  <c r="T74" i="2" s="1"/>
  <c r="M391" i="2"/>
  <c r="M762" i="2"/>
  <c r="M618" i="2"/>
  <c r="T618" i="2" s="1"/>
  <c r="M146" i="2"/>
  <c r="T146" i="2" s="1"/>
  <c r="M218" i="2"/>
  <c r="M599" i="2"/>
  <c r="M330" i="2"/>
  <c r="M331" i="2"/>
  <c r="T331" i="2" s="1"/>
  <c r="M177" i="2"/>
  <c r="M528" i="2"/>
  <c r="T528" i="2" s="1"/>
  <c r="M773" i="2"/>
  <c r="T773" i="2" s="1"/>
  <c r="M640" i="2"/>
  <c r="T640" i="2" s="1"/>
  <c r="M180" i="2"/>
  <c r="M521" i="2"/>
  <c r="T521" i="2" s="1"/>
  <c r="M268" i="2"/>
  <c r="S268" i="2" s="1"/>
  <c r="M451" i="2"/>
  <c r="T451" i="2" s="1"/>
  <c r="M273" i="2"/>
  <c r="M214" i="2"/>
  <c r="T214" i="2" s="1"/>
  <c r="M367" i="2"/>
  <c r="M529" i="2"/>
  <c r="T529" i="2" s="1"/>
  <c r="M410" i="2"/>
  <c r="M314" i="2"/>
  <c r="T314" i="2" s="1"/>
  <c r="M393" i="2"/>
  <c r="T393" i="2" s="1"/>
  <c r="M337" i="2"/>
  <c r="T337" i="2" s="1"/>
  <c r="M654" i="2"/>
  <c r="M294" i="2"/>
  <c r="M249" i="2"/>
  <c r="M148" i="2"/>
  <c r="T148" i="2" s="1"/>
  <c r="M356" i="2"/>
  <c r="M357" i="2"/>
  <c r="T357" i="2" s="1"/>
  <c r="M516" i="2"/>
  <c r="S516" i="2" s="1"/>
  <c r="M544" i="2"/>
  <c r="T544" i="2" s="1"/>
  <c r="M416" i="2"/>
  <c r="M130" i="2"/>
  <c r="T130" i="2" s="1"/>
  <c r="M255" i="2"/>
  <c r="T255" i="2" s="1"/>
  <c r="M207" i="2"/>
  <c r="T207" i="2" s="1"/>
  <c r="M585" i="2"/>
  <c r="M248" i="2"/>
  <c r="T248" i="2" s="1"/>
  <c r="M417" i="2"/>
  <c r="T417" i="2" s="1"/>
  <c r="M124" i="2"/>
  <c r="T124" i="2" s="1"/>
  <c r="M21" i="2"/>
  <c r="M438" i="2"/>
  <c r="T438" i="2" s="1"/>
  <c r="M351" i="2"/>
  <c r="S351" i="2" s="1"/>
  <c r="M634" i="2"/>
  <c r="T634" i="2" s="1"/>
  <c r="M670" i="2"/>
  <c r="M690" i="2"/>
  <c r="M387" i="2"/>
  <c r="S387" i="2" s="1"/>
  <c r="M405" i="2"/>
  <c r="T405" i="2" s="1"/>
  <c r="M431" i="2"/>
  <c r="M779" i="2"/>
  <c r="M181" i="2"/>
  <c r="T181" i="2" s="1"/>
  <c r="M35" i="2"/>
  <c r="T35" i="2" s="1"/>
  <c r="M598" i="2"/>
  <c r="M498" i="2"/>
  <c r="T498" i="2" s="1"/>
  <c r="M335" i="2"/>
  <c r="S335" i="2" s="1"/>
  <c r="M307" i="2"/>
  <c r="T307" i="2" s="1"/>
  <c r="M704" i="2"/>
  <c r="M708" i="2"/>
  <c r="Q708" i="2" s="1"/>
  <c r="M296" i="2"/>
  <c r="T296" i="2" s="1"/>
  <c r="M194" i="2"/>
  <c r="T194" i="2" s="1"/>
  <c r="M187" i="2"/>
  <c r="M677" i="2"/>
  <c r="T677" i="2" s="1"/>
  <c r="M666" i="2"/>
  <c r="T666" i="2" s="1"/>
  <c r="M242" i="2"/>
  <c r="T242" i="2" s="1"/>
  <c r="M237" i="2"/>
  <c r="M505" i="2"/>
  <c r="T505" i="2" s="1"/>
  <c r="M282" i="2"/>
  <c r="M49" i="2"/>
  <c r="T49" i="2" s="1"/>
  <c r="M173" i="2"/>
  <c r="M378" i="2"/>
  <c r="M481" i="2"/>
  <c r="M70" i="2"/>
  <c r="T70" i="2" s="1"/>
  <c r="M263" i="2"/>
  <c r="M765" i="2"/>
  <c r="M166" i="2"/>
  <c r="T166" i="2" s="1"/>
  <c r="M538" i="2"/>
  <c r="T538" i="2" s="1"/>
  <c r="M159" i="2"/>
  <c r="M748" i="2"/>
  <c r="T748" i="2" s="1"/>
  <c r="M487" i="2"/>
  <c r="T487" i="2" s="1"/>
  <c r="M460" i="2"/>
  <c r="T460" i="2" s="1"/>
  <c r="M565" i="2"/>
  <c r="M576" i="2"/>
  <c r="T576" i="2" s="1"/>
  <c r="M198" i="2"/>
  <c r="T198" i="2" s="1"/>
  <c r="M710" i="2"/>
  <c r="T710" i="2" s="1"/>
  <c r="M444" i="2"/>
  <c r="M603" i="2"/>
  <c r="M696" i="2"/>
  <c r="M581" i="2"/>
  <c r="T581" i="2" s="1"/>
  <c r="M486" i="2"/>
  <c r="M259" i="2"/>
  <c r="T259" i="2" s="1"/>
  <c r="M127" i="2"/>
  <c r="T127" i="2" s="1"/>
  <c r="M678" i="2"/>
  <c r="T678" i="2" s="1"/>
  <c r="M38" i="2"/>
  <c r="M275" i="2"/>
  <c r="M511" i="2"/>
  <c r="M793" i="2"/>
  <c r="T793" i="2" s="1"/>
  <c r="M113" i="2"/>
  <c r="M509" i="2"/>
  <c r="M36" i="2"/>
  <c r="T36" i="2" s="1"/>
  <c r="M419" i="2"/>
  <c r="T419" i="2" s="1"/>
  <c r="M589" i="2"/>
  <c r="M733" i="2"/>
  <c r="T733" i="2" s="1"/>
  <c r="M162" i="2"/>
  <c r="T162" i="2" s="1"/>
  <c r="M791" i="2"/>
  <c r="T791" i="2" s="1"/>
  <c r="M546" i="2"/>
  <c r="M251" i="2"/>
  <c r="M545" i="2"/>
  <c r="S545" i="2" s="1"/>
  <c r="M682" i="2"/>
  <c r="T682" i="2" s="1"/>
  <c r="M526" i="2"/>
  <c r="M144" i="2"/>
  <c r="T144" i="2" s="1"/>
  <c r="M530" i="2"/>
  <c r="T530" i="2" s="1"/>
  <c r="M684" i="2"/>
  <c r="T684" i="2" s="1"/>
  <c r="M7" i="2"/>
  <c r="M414" i="2"/>
  <c r="M239" i="2"/>
  <c r="S239" i="2" s="1"/>
  <c r="M472" i="2"/>
  <c r="T472" i="2" s="1"/>
  <c r="M136" i="2"/>
  <c r="M238" i="2"/>
  <c r="T238" i="2" s="1"/>
  <c r="M55" i="2"/>
  <c r="M600" i="2"/>
  <c r="T600" i="2" s="1"/>
  <c r="M531" i="2"/>
  <c r="M579" i="2"/>
  <c r="M258" i="2"/>
  <c r="T258" i="2" s="1"/>
  <c r="M679" i="2"/>
  <c r="T679" i="2" s="1"/>
  <c r="M760" i="2"/>
  <c r="M787" i="2"/>
  <c r="M644" i="2"/>
  <c r="T644" i="2" s="1"/>
  <c r="M641" i="2"/>
  <c r="T641" i="2" s="1"/>
  <c r="M137" i="2"/>
  <c r="M473" i="2"/>
  <c r="T473" i="2" s="1"/>
  <c r="M225" i="2"/>
  <c r="Q225" i="2" s="1"/>
  <c r="M663" i="2"/>
  <c r="T663" i="2" s="1"/>
  <c r="M775" i="2"/>
  <c r="M168" i="2"/>
  <c r="T168" i="2" s="1"/>
  <c r="M657" i="2"/>
  <c r="T657" i="2" s="1"/>
  <c r="M98" i="2"/>
  <c r="T98" i="2" s="1"/>
  <c r="M33" i="2"/>
  <c r="M778" i="2"/>
  <c r="T778" i="2" s="1"/>
  <c r="M462" i="2"/>
  <c r="M360" i="2"/>
  <c r="T360" i="2" s="1"/>
  <c r="M252" i="2"/>
  <c r="M501" i="2"/>
  <c r="T501" i="2" s="1"/>
  <c r="M766" i="2"/>
  <c r="T766" i="2" s="1"/>
  <c r="M769" i="2"/>
  <c r="T769" i="2" s="1"/>
  <c r="M316" i="2"/>
  <c r="M432" i="2"/>
  <c r="T432" i="2" s="1"/>
  <c r="M151" i="2"/>
  <c r="T151" i="2" s="1"/>
  <c r="M107" i="2"/>
  <c r="T107" i="2" s="1"/>
  <c r="M537" i="2"/>
  <c r="M46" i="2"/>
  <c r="M215" i="2"/>
  <c r="M203" i="2"/>
  <c r="T203" i="2" s="1"/>
  <c r="M313" i="2"/>
  <c r="M30" i="2"/>
  <c r="M382" i="2"/>
  <c r="T382" i="2" s="1"/>
  <c r="M712" i="2"/>
  <c r="T712" i="2" s="1"/>
  <c r="M688" i="2"/>
  <c r="M86" i="2"/>
  <c r="T86" i="2" s="1"/>
  <c r="M490" i="2"/>
  <c r="S490" i="2" s="1"/>
  <c r="M371" i="2"/>
  <c r="T371" i="2" s="1"/>
  <c r="M610" i="2"/>
  <c r="M54" i="2"/>
  <c r="T54" i="2" s="1"/>
  <c r="M402" i="2"/>
  <c r="T402" i="2" s="1"/>
  <c r="M270" i="2"/>
  <c r="T270" i="2" s="1"/>
  <c r="M574" i="2"/>
  <c r="M480" i="2"/>
  <c r="Q480" i="2" s="1"/>
  <c r="M467" i="2"/>
  <c r="S467" i="2" s="1"/>
  <c r="M751" i="2"/>
  <c r="T751" i="2" s="1"/>
  <c r="M746" i="2"/>
  <c r="M786" i="2"/>
  <c r="T786" i="2" s="1"/>
  <c r="M99" i="2"/>
  <c r="T99" i="2" s="1"/>
  <c r="M350" i="2"/>
  <c r="T350" i="2" s="1"/>
  <c r="M396" i="2"/>
  <c r="M475" i="2"/>
  <c r="M100" i="2"/>
  <c r="S100" i="2" s="1"/>
  <c r="M11" i="2"/>
  <c r="T11" i="2" s="1"/>
  <c r="M310" i="2"/>
  <c r="M488" i="2"/>
  <c r="T488" i="2" s="1"/>
  <c r="M559" i="2"/>
  <c r="T559" i="2" s="1"/>
  <c r="M233" i="2"/>
  <c r="T233" i="2" s="1"/>
  <c r="M193" i="2"/>
  <c r="M319" i="2"/>
  <c r="M97" i="2"/>
  <c r="T97" i="2" s="1"/>
  <c r="M421" i="2"/>
  <c r="T421" i="2" s="1"/>
  <c r="M229" i="2"/>
  <c r="M436" i="2"/>
  <c r="M83" i="2"/>
  <c r="M253" i="2"/>
  <c r="T253" i="2" s="1"/>
  <c r="M619" i="2"/>
  <c r="M232" i="2"/>
  <c r="T232" i="2" s="1"/>
  <c r="M611" i="2"/>
  <c r="T611" i="2" s="1"/>
  <c r="M240" i="2"/>
  <c r="T240" i="2" s="1"/>
  <c r="M89" i="2"/>
  <c r="M108" i="2"/>
  <c r="M625" i="2"/>
  <c r="M241" i="2"/>
  <c r="T241" i="2" s="1"/>
  <c r="M534" i="2"/>
  <c r="M602" i="2"/>
  <c r="M620" i="2"/>
  <c r="T620" i="2" s="1"/>
  <c r="M121" i="2"/>
  <c r="T121" i="2" s="1"/>
  <c r="M557" i="2"/>
  <c r="M637" i="2"/>
  <c r="M332" i="2"/>
  <c r="M64" i="2"/>
  <c r="T64" i="2" s="1"/>
  <c r="M593" i="2"/>
  <c r="M507" i="2"/>
  <c r="M73" i="2"/>
  <c r="S73" i="2" s="1"/>
  <c r="M697" i="2"/>
  <c r="T697" i="2" s="1"/>
  <c r="M606" i="2"/>
  <c r="M482" i="2"/>
  <c r="T482" i="2" s="1"/>
  <c r="M377" i="2"/>
  <c r="T377" i="2" s="1"/>
  <c r="M570" i="2"/>
  <c r="T570" i="2" s="1"/>
  <c r="M76" i="2"/>
  <c r="M665" i="2"/>
  <c r="S665" i="2" s="1"/>
  <c r="M265" i="2"/>
  <c r="T265" i="2" s="1"/>
  <c r="M461" i="2"/>
  <c r="T461" i="2" s="1"/>
  <c r="M411" i="2"/>
  <c r="M250" i="2"/>
  <c r="T250" i="2" s="1"/>
  <c r="M403" i="2"/>
  <c r="T403" i="2" s="1"/>
  <c r="M224" i="2"/>
  <c r="T224" i="2" s="1"/>
  <c r="M355" i="2"/>
  <c r="M384" i="2"/>
  <c r="M85" i="2"/>
  <c r="M560" i="2"/>
  <c r="T560" i="2" s="1"/>
  <c r="M492" i="2"/>
  <c r="M470" i="2"/>
  <c r="S470" i="2" s="1"/>
  <c r="M326" i="2"/>
  <c r="S326" i="2" s="1"/>
  <c r="M264" i="2"/>
  <c r="T264" i="2" s="1"/>
  <c r="M374" i="2"/>
  <c r="M493" i="2"/>
  <c r="T493" i="2" s="1"/>
  <c r="M435" i="2"/>
  <c r="T435" i="2" s="1"/>
  <c r="M423" i="2"/>
  <c r="T423" i="2" s="1"/>
  <c r="M112" i="2"/>
  <c r="M646" i="2"/>
  <c r="M299" i="2"/>
  <c r="M586" i="2"/>
  <c r="T586" i="2" s="1"/>
  <c r="M790" i="2"/>
  <c r="M208" i="2"/>
  <c r="M154" i="2"/>
  <c r="M381" i="2"/>
  <c r="T381" i="2" s="1"/>
  <c r="M322" i="2"/>
  <c r="M288" i="2"/>
  <c r="T288" i="2" s="1"/>
  <c r="M519" i="2"/>
  <c r="T519" i="2" s="1"/>
  <c r="M580" i="2"/>
  <c r="T580" i="2" s="1"/>
  <c r="M398" i="2"/>
  <c r="M635" i="2"/>
  <c r="T635" i="2" s="1"/>
  <c r="M632" i="2"/>
  <c r="M522" i="2"/>
  <c r="T522" i="2" s="1"/>
  <c r="M683" i="2"/>
  <c r="M220" i="2"/>
  <c r="T220" i="2" s="1"/>
  <c r="M676" i="2"/>
  <c r="T676" i="2" s="1"/>
  <c r="M66" i="2"/>
  <c r="M541" i="2"/>
  <c r="M327" i="2"/>
  <c r="M210" i="2"/>
  <c r="T210" i="2" s="1"/>
  <c r="M533" i="2"/>
  <c r="T533" i="2" s="1"/>
  <c r="M458" i="2"/>
  <c r="M129" i="2"/>
  <c r="M186" i="2"/>
  <c r="T186" i="2" s="1"/>
  <c r="M770" i="2"/>
  <c r="T770" i="2" s="1"/>
  <c r="M115" i="2"/>
  <c r="M302" i="2"/>
  <c r="T302" i="2" s="1"/>
  <c r="M39" i="2"/>
  <c r="Q39" i="2" s="1"/>
  <c r="M256" i="2"/>
  <c r="T256" i="2" s="1"/>
  <c r="M485" i="2"/>
  <c r="M67" i="2"/>
  <c r="M227" i="2"/>
  <c r="M328" i="2"/>
  <c r="T328" i="2" s="1"/>
  <c r="M161" i="2"/>
  <c r="M169" i="2"/>
  <c r="M222" i="2"/>
  <c r="T222" i="2" s="1"/>
  <c r="M459" i="2"/>
  <c r="T459" i="2" s="1"/>
  <c r="M297" i="2"/>
  <c r="M446" i="2"/>
  <c r="T446" i="2" s="1"/>
  <c r="M376" i="2"/>
  <c r="M298" i="2"/>
  <c r="T298" i="2" s="1"/>
  <c r="M623" i="2"/>
  <c r="M707" i="2"/>
  <c r="M101" i="2"/>
  <c r="T101" i="2" s="1"/>
  <c r="M631" i="2"/>
  <c r="T631" i="2" s="1"/>
  <c r="M189" i="2"/>
  <c r="M19" i="2"/>
  <c r="T19" i="2" s="1"/>
  <c r="M607" i="2"/>
  <c r="M651" i="2"/>
  <c r="T651" i="2" s="1"/>
  <c r="M466" i="2"/>
  <c r="M420" i="2"/>
  <c r="M57" i="2"/>
  <c r="M197" i="2"/>
  <c r="T197" i="2" s="1"/>
  <c r="M413" i="2"/>
  <c r="M341" i="2"/>
  <c r="M691" i="2"/>
  <c r="M257" i="2"/>
  <c r="T257" i="2" s="1"/>
  <c r="M609" i="2"/>
  <c r="M281" i="2"/>
  <c r="T281" i="2" s="1"/>
  <c r="M352" i="2"/>
  <c r="M42" i="2"/>
  <c r="T42" i="2" s="1"/>
  <c r="M157" i="2"/>
  <c r="M354" i="2"/>
  <c r="M785" i="2"/>
  <c r="M81" i="2"/>
  <c r="T81" i="2" s="1"/>
  <c r="M8" i="2"/>
  <c r="M680" i="2"/>
  <c r="T680" i="2" s="1"/>
  <c r="M178" i="2"/>
  <c r="T178" i="2" s="1"/>
  <c r="M343" i="2"/>
  <c r="T343" i="2" s="1"/>
  <c r="M65" i="2"/>
  <c r="M441" i="2"/>
  <c r="M279" i="2"/>
  <c r="Q279" i="2" s="1"/>
  <c r="M93" i="2"/>
  <c r="T93" i="2" s="1"/>
  <c r="M58" i="2"/>
  <c r="M445" i="2"/>
  <c r="T445" i="2" s="1"/>
  <c r="M56" i="2"/>
  <c r="T56" i="2" s="1"/>
  <c r="M171" i="2"/>
  <c r="T171" i="2" s="1"/>
  <c r="M782" i="2"/>
  <c r="M133" i="2"/>
  <c r="T133" i="2" s="1"/>
  <c r="M471" i="2"/>
  <c r="T471" i="2" s="1"/>
  <c r="M247" i="2"/>
  <c r="T247" i="2" s="1"/>
  <c r="M540" i="2"/>
  <c r="M380" i="2"/>
  <c r="M747" i="2"/>
  <c r="M12" i="2"/>
  <c r="M373" i="2"/>
  <c r="M140" i="2"/>
  <c r="M392" i="2"/>
  <c r="M669" i="2"/>
  <c r="T669" i="2" s="1"/>
  <c r="Q606" i="2"/>
  <c r="Q442" i="2"/>
  <c r="Q695" i="2"/>
  <c r="S454" i="2"/>
  <c r="S426" i="2"/>
  <c r="S743" i="2"/>
  <c r="Q743" i="2"/>
  <c r="S694" i="2"/>
  <c r="Q694" i="2"/>
  <c r="Q174" i="2"/>
  <c r="S234" i="2"/>
  <c r="Q138" i="2"/>
  <c r="Q776" i="2"/>
  <c r="S752" i="2"/>
  <c r="Q624" i="2"/>
  <c r="S368" i="2"/>
  <c r="Q192" i="2"/>
  <c r="S582" i="2"/>
  <c r="S170" i="2"/>
  <c r="S573" i="2"/>
  <c r="S772" i="2"/>
  <c r="S393" i="2"/>
  <c r="S29" i="2"/>
  <c r="Q29" i="2"/>
  <c r="S390" i="2"/>
  <c r="S514" i="2"/>
  <c r="Q88" i="2"/>
  <c r="S476" i="2"/>
  <c r="S77" i="2"/>
  <c r="S622" i="2"/>
  <c r="S79" i="2"/>
  <c r="S478" i="2"/>
  <c r="Q709" i="2"/>
  <c r="Q590" i="2"/>
  <c r="S45" i="2"/>
  <c r="S705" i="2"/>
  <c r="Q705" i="2"/>
  <c r="S601" i="2"/>
  <c r="S639" i="2"/>
  <c r="Q202" i="2"/>
  <c r="S699" i="2"/>
  <c r="Q699" i="2"/>
  <c r="Q762" i="2"/>
  <c r="Q571" i="2"/>
  <c r="S451" i="2"/>
  <c r="Q18" i="2"/>
  <c r="S652" i="2"/>
  <c r="Q789" i="2"/>
  <c r="S767" i="2"/>
  <c r="S628" i="2"/>
  <c r="S497" i="2"/>
  <c r="Q497" i="2"/>
  <c r="S226" i="2"/>
  <c r="S216" i="2"/>
  <c r="Q216" i="2"/>
  <c r="S277" i="2"/>
  <c r="S205" i="2"/>
  <c r="Q205" i="2"/>
  <c r="S48" i="2"/>
  <c r="S329" i="2"/>
  <c r="Q329" i="2"/>
  <c r="S153" i="2"/>
  <c r="Q211" i="2"/>
  <c r="Q17" i="2"/>
  <c r="Q40" i="2"/>
  <c r="S629" i="2"/>
  <c r="Q156" i="2"/>
  <c r="S613" i="2"/>
  <c r="S500" i="2"/>
  <c r="S515" i="2"/>
  <c r="S36" i="2"/>
  <c r="Q116" i="2"/>
  <c r="S44" i="2"/>
  <c r="Q701" i="2"/>
  <c r="S587" i="2"/>
  <c r="S176" i="2"/>
  <c r="S558" i="2"/>
  <c r="Q558" i="2"/>
  <c r="S555" i="2"/>
  <c r="Q555" i="2"/>
  <c r="S148" i="2"/>
  <c r="Q208" i="2"/>
  <c r="S479" i="2"/>
  <c r="S385" i="2"/>
  <c r="Q385" i="2"/>
  <c r="Q340" i="2"/>
  <c r="Q400" i="2"/>
  <c r="S745" i="2"/>
  <c r="Q745" i="2"/>
  <c r="Q428" i="2"/>
  <c r="Q92" i="2"/>
  <c r="S69" i="2"/>
  <c r="S562" i="2"/>
  <c r="Q562" i="2"/>
  <c r="S201" i="2"/>
  <c r="Q539" i="2"/>
  <c r="S82" i="2"/>
  <c r="Q82" i="2"/>
  <c r="S359" i="2"/>
  <c r="Q359" i="2"/>
  <c r="S615" i="2" l="1"/>
  <c r="S183" i="2"/>
  <c r="S640" i="2"/>
  <c r="Q636" i="2"/>
  <c r="S679" i="2"/>
  <c r="Q72" i="2"/>
  <c r="Q569" i="2"/>
  <c r="S536" i="2"/>
  <c r="Q34" i="2"/>
  <c r="Q90" i="2"/>
  <c r="Q149" i="2"/>
  <c r="S781" i="2"/>
  <c r="Q308" i="2"/>
  <c r="Q365" i="2"/>
  <c r="S633" i="2"/>
  <c r="Q513" i="2"/>
  <c r="Q272" i="2"/>
  <c r="S103" i="2"/>
  <c r="S527" i="2"/>
  <c r="S117" i="2"/>
  <c r="Q60" i="2"/>
  <c r="S484" i="2"/>
  <c r="S291" i="2"/>
  <c r="S773" i="2"/>
  <c r="Q142" i="2"/>
  <c r="S303" i="2"/>
  <c r="Q345" i="2"/>
  <c r="S196" i="2"/>
  <c r="Q648" i="2"/>
  <c r="Q349" i="2"/>
  <c r="S51" i="2"/>
  <c r="S362" i="2"/>
  <c r="M1" i="2" a="1"/>
  <c r="Q69" i="2"/>
  <c r="S428" i="2"/>
  <c r="S90" i="2"/>
  <c r="Q176" i="2"/>
  <c r="Q587" i="2"/>
  <c r="Q217" i="2"/>
  <c r="Q515" i="2"/>
  <c r="Q551" i="2"/>
  <c r="S40" i="2"/>
  <c r="S17" i="2"/>
  <c r="S211" i="2"/>
  <c r="Q633" i="2"/>
  <c r="Q145" i="2"/>
  <c r="S202" i="2"/>
  <c r="Q303" i="2"/>
  <c r="S590" i="2"/>
  <c r="S345" i="2"/>
  <c r="Q79" i="2"/>
  <c r="Q622" i="2"/>
  <c r="S766" i="2"/>
  <c r="Q527" i="2"/>
  <c r="S550" i="2"/>
  <c r="S648" i="2"/>
  <c r="S311" i="2"/>
  <c r="S349" i="2"/>
  <c r="S60" i="2"/>
  <c r="S138" i="2"/>
  <c r="Q51" i="2"/>
  <c r="Q120" i="2"/>
  <c r="Q630" i="2"/>
  <c r="Q10" i="2"/>
  <c r="Q201" i="2"/>
  <c r="Q536" i="2"/>
  <c r="S34" i="2"/>
  <c r="S400" i="2"/>
  <c r="S340" i="2"/>
  <c r="S149" i="2"/>
  <c r="Q484" i="2"/>
  <c r="Q291" i="2"/>
  <c r="S190" i="2"/>
  <c r="Q285" i="2"/>
  <c r="S365" i="2"/>
  <c r="S142" i="2"/>
  <c r="Q767" i="2"/>
  <c r="Q652" i="2"/>
  <c r="Q127" i="2"/>
  <c r="S272" i="2"/>
  <c r="S709" i="2"/>
  <c r="Q103" i="2"/>
  <c r="Q196" i="2"/>
  <c r="Q514" i="2"/>
  <c r="S664" i="2"/>
  <c r="S624" i="2"/>
  <c r="Q234" i="2"/>
  <c r="Q676" i="2"/>
  <c r="S377" i="2"/>
  <c r="Q520" i="2"/>
  <c r="S324" i="2"/>
  <c r="Q487" i="2"/>
  <c r="Q222" i="2"/>
  <c r="S618" i="2"/>
  <c r="S182" i="2"/>
  <c r="S403" i="2"/>
  <c r="S620" i="2"/>
  <c r="S634" i="2"/>
  <c r="Q101" i="2"/>
  <c r="S435" i="2"/>
  <c r="S258" i="2"/>
  <c r="S666" i="2"/>
  <c r="S392" i="2"/>
  <c r="T392" i="2"/>
  <c r="Q373" i="2"/>
  <c r="T373" i="2"/>
  <c r="S540" i="2"/>
  <c r="T540" i="2"/>
  <c r="S782" i="2"/>
  <c r="T782" i="2"/>
  <c r="S58" i="2"/>
  <c r="T58" i="2"/>
  <c r="Q65" i="2"/>
  <c r="T65" i="2"/>
  <c r="Q8" i="2"/>
  <c r="T8" i="2"/>
  <c r="Q157" i="2"/>
  <c r="T157" i="2"/>
  <c r="Q609" i="2"/>
  <c r="T609" i="2"/>
  <c r="Q413" i="2"/>
  <c r="T413" i="2"/>
  <c r="S466" i="2"/>
  <c r="T466" i="2"/>
  <c r="S189" i="2"/>
  <c r="T189" i="2"/>
  <c r="Q623" i="2"/>
  <c r="T623" i="2"/>
  <c r="S297" i="2"/>
  <c r="T297" i="2"/>
  <c r="Q161" i="2"/>
  <c r="T161" i="2"/>
  <c r="S485" i="2"/>
  <c r="T485" i="2"/>
  <c r="Q115" i="2"/>
  <c r="T115" i="2"/>
  <c r="Q458" i="2"/>
  <c r="T458" i="2"/>
  <c r="Q541" i="2"/>
  <c r="T541" i="2"/>
  <c r="S683" i="2"/>
  <c r="T683" i="2"/>
  <c r="S398" i="2"/>
  <c r="T398" i="2"/>
  <c r="S322" i="2"/>
  <c r="T322" i="2"/>
  <c r="S790" i="2"/>
  <c r="T790" i="2"/>
  <c r="S112" i="2"/>
  <c r="T112" i="2"/>
  <c r="S374" i="2"/>
  <c r="T374" i="2"/>
  <c r="Q492" i="2"/>
  <c r="T492" i="2"/>
  <c r="S355" i="2"/>
  <c r="T355" i="2"/>
  <c r="Q411" i="2"/>
  <c r="T411" i="2"/>
  <c r="S76" i="2"/>
  <c r="T76" i="2"/>
  <c r="S606" i="2"/>
  <c r="T606" i="2"/>
  <c r="S593" i="2"/>
  <c r="T593" i="2"/>
  <c r="Q557" i="2"/>
  <c r="T557" i="2"/>
  <c r="S534" i="2"/>
  <c r="T534" i="2"/>
  <c r="S89" i="2"/>
  <c r="T89" i="2"/>
  <c r="S619" i="2"/>
  <c r="T619" i="2"/>
  <c r="Q229" i="2"/>
  <c r="T229" i="2"/>
  <c r="S193" i="2"/>
  <c r="T193" i="2"/>
  <c r="S310" i="2"/>
  <c r="T310" i="2"/>
  <c r="S396" i="2"/>
  <c r="T396" i="2"/>
  <c r="Q746" i="2"/>
  <c r="T746" i="2"/>
  <c r="Q574" i="2"/>
  <c r="T574" i="2"/>
  <c r="S610" i="2"/>
  <c r="T610" i="2"/>
  <c r="S688" i="2"/>
  <c r="T688" i="2"/>
  <c r="Q313" i="2"/>
  <c r="T313" i="2"/>
  <c r="Q537" i="2"/>
  <c r="T537" i="2"/>
  <c r="S316" i="2"/>
  <c r="T316" i="2"/>
  <c r="S252" i="2"/>
  <c r="T252" i="2"/>
  <c r="S33" i="2"/>
  <c r="T33" i="2"/>
  <c r="Q775" i="2"/>
  <c r="T775" i="2"/>
  <c r="S137" i="2"/>
  <c r="T137" i="2"/>
  <c r="S760" i="2"/>
  <c r="T760" i="2"/>
  <c r="S531" i="2"/>
  <c r="T531" i="2"/>
  <c r="S136" i="2"/>
  <c r="T136" i="2"/>
  <c r="S7" i="2"/>
  <c r="T7" i="2"/>
  <c r="S526" i="2"/>
  <c r="T526" i="2"/>
  <c r="S546" i="2"/>
  <c r="T546" i="2"/>
  <c r="S589" i="2"/>
  <c r="T589" i="2"/>
  <c r="S113" i="2"/>
  <c r="T113" i="2"/>
  <c r="S38" i="2"/>
  <c r="T38" i="2"/>
  <c r="S486" i="2"/>
  <c r="T486" i="2"/>
  <c r="Q444" i="2"/>
  <c r="T444" i="2"/>
  <c r="S565" i="2"/>
  <c r="T565" i="2"/>
  <c r="S159" i="2"/>
  <c r="T159" i="2"/>
  <c r="Q263" i="2"/>
  <c r="T263" i="2"/>
  <c r="S173" i="2"/>
  <c r="T173" i="2"/>
  <c r="Q237" i="2"/>
  <c r="T237" i="2"/>
  <c r="S187" i="2"/>
  <c r="T187" i="2"/>
  <c r="S704" i="2"/>
  <c r="T704" i="2"/>
  <c r="S598" i="2"/>
  <c r="T598" i="2"/>
  <c r="S431" i="2"/>
  <c r="T431" i="2"/>
  <c r="S670" i="2"/>
  <c r="T670" i="2"/>
  <c r="S21" i="2"/>
  <c r="T21" i="2"/>
  <c r="Q585" i="2"/>
  <c r="T585" i="2"/>
  <c r="S416" i="2"/>
  <c r="T416" i="2"/>
  <c r="S356" i="2"/>
  <c r="T356" i="2"/>
  <c r="S654" i="2"/>
  <c r="T654" i="2"/>
  <c r="S410" i="2"/>
  <c r="T410" i="2"/>
  <c r="S273" i="2"/>
  <c r="T273" i="2"/>
  <c r="S180" i="2"/>
  <c r="T180" i="2"/>
  <c r="S177" i="2"/>
  <c r="T177" i="2"/>
  <c r="Q218" i="2"/>
  <c r="T218" i="2"/>
  <c r="S391" i="2"/>
  <c r="T391" i="2"/>
  <c r="S455" i="2"/>
  <c r="T455" i="2"/>
  <c r="S375" i="2"/>
  <c r="T375" i="2"/>
  <c r="S155" i="2"/>
  <c r="T155" i="2"/>
  <c r="S429" i="2"/>
  <c r="T429" i="2"/>
  <c r="Q283" i="2"/>
  <c r="T283" i="2"/>
  <c r="S655" i="2"/>
  <c r="T655" i="2"/>
  <c r="Q104" i="2"/>
  <c r="T104" i="2"/>
  <c r="Q118" i="2"/>
  <c r="T118" i="2"/>
  <c r="S755" i="2"/>
  <c r="T755" i="2"/>
  <c r="Q563" i="2"/>
  <c r="T563" i="2"/>
  <c r="Q591" i="2"/>
  <c r="T591" i="2"/>
  <c r="Q47" i="2"/>
  <c r="T47" i="2"/>
  <c r="S406" i="2"/>
  <c r="T406" i="2"/>
  <c r="Q524" i="2"/>
  <c r="T524" i="2"/>
  <c r="S31" i="2"/>
  <c r="T31" i="2"/>
  <c r="S542" i="2"/>
  <c r="T542" i="2"/>
  <c r="Q128" i="2"/>
  <c r="T128" i="2"/>
  <c r="S195" i="2"/>
  <c r="T195" i="2"/>
  <c r="S464" i="2"/>
  <c r="T464" i="2"/>
  <c r="S369" i="2"/>
  <c r="T369" i="2"/>
  <c r="Q777" i="2"/>
  <c r="T777" i="2"/>
  <c r="S692" i="2"/>
  <c r="T692" i="2"/>
  <c r="S347" i="2"/>
  <c r="T347" i="2"/>
  <c r="S321" i="2"/>
  <c r="T321" i="2"/>
  <c r="S317" i="2"/>
  <c r="T317" i="2"/>
  <c r="S383" i="2"/>
  <c r="T383" i="2"/>
  <c r="Q567" i="2"/>
  <c r="T567" i="2"/>
  <c r="S338" i="2"/>
  <c r="T338" i="2"/>
  <c r="S627" i="2"/>
  <c r="T627" i="2"/>
  <c r="S759" i="2"/>
  <c r="T759" i="2"/>
  <c r="S68" i="2"/>
  <c r="T68" i="2"/>
  <c r="S95" i="2"/>
  <c r="T95" i="2"/>
  <c r="S185" i="2"/>
  <c r="T185" i="2"/>
  <c r="Q401" i="2"/>
  <c r="T401" i="2"/>
  <c r="S110" i="2"/>
  <c r="T110" i="2"/>
  <c r="S200" i="2"/>
  <c r="T200" i="2"/>
  <c r="S280" i="2"/>
  <c r="T280" i="2"/>
  <c r="S61" i="2"/>
  <c r="T61" i="2"/>
  <c r="S358" i="2"/>
  <c r="T358" i="2"/>
  <c r="S661" i="2"/>
  <c r="T661" i="2"/>
  <c r="S549" i="2"/>
  <c r="T549" i="2"/>
  <c r="Q532" i="2"/>
  <c r="T532" i="2"/>
  <c r="S16" i="2"/>
  <c r="T16" i="2"/>
  <c r="S510" i="2"/>
  <c r="T510" i="2"/>
  <c r="S236" i="2"/>
  <c r="T236" i="2"/>
  <c r="S134" i="2"/>
  <c r="T134" i="2"/>
  <c r="S191" i="2"/>
  <c r="T191" i="2"/>
  <c r="S188" i="2"/>
  <c r="T188" i="2"/>
  <c r="Q504" i="2"/>
  <c r="T504" i="2"/>
  <c r="S336" i="2"/>
  <c r="T336" i="2"/>
  <c r="S184" i="2"/>
  <c r="T184" i="2"/>
  <c r="S318" i="2"/>
  <c r="T318" i="2"/>
  <c r="Q94" i="2"/>
  <c r="T94" i="2"/>
  <c r="S583" i="2"/>
  <c r="T583" i="2"/>
  <c r="Q397" i="2"/>
  <c r="T397" i="2"/>
  <c r="S605" i="2"/>
  <c r="T605" i="2"/>
  <c r="Q223" i="2"/>
  <c r="T223" i="2"/>
  <c r="Q366" i="2"/>
  <c r="T366" i="2"/>
  <c r="S468" i="2"/>
  <c r="T468" i="2"/>
  <c r="S346" i="2"/>
  <c r="T346" i="2"/>
  <c r="S386" i="2"/>
  <c r="T386" i="2"/>
  <c r="S246" i="2"/>
  <c r="T246" i="2"/>
  <c r="S659" i="2"/>
  <c r="T659" i="2"/>
  <c r="S523" i="2"/>
  <c r="T523" i="2"/>
  <c r="S152" i="2"/>
  <c r="T152" i="2"/>
  <c r="S333" i="2"/>
  <c r="T333" i="2"/>
  <c r="S450" i="2"/>
  <c r="T450" i="2"/>
  <c r="S105" i="2"/>
  <c r="T105" i="2"/>
  <c r="S50" i="2"/>
  <c r="T50" i="2"/>
  <c r="S604" i="2"/>
  <c r="T604" i="2"/>
  <c r="S477" i="2"/>
  <c r="T477" i="2"/>
  <c r="S12" i="2"/>
  <c r="T12" i="2"/>
  <c r="S66" i="2"/>
  <c r="T66" i="2"/>
  <c r="S578" i="2"/>
  <c r="T578" i="2"/>
  <c r="S592" i="2"/>
  <c r="T592" i="2"/>
  <c r="S394" i="2"/>
  <c r="T394" i="2"/>
  <c r="S686" i="2"/>
  <c r="T686" i="2"/>
  <c r="Q418" i="2"/>
  <c r="T418" i="2"/>
  <c r="S15" i="2"/>
  <c r="T15" i="2"/>
  <c r="S483" i="2"/>
  <c r="T483" i="2"/>
  <c r="S167" i="2"/>
  <c r="T167" i="2"/>
  <c r="S749" i="2"/>
  <c r="T749" i="2"/>
  <c r="S306" i="2"/>
  <c r="T306" i="2"/>
  <c r="Q267" i="2"/>
  <c r="T267" i="2"/>
  <c r="Q474" i="2"/>
  <c r="T474" i="2"/>
  <c r="S204" i="2"/>
  <c r="T204" i="2"/>
  <c r="S122" i="2"/>
  <c r="T122" i="2"/>
  <c r="Q261" i="2"/>
  <c r="T261" i="2"/>
  <c r="S616" i="2"/>
  <c r="T616" i="2"/>
  <c r="S125" i="2"/>
  <c r="T125" i="2"/>
  <c r="S433" i="2"/>
  <c r="T433" i="2"/>
  <c r="S617" i="2"/>
  <c r="T617" i="2"/>
  <c r="Q752" i="2"/>
  <c r="T752" i="2"/>
  <c r="Q292" i="2"/>
  <c r="T292" i="2"/>
  <c r="Q415" i="2"/>
  <c r="T415" i="2"/>
  <c r="Q672" i="2"/>
  <c r="T672" i="2"/>
  <c r="Q43" i="2"/>
  <c r="T43" i="2"/>
  <c r="Q647" i="2"/>
  <c r="T647" i="2"/>
  <c r="S771" i="2"/>
  <c r="T771" i="2"/>
  <c r="S489" i="2"/>
  <c r="T489" i="2"/>
  <c r="S305" i="2"/>
  <c r="T305" i="2"/>
  <c r="S785" i="2"/>
  <c r="T785" i="2"/>
  <c r="Q352" i="2"/>
  <c r="T352" i="2"/>
  <c r="S691" i="2"/>
  <c r="T691" i="2"/>
  <c r="Q57" i="2"/>
  <c r="T57" i="2"/>
  <c r="S607" i="2"/>
  <c r="T607" i="2"/>
  <c r="Q376" i="2"/>
  <c r="T376" i="2"/>
  <c r="S227" i="2"/>
  <c r="T227" i="2"/>
  <c r="S39" i="2"/>
  <c r="T39" i="2"/>
  <c r="Q632" i="2"/>
  <c r="T632" i="2"/>
  <c r="Q154" i="2"/>
  <c r="T154" i="2"/>
  <c r="Q299" i="2"/>
  <c r="T299" i="2"/>
  <c r="Q326" i="2"/>
  <c r="T326" i="2"/>
  <c r="Q85" i="2"/>
  <c r="T85" i="2"/>
  <c r="Q73" i="2"/>
  <c r="T73" i="2"/>
  <c r="Q332" i="2"/>
  <c r="T332" i="2"/>
  <c r="Q625" i="2"/>
  <c r="T625" i="2"/>
  <c r="Q83" i="2"/>
  <c r="T83" i="2"/>
  <c r="Q100" i="2"/>
  <c r="T100" i="2"/>
  <c r="Q467" i="2"/>
  <c r="T467" i="2"/>
  <c r="Q490" i="2"/>
  <c r="T490" i="2"/>
  <c r="S215" i="2"/>
  <c r="T215" i="2"/>
  <c r="Q462" i="2"/>
  <c r="T462" i="2"/>
  <c r="S225" i="2"/>
  <c r="T225" i="2"/>
  <c r="S55" i="2"/>
  <c r="T55" i="2"/>
  <c r="Q239" i="2"/>
  <c r="T239" i="2"/>
  <c r="Q545" i="2"/>
  <c r="T545" i="2"/>
  <c r="S511" i="2"/>
  <c r="T511" i="2"/>
  <c r="S696" i="2"/>
  <c r="T696" i="2"/>
  <c r="S481" i="2"/>
  <c r="T481" i="2"/>
  <c r="Q282" i="2"/>
  <c r="T282" i="2"/>
  <c r="Q335" i="2"/>
  <c r="T335" i="2"/>
  <c r="Q387" i="2"/>
  <c r="T387" i="2"/>
  <c r="Q351" i="2"/>
  <c r="T351" i="2"/>
  <c r="Q516" i="2"/>
  <c r="T516" i="2"/>
  <c r="Q249" i="2"/>
  <c r="T249" i="2"/>
  <c r="Q367" i="2"/>
  <c r="T367" i="2"/>
  <c r="Q268" i="2"/>
  <c r="T268" i="2"/>
  <c r="S330" i="2"/>
  <c r="T330" i="2"/>
  <c r="Q491" i="2"/>
  <c r="T491" i="2"/>
  <c r="Q495" i="2"/>
  <c r="T495" i="2"/>
  <c r="Q289" i="2"/>
  <c r="T289" i="2"/>
  <c r="Q703" i="2"/>
  <c r="T703" i="2"/>
  <c r="S78" i="2"/>
  <c r="T78" i="2"/>
  <c r="Q496" i="2"/>
  <c r="T496" i="2"/>
  <c r="S621" i="2"/>
  <c r="T621" i="2"/>
  <c r="Q772" i="2"/>
  <c r="T772" i="2"/>
  <c r="Q91" i="2"/>
  <c r="T91" i="2"/>
  <c r="S25" i="2"/>
  <c r="T25" i="2"/>
  <c r="Q141" i="2"/>
  <c r="T141" i="2"/>
  <c r="Q231" i="2"/>
  <c r="T231" i="2"/>
  <c r="S315" i="2"/>
  <c r="T315" i="2"/>
  <c r="Q639" i="2"/>
  <c r="T639" i="2"/>
  <c r="Q399" i="2"/>
  <c r="T399" i="2"/>
  <c r="S6" i="2"/>
  <c r="S700" i="2"/>
  <c r="T700" i="2"/>
  <c r="Q84" i="2"/>
  <c r="T84" i="2"/>
  <c r="Q476" i="2"/>
  <c r="T476" i="2"/>
  <c r="S668" i="2"/>
  <c r="T668" i="2"/>
  <c r="Q53" i="2"/>
  <c r="T53" i="2"/>
  <c r="S287" i="2"/>
  <c r="T287" i="2"/>
  <c r="S219" i="2"/>
  <c r="T219" i="2"/>
  <c r="Q750" i="2"/>
  <c r="T750" i="2"/>
  <c r="Q361" i="2"/>
  <c r="T361" i="2"/>
  <c r="Q164" i="2"/>
  <c r="T164" i="2"/>
  <c r="S508" i="2"/>
  <c r="T508" i="2"/>
  <c r="Q687" i="2"/>
  <c r="T687" i="2"/>
  <c r="S109" i="2"/>
  <c r="T109" i="2"/>
  <c r="Q390" i="2"/>
  <c r="T390" i="2"/>
  <c r="S626" i="2"/>
  <c r="T626" i="2"/>
  <c r="S363" i="2"/>
  <c r="T363" i="2"/>
  <c r="Q747" i="2"/>
  <c r="T747" i="2"/>
  <c r="S279" i="2"/>
  <c r="T279" i="2"/>
  <c r="S140" i="2"/>
  <c r="T140" i="2"/>
  <c r="Q380" i="2"/>
  <c r="T380" i="2"/>
  <c r="Q441" i="2"/>
  <c r="T441" i="2"/>
  <c r="S354" i="2"/>
  <c r="T354" i="2"/>
  <c r="S341" i="2"/>
  <c r="T341" i="2"/>
  <c r="S420" i="2"/>
  <c r="T420" i="2"/>
  <c r="Q707" i="2"/>
  <c r="T707" i="2"/>
  <c r="Q169" i="2"/>
  <c r="T169" i="2"/>
  <c r="Q67" i="2"/>
  <c r="T67" i="2"/>
  <c r="Q129" i="2"/>
  <c r="T129" i="2"/>
  <c r="S327" i="2"/>
  <c r="T327" i="2"/>
  <c r="S208" i="2"/>
  <c r="T208" i="2"/>
  <c r="Q646" i="2"/>
  <c r="T646" i="2"/>
  <c r="Q470" i="2"/>
  <c r="T470" i="2"/>
  <c r="Q384" i="2"/>
  <c r="T384" i="2"/>
  <c r="Q665" i="2"/>
  <c r="T665" i="2"/>
  <c r="Q507" i="2"/>
  <c r="T507" i="2"/>
  <c r="Q637" i="2"/>
  <c r="T637" i="2"/>
  <c r="S602" i="2"/>
  <c r="T602" i="2"/>
  <c r="S108" i="2"/>
  <c r="T108" i="2"/>
  <c r="S436" i="2"/>
  <c r="T436" i="2"/>
  <c r="Q319" i="2"/>
  <c r="T319" i="2"/>
  <c r="S475" i="2"/>
  <c r="T475" i="2"/>
  <c r="S480" i="2"/>
  <c r="T480" i="2"/>
  <c r="S30" i="2"/>
  <c r="T30" i="2"/>
  <c r="Q46" i="2"/>
  <c r="T46" i="2"/>
  <c r="S787" i="2"/>
  <c r="T787" i="2"/>
  <c r="S579" i="2"/>
  <c r="T579" i="2"/>
  <c r="Q414" i="2"/>
  <c r="T414" i="2"/>
  <c r="Q251" i="2"/>
  <c r="T251" i="2"/>
  <c r="S509" i="2"/>
  <c r="T509" i="2"/>
  <c r="Q275" i="2"/>
  <c r="T275" i="2"/>
  <c r="Q603" i="2"/>
  <c r="T603" i="2"/>
  <c r="S765" i="2"/>
  <c r="T765" i="2"/>
  <c r="S378" i="2"/>
  <c r="T378" i="2"/>
  <c r="S708" i="2"/>
  <c r="T708" i="2"/>
  <c r="Q779" i="2"/>
  <c r="T779" i="2"/>
  <c r="Q690" i="2"/>
  <c r="T690" i="2"/>
  <c r="S294" i="2"/>
  <c r="T294" i="2"/>
  <c r="S599" i="2"/>
  <c r="T599" i="2"/>
  <c r="S762" i="2"/>
  <c r="T762" i="2"/>
  <c r="S408" i="2"/>
  <c r="T408" i="2"/>
  <c r="Q235" i="2"/>
  <c r="T235" i="2"/>
  <c r="Q44" i="2"/>
  <c r="T44" i="2"/>
  <c r="S638" i="2"/>
  <c r="T638" i="2"/>
  <c r="Q764" i="2"/>
  <c r="T764" i="2"/>
  <c r="Q163" i="2"/>
  <c r="T163" i="2"/>
  <c r="Q500" i="2"/>
  <c r="T500" i="2"/>
  <c r="Q179" i="2"/>
  <c r="T179" i="2"/>
  <c r="S675" i="2"/>
  <c r="T675" i="2"/>
  <c r="Q126" i="2"/>
  <c r="T126" i="2"/>
  <c r="Q271" i="2"/>
  <c r="T271" i="2"/>
  <c r="Q290" i="2"/>
  <c r="T290" i="2"/>
  <c r="S389" i="2"/>
  <c r="T389" i="2"/>
  <c r="Q629" i="2"/>
  <c r="T629" i="2"/>
  <c r="S499" i="2"/>
  <c r="T499" i="2"/>
  <c r="Q642" i="2"/>
  <c r="T642" i="2"/>
  <c r="S143" i="2"/>
  <c r="T143" i="2"/>
  <c r="Q454" i="2"/>
  <c r="T454" i="2"/>
  <c r="Q453" i="2"/>
  <c r="T453" i="2"/>
  <c r="Q667" i="2"/>
  <c r="T667" i="2"/>
  <c r="Q102" i="2"/>
  <c r="T102" i="2"/>
  <c r="S388" i="2"/>
  <c r="T388" i="2"/>
  <c r="S75" i="2"/>
  <c r="T75" i="2"/>
  <c r="S571" i="2"/>
  <c r="T571" i="2"/>
  <c r="S465" i="2"/>
  <c r="T465" i="2"/>
  <c r="S116" i="2"/>
  <c r="T116" i="2"/>
  <c r="Q754" i="2"/>
  <c r="T754" i="2"/>
  <c r="S437" i="2"/>
  <c r="T437" i="2"/>
  <c r="Q77" i="2"/>
  <c r="T77" i="2"/>
  <c r="Q320" i="2"/>
  <c r="T320" i="2"/>
  <c r="Q63" i="2"/>
  <c r="T63" i="2"/>
  <c r="Q613" i="2"/>
  <c r="T613" i="2"/>
  <c r="Q594" i="2"/>
  <c r="T594" i="2"/>
  <c r="S442" i="2"/>
  <c r="T442" i="2"/>
  <c r="S88" i="2"/>
  <c r="T88" i="2"/>
  <c r="Q588" i="2"/>
  <c r="T588" i="2"/>
  <c r="S18" i="2"/>
  <c r="T18" i="2"/>
  <c r="Q426" i="2"/>
  <c r="T426" i="2"/>
  <c r="Q547" i="2"/>
  <c r="T547" i="2"/>
  <c r="Q172" i="2"/>
  <c r="T172" i="2"/>
  <c r="Q478" i="2"/>
  <c r="T478" i="2"/>
  <c r="Q628" i="2"/>
  <c r="T628" i="2"/>
  <c r="S539" i="2"/>
  <c r="T539" i="2"/>
  <c r="Q368" i="2"/>
  <c r="T368" i="2"/>
  <c r="S192" i="2"/>
  <c r="T192" i="2"/>
  <c r="Q153" i="2"/>
  <c r="T153" i="2"/>
  <c r="Q139" i="2"/>
  <c r="T139" i="2"/>
  <c r="Q561" i="2"/>
  <c r="T561" i="2"/>
  <c r="Q45" i="2"/>
  <c r="T45" i="2"/>
  <c r="Q582" i="2"/>
  <c r="T582" i="2"/>
  <c r="Q170" i="2"/>
  <c r="T170" i="2"/>
  <c r="Q48" i="2"/>
  <c r="T48" i="2"/>
  <c r="Q226" i="2"/>
  <c r="T226" i="2"/>
  <c r="Q277" i="2"/>
  <c r="T277" i="2"/>
  <c r="Q601" i="2"/>
  <c r="T601" i="2"/>
  <c r="S776" i="2"/>
  <c r="T776" i="2"/>
  <c r="S747" i="2"/>
  <c r="S57" i="2"/>
  <c r="S169" i="2"/>
  <c r="S445" i="2"/>
  <c r="Q445" i="2"/>
  <c r="Q680" i="2"/>
  <c r="S680" i="2"/>
  <c r="S446" i="2"/>
  <c r="Q446" i="2"/>
  <c r="Q302" i="2"/>
  <c r="S302" i="2"/>
  <c r="Q635" i="2"/>
  <c r="S635" i="2"/>
  <c r="S493" i="2"/>
  <c r="Q493" i="2"/>
  <c r="S482" i="2"/>
  <c r="Q482" i="2"/>
  <c r="Q786" i="2"/>
  <c r="S786" i="2"/>
  <c r="S86" i="2"/>
  <c r="Q86" i="2"/>
  <c r="S778" i="2"/>
  <c r="Q778" i="2"/>
  <c r="S576" i="2"/>
  <c r="Q576" i="2"/>
  <c r="S748" i="2"/>
  <c r="Q748" i="2"/>
  <c r="S677" i="2"/>
  <c r="Q677" i="2"/>
  <c r="S357" i="2"/>
  <c r="Q357" i="2"/>
  <c r="Q314" i="2"/>
  <c r="S314" i="2"/>
  <c r="S521" i="2"/>
  <c r="Q521" i="2"/>
  <c r="Q653" i="2"/>
  <c r="S653" i="2"/>
  <c r="Q300" i="2"/>
  <c r="S300" i="2"/>
  <c r="Q595" i="2"/>
  <c r="S595" i="2"/>
  <c r="S584" i="2"/>
  <c r="Q584" i="2"/>
  <c r="S26" i="2"/>
  <c r="Q26" i="2"/>
  <c r="S213" i="2"/>
  <c r="Q213" i="2"/>
  <c r="S572" i="2"/>
  <c r="Q572" i="2"/>
  <c r="S20" i="2"/>
  <c r="Q20" i="2"/>
  <c r="S440" i="2"/>
  <c r="Q440" i="2"/>
  <c r="S384" i="2"/>
  <c r="Q638" i="2"/>
  <c r="S179" i="2"/>
  <c r="Q354" i="2"/>
  <c r="Q465" i="2"/>
  <c r="S235" i="2"/>
  <c r="S453" i="2"/>
  <c r="S646" i="2"/>
  <c r="S637" i="2"/>
  <c r="S319" i="2"/>
  <c r="Q675" i="2"/>
  <c r="S320" i="2"/>
  <c r="Q787" i="2"/>
  <c r="S667" i="2"/>
  <c r="S275" i="2"/>
  <c r="Q499" i="2"/>
  <c r="S251" i="2"/>
  <c r="Q30" i="2"/>
  <c r="S779" i="2"/>
  <c r="Q378" i="2"/>
  <c r="S441" i="2"/>
  <c r="S63" i="2"/>
  <c r="S290" i="2"/>
  <c r="Q108" i="2"/>
  <c r="S642" i="2"/>
  <c r="S690" i="2"/>
  <c r="S102" i="2"/>
  <c r="S163" i="2"/>
  <c r="S133" i="2"/>
  <c r="Q133" i="2"/>
  <c r="Q281" i="2"/>
  <c r="S281" i="2"/>
  <c r="S288" i="2"/>
  <c r="Q288" i="2"/>
  <c r="S250" i="2"/>
  <c r="Q250" i="2"/>
  <c r="Q501" i="2"/>
  <c r="S501" i="2"/>
  <c r="S168" i="2"/>
  <c r="Q168" i="2"/>
  <c r="S505" i="2"/>
  <c r="Q505" i="2"/>
  <c r="S248" i="2"/>
  <c r="Q248" i="2"/>
  <c r="S528" i="2"/>
  <c r="Q528" i="2"/>
  <c r="S425" i="2"/>
  <c r="Q425" i="2"/>
  <c r="S286" i="2"/>
  <c r="Q286" i="2"/>
  <c r="S512" i="2"/>
  <c r="Q512" i="2"/>
  <c r="Q372" i="2"/>
  <c r="S372" i="2"/>
  <c r="Q71" i="2"/>
  <c r="S71" i="2"/>
  <c r="S28" i="2"/>
  <c r="Q28" i="2"/>
  <c r="Q436" i="2"/>
  <c r="S507" i="2"/>
  <c r="S67" i="2"/>
  <c r="S414" i="2"/>
  <c r="Q140" i="2"/>
  <c r="S754" i="2"/>
  <c r="Q75" i="2"/>
  <c r="Q408" i="2"/>
  <c r="Q388" i="2"/>
  <c r="S129" i="2"/>
  <c r="Q602" i="2"/>
  <c r="Q437" i="2"/>
  <c r="S380" i="2"/>
  <c r="S126" i="2"/>
  <c r="Q389" i="2"/>
  <c r="S764" i="2"/>
  <c r="S271" i="2"/>
  <c r="Q327" i="2"/>
  <c r="S707" i="2"/>
  <c r="Q143" i="2"/>
  <c r="Q475" i="2"/>
  <c r="Q509" i="2"/>
  <c r="S588" i="2"/>
  <c r="S46" i="2"/>
  <c r="Q599" i="2"/>
  <c r="S594" i="2"/>
  <c r="Q294" i="2"/>
  <c r="S603" i="2"/>
  <c r="Q579" i="2"/>
  <c r="Q765" i="2"/>
  <c r="Q19" i="2"/>
  <c r="S19" i="2"/>
  <c r="S220" i="2"/>
  <c r="Q220" i="2"/>
  <c r="Q232" i="2"/>
  <c r="S232" i="2"/>
  <c r="S488" i="2"/>
  <c r="Q488" i="2"/>
  <c r="S54" i="2"/>
  <c r="Q54" i="2"/>
  <c r="S432" i="2"/>
  <c r="Q432" i="2"/>
  <c r="Q473" i="2"/>
  <c r="S473" i="2"/>
  <c r="S238" i="2"/>
  <c r="Q238" i="2"/>
  <c r="S144" i="2"/>
  <c r="Q144" i="2"/>
  <c r="Q733" i="2"/>
  <c r="S733" i="2"/>
  <c r="S259" i="2"/>
  <c r="Q259" i="2"/>
  <c r="S498" i="2"/>
  <c r="Q498" i="2"/>
  <c r="Q438" i="2"/>
  <c r="S438" i="2"/>
  <c r="S130" i="2"/>
  <c r="Q130" i="2"/>
  <c r="S214" i="2"/>
  <c r="Q214" i="2"/>
  <c r="S566" i="2"/>
  <c r="Q566" i="2"/>
  <c r="S794" i="2"/>
  <c r="Q794" i="2"/>
  <c r="S284" i="2"/>
  <c r="Q284" i="2"/>
  <c r="S662" i="2"/>
  <c r="Q662" i="2"/>
  <c r="S457" i="2"/>
  <c r="Q457" i="2"/>
  <c r="S212" i="2"/>
  <c r="Q212" i="2"/>
  <c r="Q757" i="2"/>
  <c r="S757" i="2"/>
  <c r="Q412" i="2"/>
  <c r="S412" i="2"/>
  <c r="S243" i="2"/>
  <c r="Q243" i="2"/>
  <c r="Q52" i="2"/>
  <c r="S52" i="2"/>
  <c r="S449" i="2"/>
  <c r="Q449" i="2"/>
  <c r="S158" i="2"/>
  <c r="Q158" i="2"/>
  <c r="S698" i="2"/>
  <c r="Q698" i="2"/>
  <c r="S548" i="2"/>
  <c r="Q548" i="2"/>
  <c r="S443" i="2"/>
  <c r="Q443" i="2"/>
  <c r="S612" i="2"/>
  <c r="Q612" i="2"/>
  <c r="S379" i="2"/>
  <c r="Q379" i="2"/>
  <c r="S553" i="2"/>
  <c r="Q553" i="2"/>
  <c r="Q87" i="2"/>
  <c r="S87" i="2"/>
  <c r="S131" i="2"/>
  <c r="Q131" i="2"/>
  <c r="S135" i="2"/>
  <c r="Q135" i="2"/>
  <c r="S753" i="2"/>
  <c r="Q753" i="2"/>
  <c r="S422" i="2"/>
  <c r="Q422" i="2"/>
  <c r="S206" i="2"/>
  <c r="Q206" i="2"/>
  <c r="S276" i="2"/>
  <c r="Q276" i="2"/>
  <c r="S547" i="2"/>
  <c r="S139" i="2"/>
  <c r="S561" i="2"/>
  <c r="S172" i="2"/>
  <c r="Q375" i="2"/>
  <c r="Q155" i="2"/>
  <c r="S313" i="2"/>
  <c r="S237" i="2"/>
  <c r="Q273" i="2"/>
  <c r="S444" i="2"/>
  <c r="S401" i="2"/>
  <c r="Q89" i="2"/>
  <c r="S118" i="2"/>
  <c r="S115" i="2"/>
  <c r="S218" i="2"/>
  <c r="S775" i="2"/>
  <c r="S47" i="2"/>
  <c r="S283" i="2"/>
  <c r="S563" i="2"/>
  <c r="Q31" i="2"/>
  <c r="S411" i="2"/>
  <c r="S104" i="2"/>
  <c r="S94" i="2"/>
  <c r="Q184" i="2"/>
  <c r="Q134" i="2"/>
  <c r="S366" i="2"/>
  <c r="S591" i="2"/>
  <c r="S777" i="2"/>
  <c r="Q38" i="2"/>
  <c r="Q692" i="2"/>
  <c r="Q68" i="2"/>
  <c r="Q510" i="2"/>
  <c r="Q252" i="2"/>
  <c r="Q416" i="2"/>
  <c r="S532" i="2"/>
  <c r="S128" i="2"/>
  <c r="Q21" i="2"/>
  <c r="Q200" i="2"/>
  <c r="Q355" i="2"/>
  <c r="S229" i="2"/>
  <c r="S504" i="2"/>
  <c r="Q464" i="2"/>
  <c r="S223" i="2"/>
  <c r="Q627" i="2"/>
  <c r="Q598" i="2"/>
  <c r="Q659" i="2"/>
  <c r="Q317" i="2"/>
  <c r="S263" i="2"/>
  <c r="Q688" i="2"/>
  <c r="S574" i="2"/>
  <c r="S585" i="2"/>
  <c r="Q386" i="2"/>
  <c r="S524" i="2"/>
  <c r="S567" i="2"/>
  <c r="Q589" i="2"/>
  <c r="Q152" i="2"/>
  <c r="Q358" i="2"/>
  <c r="S397" i="2"/>
  <c r="Q654" i="2"/>
  <c r="Q531" i="2"/>
  <c r="Q95" i="2"/>
  <c r="S43" i="2"/>
  <c r="Q686" i="2"/>
  <c r="Q540" i="2"/>
  <c r="S474" i="2"/>
  <c r="S557" i="2"/>
  <c r="S609" i="2"/>
  <c r="S625" i="2"/>
  <c r="S632" i="2"/>
  <c r="S541" i="2"/>
  <c r="S746" i="2"/>
  <c r="S154" i="2"/>
  <c r="S83" i="2"/>
  <c r="Q58" i="2"/>
  <c r="Q398" i="2"/>
  <c r="Q7" i="2"/>
  <c r="Q526" i="2"/>
  <c r="Q455" i="2"/>
  <c r="Q755" i="2"/>
  <c r="Q159" i="2"/>
  <c r="Q523" i="2"/>
  <c r="Q187" i="2"/>
  <c r="Q180" i="2"/>
  <c r="Q549" i="2"/>
  <c r="Q466" i="2"/>
  <c r="Q565" i="2"/>
  <c r="Q406" i="2"/>
  <c r="Q683" i="2"/>
  <c r="Q790" i="2"/>
  <c r="Q374" i="2"/>
  <c r="Q619" i="2"/>
  <c r="Q193" i="2"/>
  <c r="Q782" i="2"/>
  <c r="Q655" i="2"/>
  <c r="Q188" i="2"/>
  <c r="Q189" i="2"/>
  <c r="S161" i="2"/>
  <c r="Q185" i="2"/>
  <c r="S537" i="2"/>
  <c r="Q177" i="2"/>
  <c r="Q391" i="2"/>
  <c r="Q336" i="2"/>
  <c r="S65" i="2"/>
  <c r="Q468" i="2"/>
  <c r="Q137" i="2"/>
  <c r="Q318" i="2"/>
  <c r="Q583" i="2"/>
  <c r="Q605" i="2"/>
  <c r="Q704" i="2"/>
  <c r="Q316" i="2"/>
  <c r="Q76" i="2"/>
  <c r="Q410" i="2"/>
  <c r="Q280" i="2"/>
  <c r="Q542" i="2"/>
  <c r="Q110" i="2"/>
  <c r="Q610" i="2"/>
  <c r="Q369" i="2"/>
  <c r="Q593" i="2"/>
  <c r="Q195" i="2"/>
  <c r="Q346" i="2"/>
  <c r="S157" i="2"/>
  <c r="Q338" i="2"/>
  <c r="Q347" i="2"/>
  <c r="S458" i="2"/>
  <c r="S623" i="2"/>
  <c r="Q485" i="2"/>
  <c r="Q396" i="2"/>
  <c r="Q136" i="2"/>
  <c r="Q546" i="2"/>
  <c r="Q113" i="2"/>
  <c r="Q112" i="2"/>
  <c r="S373" i="2"/>
  <c r="Q236" i="2"/>
  <c r="Q191" i="2"/>
  <c r="Q431" i="2"/>
  <c r="Q246" i="2"/>
  <c r="Q173" i="2"/>
  <c r="Q333" i="2"/>
  <c r="Q429" i="2"/>
  <c r="S8" i="2"/>
  <c r="Q670" i="2"/>
  <c r="Q61" i="2"/>
  <c r="Q661" i="2"/>
  <c r="Q356" i="2"/>
  <c r="Q760" i="2"/>
  <c r="Q486" i="2"/>
  <c r="Q321" i="2"/>
  <c r="Q383" i="2"/>
  <c r="Q759" i="2"/>
  <c r="Q310" i="2"/>
  <c r="Q16" i="2"/>
  <c r="Q33" i="2"/>
  <c r="Q297" i="2"/>
  <c r="S492" i="2"/>
  <c r="Q322" i="2"/>
  <c r="Q534" i="2"/>
  <c r="Q420" i="2"/>
  <c r="X26" i="2" a="1"/>
  <c r="X26" i="2" s="1"/>
  <c r="Y26" i="2" s="1"/>
  <c r="X17" i="2" a="1"/>
  <c r="X17" i="2" s="1"/>
  <c r="Y17" i="2" s="1"/>
  <c r="X25" i="2" a="1"/>
  <c r="X18" i="2" a="1"/>
  <c r="X18" i="2" s="1"/>
  <c r="Y18" i="2" s="1"/>
  <c r="X32" i="2" a="1"/>
  <c r="X32" i="2" s="1"/>
  <c r="Y32" i="2" s="1"/>
  <c r="X12" i="2" a="1"/>
  <c r="X16" i="2" a="1"/>
  <c r="X14" i="2" a="1"/>
  <c r="X27" i="2" a="1"/>
  <c r="X20" i="2" a="1"/>
  <c r="X20" i="2" s="1"/>
  <c r="Y20" i="2" s="1"/>
  <c r="X19" i="2" a="1"/>
  <c r="X28" i="2" a="1"/>
  <c r="X15" i="2" a="1"/>
  <c r="X15" i="2" s="1"/>
  <c r="Y15" i="2" s="1"/>
  <c r="X8" i="2" a="1"/>
  <c r="X8" i="2" s="1"/>
  <c r="Y8" i="2" s="1"/>
  <c r="X30" i="2" a="1"/>
  <c r="X21" i="2" a="1"/>
  <c r="X29" i="2" a="1"/>
  <c r="X29" i="2" s="1"/>
  <c r="Y29" i="2" s="1"/>
  <c r="X24" i="2" a="1"/>
  <c r="X22" i="2" a="1"/>
  <c r="X23" i="2" a="1"/>
  <c r="X23" i="2" s="1"/>
  <c r="Y23" i="2" s="1"/>
  <c r="X13" i="2" a="1"/>
  <c r="X13" i="2" s="1"/>
  <c r="Y13" i="2" s="1"/>
  <c r="X7" i="2" a="1"/>
  <c r="X6" i="2" a="1"/>
  <c r="X31" i="2" a="1"/>
  <c r="X31" i="2" s="1"/>
  <c r="Y31" i="2" s="1"/>
  <c r="X11" i="2" a="1"/>
  <c r="X11" i="2" s="1"/>
  <c r="Y11" i="2" s="1"/>
  <c r="S413" i="2"/>
  <c r="S222" i="2"/>
  <c r="Q99" i="2"/>
  <c r="Q392" i="2"/>
  <c r="Q215" i="2"/>
  <c r="Q181" i="2"/>
  <c r="Q330" i="2"/>
  <c r="S285" i="2"/>
  <c r="S551" i="2"/>
  <c r="Q219" i="2"/>
  <c r="S789" i="2"/>
  <c r="S127" i="2"/>
  <c r="S145" i="2"/>
  <c r="S72" i="2"/>
  <c r="Q13" i="2"/>
  <c r="Q611" i="2"/>
  <c r="Q165" i="2"/>
  <c r="Q483" i="2"/>
  <c r="Q644" i="2"/>
  <c r="Q296" i="2"/>
  <c r="Q265" i="2"/>
  <c r="Q14" i="2"/>
  <c r="S267" i="2"/>
  <c r="Q489" i="2"/>
  <c r="Q198" i="2"/>
  <c r="Q394" i="2"/>
  <c r="Q304" i="2"/>
  <c r="Q227" i="2"/>
  <c r="S530" i="2"/>
  <c r="S575" i="2"/>
  <c r="S181" i="2"/>
  <c r="Q626" i="2"/>
  <c r="Q749" i="2"/>
  <c r="Q178" i="2"/>
  <c r="Q508" i="2"/>
  <c r="Q700" i="2"/>
  <c r="Q657" i="2"/>
  <c r="S647" i="2"/>
  <c r="S361" i="2"/>
  <c r="S249" i="2"/>
  <c r="Q758" i="2"/>
  <c r="Q693" i="2"/>
  <c r="S141" i="2"/>
  <c r="Q535" i="2"/>
  <c r="S166" i="2"/>
  <c r="S296" i="2"/>
  <c r="S265" i="2"/>
  <c r="S14" i="2"/>
  <c r="S269" i="2"/>
  <c r="S417" i="2"/>
  <c r="S376" i="2"/>
  <c r="S399" i="2"/>
  <c r="S672" i="2"/>
  <c r="S671" i="2"/>
  <c r="S395" i="2"/>
  <c r="S186" i="2"/>
  <c r="S299" i="2"/>
  <c r="S382" i="2"/>
  <c r="S97" i="2"/>
  <c r="S471" i="2"/>
  <c r="S332" i="2"/>
  <c r="S496" i="2"/>
  <c r="S370" i="2"/>
  <c r="S325" i="2"/>
  <c r="Q25" i="2"/>
  <c r="Q785" i="2"/>
  <c r="Q691" i="2"/>
  <c r="Q114" i="2"/>
  <c r="Q6" i="2"/>
  <c r="S150" i="2"/>
  <c r="S210" i="2"/>
  <c r="S198" i="2"/>
  <c r="S304" i="2"/>
  <c r="Q36" i="2"/>
  <c r="Q435" i="2"/>
  <c r="Q190" i="2"/>
  <c r="Q781" i="2"/>
  <c r="Q773" i="2"/>
  <c r="Q618" i="2"/>
  <c r="S56" i="2"/>
  <c r="S178" i="2"/>
  <c r="S657" i="2"/>
  <c r="Q617" i="2"/>
  <c r="S758" i="2"/>
  <c r="Q258" i="2"/>
  <c r="S693" i="2"/>
  <c r="S175" i="2"/>
  <c r="S535" i="2"/>
  <c r="S266" i="2"/>
  <c r="Q167" i="2"/>
  <c r="Q182" i="2"/>
  <c r="Q766" i="2"/>
  <c r="Q664" i="2"/>
  <c r="Q666" i="2"/>
  <c r="Q550" i="2"/>
  <c r="Q377" i="2"/>
  <c r="Q393" i="2"/>
  <c r="Q117" i="2"/>
  <c r="Q403" i="2"/>
  <c r="Q311" i="2"/>
  <c r="Q573" i="2"/>
  <c r="Q125" i="2"/>
  <c r="Q620" i="2"/>
  <c r="Q362" i="2"/>
  <c r="Q15" i="2"/>
  <c r="Q607" i="2"/>
  <c r="S114" i="2"/>
  <c r="Q12" i="2"/>
  <c r="Q171" i="2"/>
  <c r="Q343" i="2"/>
  <c r="Q257" i="2"/>
  <c r="Q197" i="2"/>
  <c r="Q651" i="2"/>
  <c r="Q631" i="2"/>
  <c r="Q459" i="2"/>
  <c r="Q256" i="2"/>
  <c r="Q66" i="2"/>
  <c r="Q580" i="2"/>
  <c r="Q381" i="2"/>
  <c r="Q423" i="2"/>
  <c r="Q560" i="2"/>
  <c r="Q461" i="2"/>
  <c r="Q570" i="2"/>
  <c r="Q64" i="2"/>
  <c r="Q241" i="2"/>
  <c r="Q240" i="2"/>
  <c r="Q253" i="2"/>
  <c r="Q233" i="2"/>
  <c r="Q11" i="2"/>
  <c r="Q751" i="2"/>
  <c r="Q270" i="2"/>
  <c r="Q371" i="2"/>
  <c r="S712" i="2"/>
  <c r="Q107" i="2"/>
  <c r="Q769" i="2"/>
  <c r="Q360" i="2"/>
  <c r="Q98" i="2"/>
  <c r="Q679" i="2"/>
  <c r="Q600" i="2"/>
  <c r="Q472" i="2"/>
  <c r="Q682" i="2"/>
  <c r="Q419" i="2"/>
  <c r="S678" i="2"/>
  <c r="Q581" i="2"/>
  <c r="Q460" i="2"/>
  <c r="Q538" i="2"/>
  <c r="Q70" i="2"/>
  <c r="Q49" i="2"/>
  <c r="Q242" i="2"/>
  <c r="Q194" i="2"/>
  <c r="S307" i="2"/>
  <c r="Q405" i="2"/>
  <c r="Q634" i="2"/>
  <c r="Q124" i="2"/>
  <c r="Q207" i="2"/>
  <c r="Q544" i="2"/>
  <c r="Q148" i="2"/>
  <c r="Q337" i="2"/>
  <c r="Q529" i="2"/>
  <c r="Q451" i="2"/>
  <c r="Q640" i="2"/>
  <c r="Q146" i="2"/>
  <c r="Q74" i="2"/>
  <c r="Q578" i="2"/>
  <c r="Q221" i="2"/>
  <c r="Q230" i="2"/>
  <c r="Q147" i="2"/>
  <c r="Q518" i="2"/>
  <c r="Q447" i="2"/>
  <c r="Q111" i="2"/>
  <c r="Q260" i="2"/>
  <c r="Q59" i="2"/>
  <c r="Q503" i="2"/>
  <c r="Q430" i="2"/>
  <c r="Q463" i="2"/>
  <c r="Q556" i="2"/>
  <c r="Q245" i="2"/>
  <c r="Q199" i="2"/>
  <c r="Q106" i="2"/>
  <c r="Q756" i="2"/>
  <c r="S409" i="2"/>
  <c r="Q784" i="2"/>
  <c r="S209" i="2"/>
  <c r="Q448" i="2"/>
  <c r="S643" i="2"/>
  <c r="Q525" i="2"/>
  <c r="Q353" i="2"/>
  <c r="Q183" i="2"/>
  <c r="Q577" i="2"/>
  <c r="Q22" i="2"/>
  <c r="S119" i="2"/>
  <c r="Q592" i="2"/>
  <c r="Q123" i="2"/>
  <c r="Q424" i="2"/>
  <c r="Q37" i="2"/>
  <c r="Q608" i="2"/>
  <c r="Q32" i="2"/>
  <c r="Q554" i="2"/>
  <c r="Q324" i="2"/>
  <c r="Q364" i="2"/>
  <c r="Q278" i="2"/>
  <c r="Q706" i="2"/>
  <c r="Q479" i="2"/>
  <c r="S27" i="2"/>
  <c r="Q614" i="2"/>
  <c r="S427" i="2"/>
  <c r="Q615" i="2"/>
  <c r="S309" i="2"/>
  <c r="Q334" i="2"/>
  <c r="Q323" i="2"/>
  <c r="Q9" i="2"/>
  <c r="Q228" i="2"/>
  <c r="Q312" i="2"/>
  <c r="Q656" i="2"/>
  <c r="Q344" i="2"/>
  <c r="Q689" i="2"/>
  <c r="S596" i="2"/>
  <c r="Q293" i="2"/>
  <c r="Q649" i="2"/>
  <c r="Q456" i="2"/>
  <c r="Q681" i="2"/>
  <c r="Q450" i="2"/>
  <c r="Q660" i="2"/>
  <c r="Q295" i="2"/>
  <c r="Q342" i="2"/>
  <c r="Q452" i="2"/>
  <c r="Q160" i="2"/>
  <c r="Q783" i="2"/>
  <c r="S96" i="2"/>
  <c r="Q105" i="2"/>
  <c r="Q50" i="2"/>
  <c r="Q494" i="2"/>
  <c r="Q604" i="2"/>
  <c r="Q23" i="2"/>
  <c r="Q792" i="2"/>
  <c r="Q477" i="2"/>
  <c r="Q543" i="2"/>
  <c r="S62" i="2"/>
  <c r="Q674" i="2"/>
  <c r="Q763" i="2"/>
  <c r="Q645" i="2"/>
  <c r="Q788" i="2"/>
  <c r="Q650" i="2"/>
  <c r="Q41" i="2"/>
  <c r="S292" i="2"/>
  <c r="S676" i="2"/>
  <c r="S101" i="2"/>
  <c r="Q530" i="2"/>
  <c r="Q668" i="2"/>
  <c r="S415" i="2"/>
  <c r="Q166" i="2"/>
  <c r="Q255" i="2"/>
  <c r="Q269" i="2"/>
  <c r="Q506" i="2"/>
  <c r="Q568" i="2"/>
  <c r="Q417" i="2"/>
  <c r="Q55" i="2"/>
  <c r="Q407" i="2"/>
  <c r="Q402" i="2"/>
  <c r="Q305" i="2"/>
  <c r="Q671" i="2"/>
  <c r="Q395" i="2"/>
  <c r="Q186" i="2"/>
  <c r="Q382" i="2"/>
  <c r="S174" i="2"/>
  <c r="S636" i="2"/>
  <c r="S120" i="2"/>
  <c r="Q97" i="2"/>
  <c r="Q471" i="2"/>
  <c r="Q552" i="2"/>
  <c r="Q519" i="2"/>
  <c r="Q370" i="2"/>
  <c r="Q325" i="2"/>
  <c r="S630" i="2"/>
  <c r="S352" i="2"/>
  <c r="S10" i="2"/>
  <c r="S695" i="2"/>
  <c r="S520" i="2"/>
  <c r="Q341" i="2"/>
  <c r="S92" i="2"/>
  <c r="S487" i="2"/>
  <c r="S701" i="2"/>
  <c r="S217" i="2"/>
  <c r="Q162" i="2"/>
  <c r="Q575" i="2"/>
  <c r="S308" i="2"/>
  <c r="S418" i="2"/>
  <c r="S156" i="2"/>
  <c r="Q685" i="2"/>
  <c r="S513" i="2"/>
  <c r="Q204" i="2"/>
  <c r="S569" i="2"/>
  <c r="Q771" i="2"/>
  <c r="Q559" i="2"/>
  <c r="Q151" i="2"/>
  <c r="Q78" i="2"/>
  <c r="Q616" i="2"/>
  <c r="Q150" i="2"/>
  <c r="Q433" i="2"/>
  <c r="Q210" i="2"/>
  <c r="Q511" i="2"/>
  <c r="Q315" i="2"/>
  <c r="S99" i="2"/>
  <c r="S162" i="2"/>
  <c r="Q481" i="2"/>
  <c r="Q56" i="2"/>
  <c r="Q287" i="2"/>
  <c r="Q122" i="2"/>
  <c r="S685" i="2"/>
  <c r="Q696" i="2"/>
  <c r="Q175" i="2"/>
  <c r="S13" i="2"/>
  <c r="S611" i="2"/>
  <c r="S165" i="2"/>
  <c r="Q266" i="2"/>
  <c r="S559" i="2"/>
  <c r="S495" i="2"/>
  <c r="S151" i="2"/>
  <c r="S462" i="2"/>
  <c r="S644" i="2"/>
  <c r="S282" i="2"/>
  <c r="S255" i="2"/>
  <c r="S506" i="2"/>
  <c r="S367" i="2"/>
  <c r="S568" i="2"/>
  <c r="S407" i="2"/>
  <c r="S402" i="2"/>
  <c r="S85" i="2"/>
  <c r="Q306" i="2"/>
  <c r="S552" i="2"/>
  <c r="S519" i="2"/>
  <c r="S53" i="2"/>
  <c r="S41" i="2"/>
  <c r="S240" i="2"/>
  <c r="Q96" i="2"/>
  <c r="Q62" i="2"/>
  <c r="Q27" i="2"/>
  <c r="Q427" i="2"/>
  <c r="Q309" i="2"/>
  <c r="Q596" i="2"/>
  <c r="S581" i="2"/>
  <c r="S106" i="2"/>
  <c r="S788" i="2"/>
  <c r="S543" i="2"/>
  <c r="S98" i="2"/>
  <c r="S312" i="2"/>
  <c r="S371" i="2"/>
  <c r="S23" i="2"/>
  <c r="S674" i="2"/>
  <c r="S614" i="2"/>
  <c r="S645" i="2"/>
  <c r="S256" i="2"/>
  <c r="S448" i="2"/>
  <c r="S792" i="2"/>
  <c r="S342" i="2"/>
  <c r="S660" i="2"/>
  <c r="S649" i="2"/>
  <c r="S600" i="2"/>
  <c r="S123" i="2"/>
  <c r="S160" i="2"/>
  <c r="S64" i="2"/>
  <c r="S763" i="2"/>
  <c r="S381" i="2"/>
  <c r="S494" i="2"/>
  <c r="S682" i="2"/>
  <c r="S456" i="2"/>
  <c r="S651" i="2"/>
  <c r="S689" i="2"/>
  <c r="S463" i="2"/>
  <c r="S650" i="2"/>
  <c r="S472" i="2"/>
  <c r="S247" i="2"/>
  <c r="Q247" i="2"/>
  <c r="S93" i="2"/>
  <c r="Q93" i="2"/>
  <c r="S81" i="2"/>
  <c r="Q81" i="2"/>
  <c r="S328" i="2"/>
  <c r="Q328" i="2"/>
  <c r="S533" i="2"/>
  <c r="Q533" i="2"/>
  <c r="S121" i="2"/>
  <c r="Q121" i="2"/>
  <c r="S421" i="2"/>
  <c r="Q421" i="2"/>
  <c r="S350" i="2"/>
  <c r="Q350" i="2"/>
  <c r="S203" i="2"/>
  <c r="Q203" i="2"/>
  <c r="S663" i="2"/>
  <c r="Q663" i="2"/>
  <c r="S684" i="2"/>
  <c r="Q684" i="2"/>
  <c r="S791" i="2"/>
  <c r="Q791" i="2"/>
  <c r="S793" i="2"/>
  <c r="Q793" i="2"/>
  <c r="S710" i="2"/>
  <c r="Q710" i="2"/>
  <c r="S35" i="2"/>
  <c r="Q35" i="2"/>
  <c r="S331" i="2"/>
  <c r="Q331" i="2"/>
  <c r="S244" i="2"/>
  <c r="Q244" i="2"/>
  <c r="S780" i="2"/>
  <c r="Q780" i="2"/>
  <c r="S80" i="2"/>
  <c r="Q80" i="2"/>
  <c r="S502" i="2"/>
  <c r="Q502" i="2"/>
  <c r="S339" i="2"/>
  <c r="Q339" i="2"/>
  <c r="S774" i="2"/>
  <c r="Q774" i="2"/>
  <c r="S673" i="2"/>
  <c r="Q673" i="2"/>
  <c r="S262" i="2"/>
  <c r="Q262" i="2"/>
  <c r="S132" i="2"/>
  <c r="Q132" i="2"/>
  <c r="S348" i="2"/>
  <c r="Q348" i="2"/>
  <c r="S274" i="2"/>
  <c r="Q274" i="2"/>
  <c r="S702" i="2"/>
  <c r="Q702" i="2"/>
  <c r="S768" i="2"/>
  <c r="Q768" i="2"/>
  <c r="S597" i="2"/>
  <c r="Q597" i="2"/>
  <c r="S517" i="2"/>
  <c r="Q517" i="2"/>
  <c r="S469" i="2"/>
  <c r="Q469" i="2"/>
  <c r="S439" i="2"/>
  <c r="Q439" i="2"/>
  <c r="S734" i="2"/>
  <c r="Q734" i="2"/>
  <c r="S564" i="2"/>
  <c r="Q564" i="2"/>
  <c r="S658" i="2"/>
  <c r="Q658" i="2"/>
  <c r="S761" i="2"/>
  <c r="Q761" i="2"/>
  <c r="S254" i="2"/>
  <c r="Q254" i="2"/>
  <c r="S24" i="2"/>
  <c r="Q24" i="2"/>
  <c r="S434" i="2"/>
  <c r="Q434" i="2"/>
  <c r="S301" i="2"/>
  <c r="Q301" i="2"/>
  <c r="S404" i="2"/>
  <c r="Q404" i="2"/>
  <c r="S669" i="2"/>
  <c r="Q669" i="2"/>
  <c r="S42" i="2"/>
  <c r="Q42" i="2"/>
  <c r="S298" i="2"/>
  <c r="Q298" i="2"/>
  <c r="S770" i="2"/>
  <c r="Q770" i="2"/>
  <c r="S522" i="2"/>
  <c r="Q522" i="2"/>
  <c r="S264" i="2"/>
  <c r="Q264" i="2"/>
  <c r="S697" i="2"/>
  <c r="Q697" i="2"/>
  <c r="S641" i="2"/>
  <c r="Q641" i="2"/>
  <c r="Q678" i="2"/>
  <c r="Q409" i="2"/>
  <c r="Q209" i="2"/>
  <c r="Q643" i="2"/>
  <c r="Q119" i="2"/>
  <c r="S577" i="2"/>
  <c r="S107" i="2"/>
  <c r="S518" i="2"/>
  <c r="S49" i="2"/>
  <c r="S554" i="2"/>
  <c r="S37" i="2"/>
  <c r="S124" i="2"/>
  <c r="S59" i="2"/>
  <c r="S556" i="2"/>
  <c r="S424" i="2"/>
  <c r="S270" i="2"/>
  <c r="S295" i="2"/>
  <c r="S253" i="2"/>
  <c r="S230" i="2"/>
  <c r="S706" i="2"/>
  <c r="S199" i="2"/>
  <c r="S353" i="2"/>
  <c r="S783" i="2"/>
  <c r="S460" i="2"/>
  <c r="S525" i="2"/>
  <c r="S751" i="2"/>
  <c r="S344" i="2"/>
  <c r="S364" i="2"/>
  <c r="S405" i="2"/>
  <c r="S70" i="2"/>
  <c r="S171" i="2"/>
  <c r="S260" i="2"/>
  <c r="S586" i="2"/>
  <c r="Q586" i="2"/>
  <c r="S224" i="2"/>
  <c r="Q224" i="2"/>
  <c r="M1" i="2"/>
  <c r="Q307" i="2"/>
  <c r="S22" i="2"/>
  <c r="S11" i="2"/>
  <c r="S769" i="2"/>
  <c r="S447" i="2"/>
  <c r="S242" i="2"/>
  <c r="S207" i="2"/>
  <c r="S461" i="2"/>
  <c r="S32" i="2"/>
  <c r="S337" i="2"/>
  <c r="S503" i="2"/>
  <c r="S560" i="2"/>
  <c r="S228" i="2"/>
  <c r="S233" i="2"/>
  <c r="S147" i="2"/>
  <c r="S9" i="2"/>
  <c r="S334" i="2"/>
  <c r="S197" i="2"/>
  <c r="S631" i="2"/>
  <c r="S423" i="2"/>
  <c r="S278" i="2"/>
  <c r="S146" i="2"/>
  <c r="S656" i="2"/>
  <c r="S343" i="2"/>
  <c r="S608" i="2"/>
  <c r="S241" i="2"/>
  <c r="S293" i="2"/>
  <c r="S221" i="2"/>
  <c r="S360" i="2"/>
  <c r="S74" i="2"/>
  <c r="S538" i="2"/>
  <c r="S194" i="2"/>
  <c r="S544" i="2"/>
  <c r="S570" i="2"/>
  <c r="S111" i="2"/>
  <c r="S245" i="2"/>
  <c r="S529" i="2"/>
  <c r="S459" i="2"/>
  <c r="S756" i="2"/>
  <c r="S681" i="2"/>
  <c r="S580" i="2"/>
  <c r="S257" i="2"/>
  <c r="S452" i="2"/>
  <c r="S784" i="2"/>
  <c r="S430" i="2"/>
  <c r="S419" i="2"/>
  <c r="S323" i="2"/>
  <c r="Q712" i="2"/>
  <c r="M797" i="2"/>
  <c r="X24" i="2"/>
  <c r="Y24" i="2" s="1"/>
  <c r="X7" i="2"/>
  <c r="Y7" i="2" s="1"/>
  <c r="X6" i="2"/>
  <c r="Y6" i="2" s="1"/>
  <c r="X16" i="2"/>
  <c r="Y16" i="2" s="1"/>
  <c r="X19" i="2"/>
  <c r="Y19" i="2" s="1"/>
  <c r="X25" i="2"/>
  <c r="Y25" i="2" s="1"/>
  <c r="X22" i="2"/>
  <c r="Y22" i="2" s="1"/>
  <c r="X14" i="2"/>
  <c r="Y14" i="2" s="1"/>
  <c r="X12" i="2"/>
  <c r="Y12" i="2" s="1"/>
  <c r="X21" i="2"/>
  <c r="Y21" i="2" s="1"/>
  <c r="X27" i="2"/>
  <c r="Y27" i="2" s="1"/>
  <c r="X30" i="2"/>
  <c r="Y30" i="2" s="1"/>
  <c r="X28" i="2"/>
  <c r="Y28" i="2" s="1"/>
  <c r="R573" i="2" l="1"/>
  <c r="R667" i="2"/>
  <c r="R227" i="2"/>
  <c r="R166" i="2"/>
  <c r="R749" i="2"/>
  <c r="R608" i="2"/>
  <c r="R275" i="2"/>
  <c r="R472" i="2"/>
  <c r="R120" i="2"/>
  <c r="R570" i="2"/>
  <c r="R556" i="2"/>
  <c r="R712" i="2"/>
  <c r="R561" i="2"/>
  <c r="R202" i="2"/>
  <c r="R309" i="2"/>
  <c r="R530" i="2"/>
  <c r="R536" i="2"/>
  <c r="R407" i="2"/>
  <c r="R152" i="2"/>
  <c r="R382" i="2"/>
  <c r="R78" i="2"/>
  <c r="R54" i="2"/>
  <c r="R623" i="2"/>
  <c r="R591" i="2"/>
  <c r="R516" i="2"/>
  <c r="R610" i="2"/>
  <c r="R426" i="2"/>
  <c r="R459" i="2"/>
  <c r="R352" i="2"/>
  <c r="R625" i="2"/>
  <c r="R158" i="2"/>
  <c r="R789" i="2"/>
  <c r="R200" i="2"/>
  <c r="R139" i="2"/>
  <c r="R250" i="2"/>
  <c r="R132" i="2"/>
  <c r="R777" i="2"/>
  <c r="R148" i="2"/>
  <c r="R524" i="2"/>
  <c r="R609" i="2"/>
  <c r="R661" i="2"/>
  <c r="R244" i="2"/>
  <c r="R483" i="2"/>
  <c r="R35" i="2"/>
  <c r="R594" i="2"/>
  <c r="R347" i="2"/>
  <c r="R112" i="2"/>
  <c r="R22" i="2"/>
  <c r="R291" i="2"/>
  <c r="R146" i="2"/>
  <c r="R127" i="2"/>
  <c r="R16" i="2"/>
  <c r="R289" i="2"/>
  <c r="R531" i="2"/>
  <c r="R706" i="2"/>
  <c r="R89" i="2"/>
  <c r="R580" i="2"/>
  <c r="R499" i="2"/>
  <c r="R529" i="2"/>
  <c r="R635" i="2"/>
  <c r="R461" i="2"/>
  <c r="R520" i="2"/>
  <c r="R593" i="2"/>
  <c r="R484" i="2"/>
  <c r="R323" i="2"/>
  <c r="R716" i="2"/>
  <c r="R420" i="2"/>
  <c r="R558" i="2"/>
  <c r="R585" i="2"/>
  <c r="R343" i="2"/>
  <c r="R435" i="2"/>
  <c r="R157" i="2"/>
  <c r="R564" i="2"/>
  <c r="R645" i="2"/>
  <c r="R178" i="2"/>
  <c r="R17" i="2"/>
  <c r="R288" i="2"/>
  <c r="R114" i="2"/>
  <c r="R103" i="2"/>
  <c r="R195" i="2"/>
  <c r="R258" i="2"/>
  <c r="R607" i="2"/>
  <c r="R55" i="2"/>
  <c r="R535" i="2"/>
  <c r="R235" i="2"/>
  <c r="R181" i="2"/>
  <c r="R757" i="2"/>
  <c r="R389" i="2"/>
  <c r="R189" i="2"/>
  <c r="R622" i="2"/>
  <c r="R383" i="2"/>
  <c r="R453" i="2"/>
  <c r="R13" i="2"/>
  <c r="R341" i="2"/>
  <c r="R751" i="2"/>
  <c r="R476" i="2"/>
  <c r="R644" i="2"/>
  <c r="R566" i="2"/>
  <c r="R475" i="2"/>
  <c r="R781" i="2"/>
  <c r="R408" i="2"/>
  <c r="R433" i="2"/>
  <c r="R440" i="2"/>
  <c r="R546" i="2"/>
  <c r="R488" i="2"/>
  <c r="R163" i="2"/>
  <c r="R59" i="2"/>
  <c r="R31" i="2"/>
  <c r="R277" i="2"/>
  <c r="R737" i="2"/>
  <c r="R140" i="2"/>
  <c r="R380" i="2"/>
  <c r="R33" i="2"/>
  <c r="R46" i="2"/>
  <c r="R362" i="2"/>
  <c r="R770" i="2"/>
  <c r="R656" i="2"/>
  <c r="R498" i="2"/>
  <c r="R773" i="2"/>
  <c r="R776" i="2"/>
  <c r="R318" i="2"/>
  <c r="R369" i="2"/>
  <c r="R679" i="2"/>
  <c r="R468" i="2"/>
  <c r="R481" i="2"/>
  <c r="R90" i="2"/>
  <c r="R213" i="2"/>
  <c r="R97" i="2"/>
  <c r="R80" i="2"/>
  <c r="R464" i="2"/>
  <c r="R175" i="2"/>
  <c r="R286" i="2"/>
  <c r="R48" i="2"/>
  <c r="R50" i="2"/>
  <c r="R240" i="2"/>
  <c r="R356" i="2"/>
  <c r="R116" i="2"/>
  <c r="R56" i="2"/>
  <c r="R554" i="2"/>
  <c r="R660" i="2"/>
  <c r="R491" i="2"/>
  <c r="R66" i="2"/>
  <c r="R183" i="2"/>
  <c r="R571" i="2"/>
  <c r="R142" i="2"/>
  <c r="R51" i="2"/>
  <c r="R14" i="2"/>
  <c r="R399" i="2"/>
  <c r="R9" i="2"/>
  <c r="R245" i="2"/>
  <c r="R308" i="2"/>
  <c r="R268" i="2"/>
  <c r="R34" i="2"/>
  <c r="R212" i="2"/>
  <c r="R311" i="2"/>
  <c r="R265" i="2"/>
  <c r="R248" i="2"/>
  <c r="R314" i="2"/>
  <c r="R692" i="2"/>
  <c r="R95" i="2"/>
  <c r="R601" i="2"/>
  <c r="R730" i="2"/>
  <c r="R655" i="2"/>
  <c r="R551" i="2"/>
  <c r="R333" i="2"/>
  <c r="R412" i="2"/>
  <c r="R744" i="2"/>
  <c r="R350" i="2"/>
  <c r="R621" i="2"/>
  <c r="R87" i="2"/>
  <c r="R671" i="2"/>
  <c r="R665" i="2"/>
  <c r="R336" i="2"/>
  <c r="R588" i="2"/>
  <c r="R649" i="2"/>
  <c r="R203" i="2"/>
  <c r="R126" i="2"/>
  <c r="R533" i="2"/>
  <c r="R676" i="2"/>
  <c r="R694" i="2"/>
  <c r="R321" i="2"/>
  <c r="R143" i="2"/>
  <c r="R615" i="2"/>
  <c r="R84" i="2"/>
  <c r="R384" i="2"/>
  <c r="R584" i="2"/>
  <c r="R731" i="2"/>
  <c r="R748" i="2"/>
  <c r="R214" i="2"/>
  <c r="R404" i="2"/>
  <c r="R387" i="2"/>
  <c r="R690" i="2"/>
  <c r="R578" i="2"/>
  <c r="R229" i="2"/>
  <c r="R36" i="2"/>
  <c r="R271" i="2"/>
  <c r="R779" i="2"/>
  <c r="R390" i="2"/>
  <c r="R224" i="2"/>
  <c r="R643" i="2"/>
  <c r="R641" i="2"/>
  <c r="R264" i="2"/>
  <c r="R42" i="2"/>
  <c r="R434" i="2"/>
  <c r="R254" i="2"/>
  <c r="R658" i="2"/>
  <c r="R734" i="2"/>
  <c r="R469" i="2"/>
  <c r="R597" i="2"/>
  <c r="R702" i="2"/>
  <c r="R348" i="2"/>
  <c r="R262" i="2"/>
  <c r="R774" i="2"/>
  <c r="R502" i="2"/>
  <c r="R780" i="2"/>
  <c r="R331" i="2"/>
  <c r="R710" i="2"/>
  <c r="R791" i="2"/>
  <c r="R663" i="2"/>
  <c r="R367" i="2"/>
  <c r="R328" i="2"/>
  <c r="R93" i="2"/>
  <c r="R96" i="2"/>
  <c r="R306" i="2"/>
  <c r="R511" i="2"/>
  <c r="R616" i="2"/>
  <c r="R771" i="2"/>
  <c r="R685" i="2"/>
  <c r="R575" i="2"/>
  <c r="R101" i="2"/>
  <c r="R604" i="2"/>
  <c r="R342" i="2"/>
  <c r="R312" i="2"/>
  <c r="R614" i="2"/>
  <c r="R427" i="2"/>
  <c r="R119" i="2"/>
  <c r="R678" i="2"/>
  <c r="R596" i="2"/>
  <c r="R62" i="2"/>
  <c r="R443" i="2"/>
  <c r="R337" i="2"/>
  <c r="R105" i="2"/>
  <c r="R171" i="2"/>
  <c r="R340" i="2"/>
  <c r="R388" i="2"/>
  <c r="R598" i="2"/>
  <c r="R715" i="2"/>
  <c r="R6" i="2"/>
  <c r="R260" i="2"/>
  <c r="R113" i="2"/>
  <c r="R394" i="2"/>
  <c r="R267" i="2"/>
  <c r="R225" i="2"/>
  <c r="R668" i="2"/>
  <c r="R261" i="2"/>
  <c r="R460" i="2"/>
  <c r="R124" i="2"/>
  <c r="R222" i="2"/>
  <c r="R697" i="2"/>
  <c r="R135" i="2"/>
  <c r="R263" i="2"/>
  <c r="R508" i="2"/>
  <c r="R539" i="2"/>
  <c r="R49" i="2"/>
  <c r="R327" i="2"/>
  <c r="R669" i="2"/>
  <c r="R485" i="2"/>
  <c r="R351" i="2"/>
  <c r="R118" i="2"/>
  <c r="R629" i="2"/>
  <c r="R742" i="2"/>
  <c r="R458" i="2"/>
  <c r="R628" i="2"/>
  <c r="R600" i="2"/>
  <c r="R18" i="2"/>
  <c r="R689" i="2"/>
  <c r="R519" i="2"/>
  <c r="R693" i="2"/>
  <c r="R492" i="2"/>
  <c r="R605" i="2"/>
  <c r="R307" i="2"/>
  <c r="R368" i="2"/>
  <c r="R496" i="2"/>
  <c r="R104" i="2"/>
  <c r="R232" i="2"/>
  <c r="R540" i="2"/>
  <c r="R220" i="2"/>
  <c r="R329" i="2"/>
  <c r="R761" i="2"/>
  <c r="R574" i="2"/>
  <c r="R670" i="2"/>
  <c r="R302" i="2"/>
  <c r="R717" i="2"/>
  <c r="R479" i="2"/>
  <c r="R723" i="2"/>
  <c r="R687" i="2"/>
  <c r="R359" i="2"/>
  <c r="R423" i="2"/>
  <c r="R709" i="2"/>
  <c r="R184" i="2"/>
  <c r="R242" i="2"/>
  <c r="R162" i="2"/>
  <c r="R630" i="2"/>
  <c r="R392" i="2"/>
  <c r="R542" i="2"/>
  <c r="R698" i="2"/>
  <c r="R416" i="2"/>
  <c r="R422" i="2"/>
  <c r="R137" i="2"/>
  <c r="R684" i="2"/>
  <c r="R587" i="2"/>
  <c r="R766" i="2"/>
  <c r="R169" i="2"/>
  <c r="R784" i="2"/>
  <c r="R504" i="2"/>
  <c r="R707" i="2"/>
  <c r="R29" i="2"/>
  <c r="R417" i="2"/>
  <c r="R764" i="2"/>
  <c r="R344" i="2"/>
  <c r="R708" i="2"/>
  <c r="R196" i="2"/>
  <c r="R547" i="2"/>
  <c r="R160" i="2"/>
  <c r="R32" i="2"/>
  <c r="R64" i="2"/>
  <c r="R720" i="2"/>
  <c r="R99" i="2"/>
  <c r="R278" i="2"/>
  <c r="R81" i="2"/>
  <c r="R613" i="2"/>
  <c r="R296" i="2"/>
  <c r="R445" i="2"/>
  <c r="R226" i="2"/>
  <c r="R510" i="2"/>
  <c r="R57" i="2"/>
  <c r="R107" i="2"/>
  <c r="R486" i="2"/>
  <c r="R39" i="2"/>
  <c r="R727" i="2"/>
  <c r="R393" i="2"/>
  <c r="R149" i="2"/>
  <c r="R121" i="2"/>
  <c r="R345" i="2"/>
  <c r="R620" i="2"/>
  <c r="R47" i="2"/>
  <c r="R209" i="2"/>
  <c r="R217" i="2"/>
  <c r="R514" i="2"/>
  <c r="R246" i="2"/>
  <c r="R518" i="2"/>
  <c r="R493" i="2"/>
  <c r="R358" i="2"/>
  <c r="R506" i="2"/>
  <c r="R284" i="2"/>
  <c r="R650" i="2"/>
  <c r="R572" i="2"/>
  <c r="R79" i="2"/>
  <c r="R338" i="2"/>
  <c r="R269" i="2"/>
  <c r="R117" i="2"/>
  <c r="R711" i="2"/>
  <c r="R454" i="2"/>
  <c r="R53" i="2"/>
  <c r="R474" i="2"/>
  <c r="R701" i="2"/>
  <c r="R151" i="2"/>
  <c r="R219" i="2"/>
  <c r="R193" i="2"/>
  <c r="R786" i="2"/>
  <c r="R292" i="2"/>
  <c r="R334" i="2"/>
  <c r="R7" i="2"/>
  <c r="R477" i="2"/>
  <c r="R421" i="2"/>
  <c r="R543" i="2"/>
  <c r="R177" i="2"/>
  <c r="R360" i="2"/>
  <c r="R373" i="2"/>
  <c r="R353" i="2"/>
  <c r="R470" i="2"/>
  <c r="R52" i="2"/>
  <c r="R395" i="2"/>
  <c r="R522" i="2"/>
  <c r="R61" i="2"/>
  <c r="R215" i="2"/>
  <c r="R681" i="2"/>
  <c r="R208" i="2"/>
  <c r="R320" i="2"/>
  <c r="R316" i="2"/>
  <c r="R428" i="2"/>
  <c r="R736" i="2"/>
  <c r="R677" i="2"/>
  <c r="R512" i="2"/>
  <c r="R722" i="2"/>
  <c r="R432" i="2"/>
  <c r="R562" i="2"/>
  <c r="R682" i="2"/>
  <c r="R700" i="2"/>
  <c r="R599" i="2"/>
  <c r="R758" i="2"/>
  <c r="R631" i="2"/>
  <c r="R471" i="2"/>
  <c r="R285" i="2"/>
  <c r="R233" i="2"/>
  <c r="R228" i="2"/>
  <c r="R154" i="2"/>
  <c r="R182" i="2"/>
  <c r="R37" i="2"/>
  <c r="R100" i="2"/>
  <c r="R325" i="2"/>
  <c r="R537" i="2"/>
  <c r="R361" i="2"/>
  <c r="R257" i="2"/>
  <c r="R447" i="2"/>
  <c r="R324" i="2"/>
  <c r="R201" i="2"/>
  <c r="R760" i="2"/>
  <c r="R153" i="2"/>
  <c r="R82" i="2"/>
  <c r="R618" i="2"/>
  <c r="R446" i="2"/>
  <c r="R741" i="2"/>
  <c r="R188" i="2"/>
  <c r="R299" i="2"/>
  <c r="R371" i="2"/>
  <c r="R746" i="2"/>
  <c r="R247" i="2"/>
  <c r="R515" i="2"/>
  <c r="R402" i="2"/>
  <c r="R772" i="2"/>
  <c r="R624" i="2"/>
  <c r="R400" i="2"/>
  <c r="R743" i="2"/>
  <c r="R579" i="2"/>
  <c r="R8" i="2"/>
  <c r="R185" i="2"/>
  <c r="R726" i="2"/>
  <c r="R713" i="2"/>
  <c r="R134" i="2"/>
  <c r="R672" i="2"/>
  <c r="R430" i="2"/>
  <c r="R442" i="2"/>
  <c r="R603" i="2"/>
  <c r="R792" i="2"/>
  <c r="R294" i="2"/>
  <c r="R136" i="2"/>
  <c r="R322" i="2"/>
  <c r="R735" i="2"/>
  <c r="R179" i="2"/>
  <c r="R755" i="2"/>
  <c r="R523" i="2"/>
  <c r="R204" i="2"/>
  <c r="R167" i="2"/>
  <c r="R147" i="2"/>
  <c r="R406" i="2"/>
  <c r="R282" i="2"/>
  <c r="R775" i="2"/>
  <c r="R216" i="2"/>
  <c r="R381" i="2"/>
  <c r="R125" i="2"/>
  <c r="R657" i="2"/>
  <c r="R415" i="2"/>
  <c r="R785" i="2"/>
  <c r="R366" i="2"/>
  <c r="R230" i="2"/>
  <c r="R745" i="2"/>
  <c r="R714" i="2"/>
  <c r="R161" i="2"/>
  <c r="R653" i="2"/>
  <c r="R141" i="2"/>
  <c r="R763" i="2"/>
  <c r="R662" i="2"/>
  <c r="R194" i="2"/>
  <c r="R725" i="2"/>
  <c r="R313" i="2"/>
  <c r="R451" i="2"/>
  <c r="R332" i="2"/>
  <c r="R500" i="2"/>
  <c r="R237" i="2"/>
  <c r="R60" i="2"/>
  <c r="R557" i="2"/>
  <c r="R750" i="2"/>
  <c r="R437" i="2"/>
  <c r="R145" i="2"/>
  <c r="R759" i="2"/>
  <c r="R466" i="2"/>
  <c r="R683" i="2"/>
  <c r="R123" i="2"/>
  <c r="R553" i="2"/>
  <c r="R756" i="2"/>
  <c r="R319" i="2"/>
  <c r="R86" i="2"/>
  <c r="R617" i="2"/>
  <c r="R505" i="2"/>
  <c r="R355" i="2"/>
  <c r="R455" i="2"/>
  <c r="R719" i="2"/>
  <c r="R276" i="2"/>
  <c r="R20" i="2"/>
  <c r="R790" i="2"/>
  <c r="R686" i="2"/>
  <c r="R560" i="2"/>
  <c r="R418" i="2"/>
  <c r="R128" i="2"/>
  <c r="R102" i="2"/>
  <c r="R769" i="2"/>
  <c r="R534" i="2"/>
  <c r="R541" i="2"/>
  <c r="R210" i="2"/>
  <c r="R648" i="2"/>
  <c r="R576" i="2"/>
  <c r="R456" i="2"/>
  <c r="R108" i="2"/>
  <c r="R180" i="2"/>
  <c r="R465" i="2"/>
  <c r="R297" i="2"/>
  <c r="R77" i="2"/>
  <c r="R310" i="2"/>
  <c r="R249" i="2"/>
  <c r="R234" i="2"/>
  <c r="R495" i="2"/>
  <c r="R439" i="2"/>
  <c r="R290" i="2"/>
  <c r="R67" i="2"/>
  <c r="R436" i="2"/>
  <c r="R639" i="2"/>
  <c r="R364" i="2"/>
  <c r="R91" i="2"/>
  <c r="R431" i="2"/>
  <c r="R480" i="2"/>
  <c r="R490" i="2"/>
  <c r="R346" i="2"/>
  <c r="R592" i="2"/>
  <c r="R513" i="2"/>
  <c r="R467" i="2"/>
  <c r="R45" i="2"/>
  <c r="R391" i="2"/>
  <c r="R595" i="2"/>
  <c r="R24" i="2"/>
  <c r="R156" i="2"/>
  <c r="R365" i="2"/>
  <c r="R729" i="2"/>
  <c r="R168" i="2"/>
  <c r="R634" i="2"/>
  <c r="R577" i="2"/>
  <c r="R501" i="2"/>
  <c r="R548" i="2"/>
  <c r="R223" i="2"/>
  <c r="R482" i="2"/>
  <c r="R19" i="2"/>
  <c r="R783" i="2"/>
  <c r="R330" i="2"/>
  <c r="R339" i="2"/>
  <c r="R450" i="2"/>
  <c r="R385" i="2"/>
  <c r="R538" i="2"/>
  <c r="R497" i="2"/>
  <c r="R674" i="2"/>
  <c r="R283" i="2"/>
  <c r="R25" i="2"/>
  <c r="R27" i="2"/>
  <c r="R129" i="2"/>
  <c r="R642" i="2"/>
  <c r="R273" i="2"/>
  <c r="R144" i="2"/>
  <c r="R41" i="2"/>
  <c r="R728" i="2"/>
  <c r="R457" i="2"/>
  <c r="R94" i="2"/>
  <c r="R559" i="2"/>
  <c r="R405" i="2"/>
  <c r="R231" i="2"/>
  <c r="R176" i="2"/>
  <c r="R106" i="2"/>
  <c r="R753" i="2"/>
  <c r="R281" i="2"/>
  <c r="R544" i="2"/>
  <c r="R503" i="2"/>
  <c r="R43" i="2"/>
  <c r="R372" i="2"/>
  <c r="R565" i="2"/>
  <c r="R444" i="2"/>
  <c r="R647" i="2"/>
  <c r="R528" i="2"/>
  <c r="R110" i="2"/>
  <c r="R170" i="2"/>
  <c r="R357" i="2"/>
  <c r="R549" i="2"/>
  <c r="R165" i="2"/>
  <c r="R30" i="2"/>
  <c r="R782" i="2"/>
  <c r="R612" i="2"/>
  <c r="R703" i="2"/>
  <c r="R88" i="2"/>
  <c r="R374" i="2"/>
  <c r="R349" i="2"/>
  <c r="R747" i="2"/>
  <c r="R236" i="2"/>
  <c r="R739" i="2"/>
  <c r="R762" i="2"/>
  <c r="R699" i="2"/>
  <c r="R411" i="2"/>
  <c r="R259" i="2"/>
  <c r="R705" i="2"/>
  <c r="R122" i="2"/>
  <c r="R517" i="2"/>
  <c r="R589" i="2"/>
  <c r="R251" i="2"/>
  <c r="R238" i="2"/>
  <c r="R12" i="2"/>
  <c r="R606" i="2"/>
  <c r="R317" i="2"/>
  <c r="R583" i="2"/>
  <c r="R74" i="2"/>
  <c r="R253" i="2"/>
  <c r="R256" i="2"/>
  <c r="R718" i="2"/>
  <c r="R526" i="2"/>
  <c r="R211" i="2"/>
  <c r="R172" i="2"/>
  <c r="R569" i="2"/>
  <c r="R767" i="2"/>
  <c r="R159" i="2"/>
  <c r="R637" i="2"/>
  <c r="R295" i="2"/>
  <c r="R187" i="2"/>
  <c r="R414" i="2"/>
  <c r="R688" i="2"/>
  <c r="R424" i="2"/>
  <c r="R205" i="2"/>
  <c r="R298" i="2"/>
  <c r="R602" i="2"/>
  <c r="R555" i="2"/>
  <c r="R75" i="2"/>
  <c r="R174" i="2"/>
  <c r="R315" i="2"/>
  <c r="R68" i="2"/>
  <c r="R489" i="2"/>
  <c r="R429" i="2"/>
  <c r="R164" i="2"/>
  <c r="R378" i="2"/>
  <c r="R40" i="2"/>
  <c r="R370" i="2"/>
  <c r="R133" i="2"/>
  <c r="R335" i="2"/>
  <c r="R545" i="2"/>
  <c r="R92" i="2"/>
  <c r="R410" i="2"/>
  <c r="R71" i="2"/>
  <c r="R633" i="2"/>
  <c r="R266" i="2"/>
  <c r="R419" i="2"/>
  <c r="R752" i="2"/>
  <c r="R568" i="2"/>
  <c r="R567" i="2"/>
  <c r="R115" i="2"/>
  <c r="R190" i="2"/>
  <c r="R581" i="2"/>
  <c r="R279" i="2"/>
  <c r="R552" i="2"/>
  <c r="R627" i="2"/>
  <c r="R654" i="2"/>
  <c r="R239" i="2"/>
  <c r="R293" i="2"/>
  <c r="R280" i="2"/>
  <c r="R525" i="2"/>
  <c r="R398" i="2"/>
  <c r="R287" i="2"/>
  <c r="R72" i="2"/>
  <c r="R675" i="2"/>
  <c r="R73" i="2"/>
  <c r="R449" i="2"/>
  <c r="R191" i="2"/>
  <c r="R131" i="2"/>
  <c r="R646" i="2"/>
  <c r="R527" i="2"/>
  <c r="R765" i="2"/>
  <c r="R652" i="2"/>
  <c r="R272" i="2"/>
  <c r="R28" i="2"/>
  <c r="R83" i="2"/>
  <c r="R26" i="2"/>
  <c r="R425" i="2"/>
  <c r="R704" i="2"/>
  <c r="R155" i="2"/>
  <c r="R582" i="2"/>
  <c r="R632" i="2"/>
  <c r="R521" i="2"/>
  <c r="R673" i="2"/>
  <c r="R721" i="2"/>
  <c r="R732" i="2"/>
  <c r="R354" i="2"/>
  <c r="R326" i="2"/>
  <c r="R733" i="2"/>
  <c r="R403" i="2"/>
  <c r="R636" i="2"/>
  <c r="R173" i="2"/>
  <c r="R787" i="2"/>
  <c r="R111" i="2"/>
  <c r="R69" i="2"/>
  <c r="R138" i="2"/>
  <c r="R243" i="2"/>
  <c r="R724" i="2"/>
  <c r="R23" i="2"/>
  <c r="R397" i="2"/>
  <c r="R651" i="2"/>
  <c r="R11" i="2"/>
  <c r="R494" i="2"/>
  <c r="R680" i="2"/>
  <c r="R363" i="2"/>
  <c r="R375" i="2"/>
  <c r="R10" i="2"/>
  <c r="R377" i="2"/>
  <c r="R659" i="2"/>
  <c r="R58" i="2"/>
  <c r="R438" i="2"/>
  <c r="R241" i="2"/>
  <c r="R413" i="2"/>
  <c r="R507" i="2"/>
  <c r="R441" i="2"/>
  <c r="R304" i="2"/>
  <c r="R109" i="2"/>
  <c r="R63" i="2"/>
  <c r="R38" i="2"/>
  <c r="R98" i="2"/>
  <c r="R509" i="2"/>
  <c r="R448" i="2"/>
  <c r="R478" i="2"/>
  <c r="R695" i="2"/>
  <c r="R754" i="2"/>
  <c r="R487" i="2"/>
  <c r="R532" i="2"/>
  <c r="R130" i="2"/>
  <c r="R301" i="2"/>
  <c r="R386" i="2"/>
  <c r="R303" i="2"/>
  <c r="R274" i="2"/>
  <c r="R586" i="2"/>
  <c r="R44" i="2"/>
  <c r="R778" i="2"/>
  <c r="R150" i="2"/>
  <c r="R640" i="2"/>
  <c r="R590" i="2"/>
  <c r="R738" i="2"/>
  <c r="R463" i="2"/>
  <c r="R85" i="2"/>
  <c r="R270" i="2"/>
  <c r="R65" i="2"/>
  <c r="R221" i="2"/>
  <c r="R255" i="2"/>
  <c r="R379" i="2"/>
  <c r="R664" i="2"/>
  <c r="R305" i="2"/>
  <c r="R197" i="2"/>
  <c r="R611" i="2"/>
  <c r="R199" i="2"/>
  <c r="R409" i="2"/>
  <c r="R396" i="2"/>
  <c r="R70" i="2"/>
  <c r="R626" i="2"/>
  <c r="R21" i="2"/>
  <c r="R218" i="2"/>
  <c r="R666" i="2"/>
  <c r="R473" i="2"/>
  <c r="R619" i="2"/>
  <c r="R794" i="2"/>
  <c r="R550" i="2"/>
  <c r="R638" i="2"/>
  <c r="R696" i="2"/>
  <c r="R76" i="2"/>
  <c r="R563" i="2"/>
  <c r="R198" i="2"/>
  <c r="R768" i="2"/>
  <c r="R462" i="2"/>
  <c r="R192" i="2"/>
  <c r="R252" i="2"/>
  <c r="R793" i="2"/>
  <c r="R376" i="2"/>
  <c r="R207" i="2"/>
  <c r="R452" i="2"/>
  <c r="R206" i="2"/>
  <c r="R300" i="2"/>
  <c r="R401" i="2"/>
  <c r="R691" i="2"/>
  <c r="R15" i="2"/>
  <c r="R186" i="2"/>
  <c r="R788" i="2"/>
  <c r="R740" i="2"/>
  <c r="V55" i="2" l="1"/>
  <c r="X44" i="2"/>
  <c r="W57" i="2"/>
  <c r="W44" i="2"/>
  <c r="V62" i="2"/>
  <c r="X57" i="2"/>
  <c r="X43" i="2"/>
  <c r="W46" i="2"/>
  <c r="V43" i="2"/>
  <c r="V42" i="2"/>
  <c r="X56" i="2"/>
  <c r="W41" i="2"/>
  <c r="V53" i="2"/>
  <c r="V45" i="2"/>
  <c r="W62" i="2"/>
  <c r="W43" i="2"/>
  <c r="W40" i="2"/>
  <c r="V58" i="2"/>
  <c r="V39" i="2"/>
  <c r="X38" i="2"/>
  <c r="X46" i="2"/>
  <c r="X59" i="2"/>
  <c r="V38" i="2"/>
  <c r="V41" i="2"/>
  <c r="X37" i="2"/>
  <c r="X45" i="2"/>
  <c r="X58" i="2"/>
  <c r="W61" i="2"/>
  <c r="W53" i="2"/>
  <c r="W55" i="2"/>
  <c r="W45" i="2"/>
  <c r="W52" i="2"/>
  <c r="V44" i="2"/>
  <c r="V54" i="2"/>
  <c r="V61" i="2"/>
  <c r="X40" i="2"/>
  <c r="X53" i="2"/>
  <c r="X61" i="2"/>
  <c r="V60" i="2"/>
  <c r="V52" i="2"/>
  <c r="X39" i="2"/>
  <c r="X52" i="2"/>
  <c r="X60" i="2"/>
  <c r="W60" i="2"/>
  <c r="W38" i="2"/>
  <c r="W59" i="2"/>
  <c r="W54" i="2"/>
  <c r="W56" i="2"/>
  <c r="V40" i="2"/>
  <c r="V37" i="2"/>
  <c r="V57" i="2"/>
  <c r="X42" i="2"/>
  <c r="X55" i="2"/>
  <c r="V46" i="2"/>
  <c r="V56" i="2"/>
  <c r="V59" i="2"/>
  <c r="X41" i="2"/>
  <c r="X54" i="2"/>
  <c r="X62" i="2"/>
  <c r="W58" i="2"/>
  <c r="W42" i="2"/>
  <c r="W37" i="2"/>
  <c r="Y37" i="2" s="1"/>
  <c r="W39" i="2"/>
  <c r="Y43" i="2"/>
  <c r="Y44" i="2" l="1"/>
  <c r="Y41" i="2"/>
  <c r="Y46" i="2"/>
  <c r="Y40" i="2"/>
  <c r="Y42" i="2"/>
  <c r="Y45" i="2"/>
  <c r="Y38" i="2"/>
  <c r="Y39" i="2"/>
  <c r="Y52" i="2"/>
  <c r="Y53" i="2" l="1"/>
  <c r="Y54" i="2"/>
  <c r="Y55" i="2" l="1"/>
  <c r="Y56" i="2" l="1"/>
  <c r="Y57" i="2" l="1"/>
  <c r="Y58" i="2" l="1"/>
  <c r="Y59" i="2" l="1"/>
  <c r="Y60" i="2" l="1"/>
  <c r="Y61" i="2" l="1"/>
  <c r="Y62" i="2" l="1"/>
</calcChain>
</file>

<file path=xl/connections.xml><?xml version="1.0" encoding="utf-8"?>
<connections xmlns="http://schemas.openxmlformats.org/spreadsheetml/2006/main">
  <connection id="1" odcFile="C:\Users\ljichi\Documents\My Data Sources\haad-hs1sql AnalysisRequests LJ_DRG_claims.odc" keepAlive="1" name="haad-hs1sql AnalysisRequests LJ_DRG_claims" type="5" refreshedVersion="4">
    <dbPr connection="Provider=SQLOLEDB.1;Integrated Security=SSPI;Persist Security Info=True;Initial Catalog=AnalysisRequests;Data Source=haad-hs1sql;Use Procedure for Prepare=1;Auto Translate=True;Packet Size=4096;Workstation ID=HAAD1014L;Use Encryption for Data=False;Tag with column collation when possible=False" command="&quot;AnalysisRequests&quot;.&quot;dbo&quot;.&quot;LJ_DRG_claims&quot;" commandType="3"/>
  </connection>
  <connection id="2" odcFile="C:\Users\ljichi\Documents\My Data Sources\haad-hs1sql AnalysisRequests LJ_DRGFutureClaimsCount.odc" keepAlive="1" name="haad-hs1sql AnalysisRequests LJ_DRGFutureClaimsCount" type="5" refreshedVersion="4">
    <dbPr connection="Provider=SQLOLEDB.1;Integrated Security=SSPI;Persist Security Info=True;Initial Catalog=AnalysisRequests;Data Source=haad-hs1sql;Use Procedure for Prepare=1;Auto Translate=True;Packet Size=4096;Workstation ID=HAAD1014L;Use Encryption for Data=False;Tag with column collation when possible=False" command="&quot;AnalysisRequests&quot;.&quot;dbo&quot;.&quot;LJ_DRGFutureClaimsCount&quot;" commandType="3"/>
  </connection>
  <connection id="3" odcFile="C:\Users\jbardopoulos\Documents\My Data Sources\haad-hs1sql Analytics KEH.odc" keepAlive="1" name="haad-hs1sql Analytics KEH" type="5" refreshedVersion="4" background="1" refreshOnLoad="1">
    <dbPr connection="Provider=MSOLAP.4;Integrated Security=SSPI;Persist Security Info=True;Initial Catalog=Analytics;Data Source=haad-hs1sql;MDX Compatibility=1;Safety Options=2;MDX Missing Member Mode=Error" command="KEH" commandType="1"/>
    <olapPr sendLocale="1" rowDrillCount="1000"/>
  </connection>
  <connection id="4" keepAlive="1" name="PowerPivot Data" description="This connection is used by Excel for communication between the workbook and embedded PowerPivot data, and should not be manually edited or deleted." type="5" refreshedVersion="0" background="1">
    <dbPr connection="Provider=MSOLAP.4;Persist Security Info=True;Initial Catalog=Microsoft_SQLServer_AnalysisServices;Data Source=$Embedded$;MDX Compatibility=1;Safety Options=2;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<sst xmlns="http://schemas.openxmlformats.org/spreadsheetml/2006/main" count="3992" uniqueCount="1664">
  <si>
    <t>Severity</t>
  </si>
  <si>
    <t>DRG</t>
  </si>
  <si>
    <t>a</t>
  </si>
  <si>
    <t>Cost</t>
  </si>
  <si>
    <t>n</t>
  </si>
  <si>
    <t>W</t>
  </si>
  <si>
    <t>severity</t>
  </si>
  <si>
    <t>BaseDRG</t>
  </si>
  <si>
    <t>All</t>
  </si>
  <si>
    <t>Nervous System</t>
  </si>
  <si>
    <t>The Eye</t>
  </si>
  <si>
    <t>The Ear, Nose, Mouth &amp; Throat</t>
  </si>
  <si>
    <t>Respiratory System</t>
  </si>
  <si>
    <t>The Circulatory System</t>
  </si>
  <si>
    <t>The Digestive System</t>
  </si>
  <si>
    <t>The Hepatobiliary System &amp; Pancreas</t>
  </si>
  <si>
    <t>The Musculoskeletal System &amp; Connective Tissue</t>
  </si>
  <si>
    <t>The Skin, Subcutaneous Tissue &amp; Breast</t>
  </si>
  <si>
    <t>The Endocrine, Nutritional &amp; Metabolic Systems</t>
  </si>
  <si>
    <t>The Urinary Tract</t>
  </si>
  <si>
    <t>The Male Reproductive System</t>
  </si>
  <si>
    <t>The Female Reproductive System</t>
  </si>
  <si>
    <t>Childbirth</t>
  </si>
  <si>
    <t>Newborns &amp; Other Neonates</t>
  </si>
  <si>
    <t>Blood, Blood Forming Organs, Immunological System</t>
  </si>
  <si>
    <t>The Myeloproliferative System &amp; Poorly Differentiated Neoplasms</t>
  </si>
  <si>
    <t>Infectious &amp; Parasitic Diseases Of Systemic Or Unspecified Sites</t>
  </si>
  <si>
    <t>Mental Diseases &amp; Disorders</t>
  </si>
  <si>
    <t>Alcohol/Drug Abuse &amp; Dependence</t>
  </si>
  <si>
    <t>Injuries, Poisonings &amp; Toxic Effects Of Drugs</t>
  </si>
  <si>
    <t>Factors Influencing Health Status &amp; Other Contacts With Health Services</t>
  </si>
  <si>
    <t>MDC</t>
  </si>
  <si>
    <t>W'</t>
  </si>
  <si>
    <t>TotalCost</t>
  </si>
  <si>
    <t>W''</t>
  </si>
  <si>
    <t>Monotonic</t>
  </si>
  <si>
    <t>Credibility</t>
  </si>
  <si>
    <t>Weight update</t>
  </si>
  <si>
    <t>Correlation</t>
  </si>
  <si>
    <t>∆W</t>
  </si>
  <si>
    <t>Description</t>
  </si>
  <si>
    <t>Change</t>
  </si>
  <si>
    <t>∆W%</t>
  </si>
  <si>
    <t>Top DRG weight increases (%)</t>
  </si>
  <si>
    <t>Bottom DRGs weight increases (%)</t>
  </si>
  <si>
    <t>Data Source</t>
  </si>
  <si>
    <t>IM Vaginal Delivery</t>
  </si>
  <si>
    <t>IP Appendiceal Procedures</t>
  </si>
  <si>
    <t>IP Percutaneous Cardiovascular Procedures</t>
  </si>
  <si>
    <t>IM Angina Pectoris &amp; Chest Pain</t>
  </si>
  <si>
    <t>IP Vagina, Cervix &amp; Vulva Procedures</t>
  </si>
  <si>
    <t>IP Other Skin, Subcutaneous Tissue &amp; Breast Procedures</t>
  </si>
  <si>
    <t>IP Intraocular &amp; Lens Procedures</t>
  </si>
  <si>
    <t>IP Major Lower Extremity Joint &amp; Limb Reattachment Procedures</t>
  </si>
  <si>
    <t>IM Asthma &amp; Bronchiolitis</t>
  </si>
  <si>
    <t>IM Inborn Errors Of Metabolism</t>
  </si>
  <si>
    <t>IM Acute Myocardial Infarction</t>
  </si>
  <si>
    <t>IP Vaginal Delivery With Procedure Except Sterilization &amp;/Or Dilation &amp; Curettage</t>
  </si>
  <si>
    <t>IP Inguinal &amp; Femoral Hernia Procedures</t>
  </si>
  <si>
    <t>IP Other Complex Head &amp; Neck Procedures</t>
  </si>
  <si>
    <t>IP Dilation &amp; Curettage, Intrauterine &amp; Cervical Procedures</t>
  </si>
  <si>
    <t>IM Heart Failure</t>
  </si>
  <si>
    <t>IM Abortion</t>
  </si>
  <si>
    <t>IP Skin Graft Without Burns</t>
  </si>
  <si>
    <t>IM Threatened Abortion</t>
  </si>
  <si>
    <t>IP Upper Extremity Procedures</t>
  </si>
  <si>
    <t>IM Trauma To The Skin, Subcutaneous Tissue &amp; Breast</t>
  </si>
  <si>
    <t>IM Other Factors Influencing Health Status</t>
  </si>
  <si>
    <t>IM Cardiac Arrhythmia &amp; Conduction Disorders</t>
  </si>
  <si>
    <t>IM Red Blood Cell Disorders Except Sickle Cell Anemia Crisis</t>
  </si>
  <si>
    <t>IP Tonsil &amp; Adenoid Procedures</t>
  </si>
  <si>
    <t>IP Cesarean Delivery</t>
  </si>
  <si>
    <t>IM Coagulation Disorders</t>
  </si>
  <si>
    <t>IM Neonate, Birthwt 1000-1499 Grams Without Major Procedure</t>
  </si>
  <si>
    <t>IM Hypovolemia &amp; Electrolyte Disorders</t>
  </si>
  <si>
    <t>IM Digestive Malignancy</t>
  </si>
  <si>
    <t>IP Other Ear, Nose, Mouth &amp; Throat Procedures</t>
  </si>
  <si>
    <t>IM Head Trauma</t>
  </si>
  <si>
    <t>IM Poisoning &amp; Toxic Effects Of Drugs</t>
  </si>
  <si>
    <t>IP Orbital &amp; Extraocular Procedures</t>
  </si>
  <si>
    <t>IP Cardiac Valve Procedures Without Cardiac Catheterization</t>
  </si>
  <si>
    <t>IM Non-Bacterial Infections</t>
  </si>
  <si>
    <t>IP Hernia Procedures Except Inguinal &amp; Femoral</t>
  </si>
  <si>
    <t>IP Uterine &amp; Adnexal Procedures</t>
  </si>
  <si>
    <t>IM Connective Tissue Disorders</t>
  </si>
  <si>
    <t>IP Other Circulatory System Procedures</t>
  </si>
  <si>
    <t>IP Breast Procedures</t>
  </si>
  <si>
    <t>IP Vein Ligation &amp; Stripping</t>
  </si>
  <si>
    <t>IP Penis Procedures</t>
  </si>
  <si>
    <t>IM Diabetes And Nutritional &amp; Misc Metabolic Disorders</t>
  </si>
  <si>
    <t>IP Coronary Bypass Without Cardiac Catheterization</t>
  </si>
  <si>
    <t>IM Kidney &amp; Urinary Tract Malignancy &amp; Renal Failure</t>
  </si>
  <si>
    <t>IP Local Excision &amp; Removal Of Internal Fixation Device</t>
  </si>
  <si>
    <t>IM Peptic Ulcer &amp; Gastritis</t>
  </si>
  <si>
    <t>IM Syncope &amp; Collapse</t>
  </si>
  <si>
    <t>IM Peripheral &amp; Other Vascular Disorders</t>
  </si>
  <si>
    <t>IM Fracture Or Dislocation Except Femur &amp; Pelvis</t>
  </si>
  <si>
    <t>IM Other Gastroenteritis &amp; Abdominal Pain</t>
  </si>
  <si>
    <t>IP Peritoneal Adhesiolysis</t>
  </si>
  <si>
    <t>IP Complex Intestinal Procedures</t>
  </si>
  <si>
    <t>IM Non-Traumatic Intracranial Hemorrhage</t>
  </si>
  <si>
    <t>IM Cardiac Congenital &amp; Valvular Disorders</t>
  </si>
  <si>
    <t>IP Spinal Fusion Procedures Except For Curvature Of The Spine</t>
  </si>
  <si>
    <t>IM Lymphoma &amp; Non-Acute Leukemia</t>
  </si>
  <si>
    <t>IM Agranulocytosis</t>
  </si>
  <si>
    <t>IP Soft Tissue Procedures</t>
  </si>
  <si>
    <t>IP Cardiac Catheterization</t>
  </si>
  <si>
    <t>IP Other Cardiothoracic Procedures</t>
  </si>
  <si>
    <t>IM Other Digestive System Diagnoses</t>
  </si>
  <si>
    <t>IP Cardiac Defibrillator &amp; Heart Assist System Insertion</t>
  </si>
  <si>
    <t>IP Cardiac Pacemaker &amp; Defibrillator Device Replacement</t>
  </si>
  <si>
    <t>IM Fracture Of Pelvis Or Dislocation Of Hip</t>
  </si>
  <si>
    <t>IM Respiratory Malignancy</t>
  </si>
  <si>
    <t>IM Pulmonary Embolism</t>
  </si>
  <si>
    <t>IM Other Biliary Tract Disorders</t>
  </si>
  <si>
    <t>IP Skin Graft With Burns</t>
  </si>
  <si>
    <t>IM Malignant Breast Disorders</t>
  </si>
  <si>
    <t>IM Chemotherapy</t>
  </si>
  <si>
    <t>IM Musculoskeletal Signs, Symptoms, Sprains &amp; Minor Inflammations</t>
  </si>
  <si>
    <t>IP Cranial &amp; Peripheral Nerve Procedures</t>
  </si>
  <si>
    <t>IM Fractures Of Femur</t>
  </si>
  <si>
    <t>IM Diverticulitis, Diverticulosis &amp; Inflammatory Bowel Disease</t>
  </si>
  <si>
    <t>IP Permanent Cardiac Pacemaker Insertion</t>
  </si>
  <si>
    <t>IM Other Ear, Nose, Mouth &amp; Throat Diagnoses</t>
  </si>
  <si>
    <t>IP Extracranial Vascular Procedures</t>
  </si>
  <si>
    <t>IM Neonate, Birthwt 1500-1999 Grams Without Major Procedure</t>
  </si>
  <si>
    <t>IM Other Injury, Poisoning &amp; Toxic Effect Diagnoses</t>
  </si>
  <si>
    <t>IM Dental &amp; Oral Disease</t>
  </si>
  <si>
    <t>IM Concussion</t>
  </si>
  <si>
    <t>IM Other Bone &amp; Joint Diseases</t>
  </si>
  <si>
    <t>IM Epiglottitis, Otitis Media, Upper Respiratory Tract Infection &amp; Laryngotracheitis</t>
  </si>
  <si>
    <t>IM Hypertension</t>
  </si>
  <si>
    <t>IP Carpal Tunnel Release</t>
  </si>
  <si>
    <t>IM Other Eye Disorders</t>
  </si>
  <si>
    <t>IM Nervous System Malignancy &amp; Degenerative Disorders</t>
  </si>
  <si>
    <t>IP Cranial &amp; Facial Bone Reconstructive Procedures</t>
  </si>
  <si>
    <t>IP Non-Complex Prostate &amp; Scrotal Contents Procedures</t>
  </si>
  <si>
    <t>IP Circumcision</t>
  </si>
  <si>
    <t>IP Bilateral &amp; Multiple Major Lower Extremity Joint Procedures</t>
  </si>
  <si>
    <t>IM Other Blood &amp; Blood Forming Organs Disorders</t>
  </si>
  <si>
    <t>IP Complex Prostatectomy Procedures</t>
  </si>
  <si>
    <t>IP Craniotomy</t>
  </si>
  <si>
    <t>IM Dysequilibrium</t>
  </si>
  <si>
    <t>IP Abortion Procedures</t>
  </si>
  <si>
    <t>IM Complications Of Treatment</t>
  </si>
  <si>
    <t>IP Salivary Gland Procedures</t>
  </si>
  <si>
    <t>IP Non-Complex Stomach, Esophageal &amp; Duodenal Procedures</t>
  </si>
  <si>
    <t>IM Major Skin Disorders</t>
  </si>
  <si>
    <t>IM Other Circulatory System Diagnoses</t>
  </si>
  <si>
    <t>IP Thyroid, Parathyroid &amp; Thyroglossal Duct Procedures</t>
  </si>
  <si>
    <t>IM Liver Disorders Except Malignancy, Cirrhosis Or Alcoholic Hepatitis</t>
  </si>
  <si>
    <t>IM Major Gastrointestinal Infections</t>
  </si>
  <si>
    <t>IP Create, Revise, Remove Dialysis Device</t>
  </si>
  <si>
    <t>IM Cardiac Arrest, Unexplained</t>
  </si>
  <si>
    <t>IM Nephritis</t>
  </si>
  <si>
    <t>IP Mouth Procedures</t>
  </si>
  <si>
    <t>IP Ventricular Shunt Procedures</t>
  </si>
  <si>
    <t>IP Complex Thoracic Vascular Procedures</t>
  </si>
  <si>
    <t>IM Cardiomyopathy</t>
  </si>
  <si>
    <t>IM Major Chest Trauma</t>
  </si>
  <si>
    <t>IM Other Myeloprolif Disorders &amp; Poorly Differentiated Neoplasm Diagnosis</t>
  </si>
  <si>
    <t>IP Cleft Lip &amp; Palate Repair</t>
  </si>
  <si>
    <t>IM Respiratory Failure</t>
  </si>
  <si>
    <t>IM Other Endocrine Disorders</t>
  </si>
  <si>
    <t>IM Malfunction, Reaction &amp; Complication Of Cardiaovascolar Device Or Procedure</t>
  </si>
  <si>
    <t>IM Bacterial &amp; Tuberculous Infections Of Nervous System</t>
  </si>
  <si>
    <t>IM Drug &amp; Alcohol Abuse &amp; Dependence, Left Against Medical Advice</t>
  </si>
  <si>
    <t>IM Kidney &amp; Urinary Tract Signs &amp; Symptoms</t>
  </si>
  <si>
    <t>IM Migraine &amp; Other Headaches</t>
  </si>
  <si>
    <t>IM Malfunction, Reaction Or Complication Of Urinary Tract Device, Graft Or Transplantation</t>
  </si>
  <si>
    <t>IP Complex Biliary Tract Procedures</t>
  </si>
  <si>
    <t>IM Bipolar Disorders</t>
  </si>
  <si>
    <t>IP Cardiac Valve Procedures With Cardiac Catheterization</t>
  </si>
  <si>
    <t>IP Pelvic Evisceration, Radical Hysterectectomy &amp; Radical Vulvectomy</t>
  </si>
  <si>
    <t>IM Ear, Nose, Mouth &amp; Throat Malignancy</t>
  </si>
  <si>
    <t>IP Major Upper Extremity Joint &amp; Limb Reattachment Procedures</t>
  </si>
  <si>
    <t>IM Neurological Eye Disorders</t>
  </si>
  <si>
    <t>IM Depression</t>
  </si>
  <si>
    <t>IM Major Depression</t>
  </si>
  <si>
    <t>IP Adrenal Procedures</t>
  </si>
  <si>
    <t>IP Complex Larynx Procedures</t>
  </si>
  <si>
    <t>IM Human Immunodeficiency Virus Infection</t>
  </si>
  <si>
    <t>IP Cholecystectomy Except Laparoscopic</t>
  </si>
  <si>
    <t>IM Cystic Fibrosis</t>
  </si>
  <si>
    <t>IM Neonate, Died Or Transferred To Another Acute Care Facility</t>
  </si>
  <si>
    <t>IM Radiotherapy</t>
  </si>
  <si>
    <t>IM Other Kidney &amp; Urinary Tract Diagnoses</t>
  </si>
  <si>
    <t>IM Acute &amp; Subacute Endocarditis</t>
  </si>
  <si>
    <t>IM Childhood Mental Disorders</t>
  </si>
  <si>
    <t>IP Coronary Bypass With Cardiac Catheterization</t>
  </si>
  <si>
    <t>IP Pituitary &amp; Pineal Procedures</t>
  </si>
  <si>
    <t>IM Child Or Adult Maltreatment Syndrome</t>
  </si>
  <si>
    <t>IM Burns, Transferred To Another Acute Care Facility</t>
  </si>
  <si>
    <t>IP Bone Marrow Transplantation</t>
  </si>
  <si>
    <t>IM Seizure</t>
  </si>
  <si>
    <t>IP Spinal Fusion Procedures For Curvature Of The Spine</t>
  </si>
  <si>
    <t>IP Kidney Transplantation</t>
  </si>
  <si>
    <t>IM Compulsive Nutrition Disorders</t>
  </si>
  <si>
    <t>IP Long Term Mechanical Ventilation With Tracheostomy</t>
  </si>
  <si>
    <t>IP Heart &amp;/Or Lung Transplantation</t>
  </si>
  <si>
    <t>IP Neonate, Birthwt 1500-1999 Grams With Major Procedure</t>
  </si>
  <si>
    <t>IP Neonate, Birthwt &lt;1000 Grams With Major Procedure</t>
  </si>
  <si>
    <t>IP Endoscopic Tubal Interruption</t>
  </si>
  <si>
    <t>IP Alcohol &amp; Drug Rehabilitation &amp;/Or Detoxification Therapy</t>
  </si>
  <si>
    <t>IP Neonate, Birthwt 1000-1499 Grams With Major Procedure</t>
  </si>
  <si>
    <t>IP Neonate, W Organ Transplantation Or Extracorporeal Membrane Oxygenation</t>
  </si>
  <si>
    <t>IP Liver Transplantation</t>
  </si>
  <si>
    <t>IP Neonate, Birthwt 2000-2499 Grams With Major Procedure</t>
  </si>
  <si>
    <t>IP Open Tubal Interruption</t>
  </si>
  <si>
    <t>IM Multiple Sclerosis &amp; Cerebellar Ataxia</t>
  </si>
  <si>
    <t>IM Male Reproductive System Malignancy</t>
  </si>
  <si>
    <t>IM Deep Vein Thrombophlebitis</t>
  </si>
  <si>
    <t>IM Allergic Reactions</t>
  </si>
  <si>
    <t>IP Complex Bladder Procedures</t>
  </si>
  <si>
    <t>IP Cardiac Pacemaker &amp; Defibrillator Revision Except Device Replacement</t>
  </si>
  <si>
    <t>IM Neonate, Birthwt &gt;2499 Grams With Major Anomaly Or Hereditary Condition</t>
  </si>
  <si>
    <t>IM Acute Major Eye Infections</t>
  </si>
  <si>
    <t>IM Neonate, Birthwt &gt;2499 Grams With Congenital/Perinatal Infections</t>
  </si>
  <si>
    <t>IP Neonate, Birthwt &lt;1000 Grams Without Major Procedure</t>
  </si>
  <si>
    <t>IP Intracranial Vascular Procedures</t>
  </si>
  <si>
    <t>IM Osteomyelitis</t>
  </si>
  <si>
    <t>IM Female Reproductive System Infections</t>
  </si>
  <si>
    <t>IM Interstitial Lung Disease</t>
  </si>
  <si>
    <t>IP Amputation</t>
  </si>
  <si>
    <t>IM Gastrointestinal Vascular Insufficiency</t>
  </si>
  <si>
    <t>IP Vaginal Delivery With Sterilization &amp;/Or Dilation &amp; Curettage</t>
  </si>
  <si>
    <t>IM Cirrhosis &amp; Alcoholic Hepatitis</t>
  </si>
  <si>
    <t>IM Epistaxis</t>
  </si>
  <si>
    <t>IP Neonate, Birthwt &gt;2499 Grams With Respiratory Distress Syndrome</t>
  </si>
  <si>
    <t>IP Non-Complex Small &amp; Large Bowel Procedures</t>
  </si>
  <si>
    <t>IM Septic Arthritis</t>
  </si>
  <si>
    <t>IM Malignancy Of Hepatobiliary System &amp; Pancreas</t>
  </si>
  <si>
    <t>IP Complex Respiratory System Procedures</t>
  </si>
  <si>
    <t>IP Spleen Procedures</t>
  </si>
  <si>
    <t>IP Transurethral Prostatectomy</t>
  </si>
  <si>
    <t>IP Bladder &amp; Lower Urinary Tract Procedures</t>
  </si>
  <si>
    <t>IP Neonate, Birthwt &gt;2499 Grams With Major Procedure</t>
  </si>
  <si>
    <t>IP Long Term Mechanical Ventilation Without Tracheostomy</t>
  </si>
  <si>
    <t>IM Post-Operative &amp; Post-Traumatic Infections</t>
  </si>
  <si>
    <t>IM Viral Meningitis</t>
  </si>
  <si>
    <t>IP Complex Abdominal Vascular Procedures</t>
  </si>
  <si>
    <t>IM Musculoskeletal &amp; Connective Tissue Malignancy &amp; Pathological Fractures</t>
  </si>
  <si>
    <t>IM Female Reproductive System Malignancy</t>
  </si>
  <si>
    <t>IM Other Skin &amp; Breast Disorders</t>
  </si>
  <si>
    <t>IM Atherosclerosis</t>
  </si>
  <si>
    <t>IM Other Mental Disorders</t>
  </si>
  <si>
    <t>IM Rehabilitation</t>
  </si>
  <si>
    <t>IM Transient Ischemia</t>
  </si>
  <si>
    <t>IM Alcohol, Opioid &amp; Cocaine Abuse &amp; Dependence</t>
  </si>
  <si>
    <t>IM Malfunction, Reaction Or Complication Of Orthopedic Device Or Procedure</t>
  </si>
  <si>
    <t>IM Neonate, Birthwt &gt;2499 Grams With Aspiration Syndrome</t>
  </si>
  <si>
    <t>IP Anal Procedures</t>
  </si>
  <si>
    <t>IM Other Drug Abuse &amp; Dependence</t>
  </si>
  <si>
    <t>IM Sickle Cell Anemia Crisis</t>
  </si>
  <si>
    <t>IM Male Reproductive System Diagnoses Except Malignancy</t>
  </si>
  <si>
    <t>IP Other Hepatobiliary &amp; Pancreas Procedures</t>
  </si>
  <si>
    <t>IM Septicemia</t>
  </si>
  <si>
    <t>IM Kidney &amp; Urinary Tract Infections</t>
  </si>
  <si>
    <t>IM Esophageal Disorders</t>
  </si>
  <si>
    <t>IP Other Musculoskeletel System &amp; Connective Tissue Procedures</t>
  </si>
  <si>
    <t>IM Injuries To Unspecified Or Multiple Sites</t>
  </si>
  <si>
    <t>IM Other Bacterial &amp; Parasitic Diseases</t>
  </si>
  <si>
    <t>IM Personality &amp; Impulse Control Disorders</t>
  </si>
  <si>
    <t>IP Pancreas &amp; Liver Procedures</t>
  </si>
  <si>
    <t>IM Non-Traumatic Stupor &amp; Coma</t>
  </si>
  <si>
    <t>IM Burns</t>
  </si>
  <si>
    <t>IM Neuroses Except Depression</t>
  </si>
  <si>
    <t>IP Hip &amp; Femur Procedures Except Major Joint</t>
  </si>
  <si>
    <t>IM Respiratory Infections &amp; Inflammations</t>
  </si>
  <si>
    <t>IM Cranial &amp; Peripheral Nerve Disorders</t>
  </si>
  <si>
    <t>IM Schizophrenia</t>
  </si>
  <si>
    <t>IM Gastrointestinal Obstruction</t>
  </si>
  <si>
    <t>IM Spinal Disorders &amp; Injuries</t>
  </si>
  <si>
    <t>IP Moderately Complex Prostate &amp; Scrotal Contents Procedures</t>
  </si>
  <si>
    <t>IP Complex Cardiothoracic Repair Of Heart Anomaly</t>
  </si>
  <si>
    <t>IM Urinary Stones</t>
  </si>
  <si>
    <t>IP Other Procedures Of Blood &amp; Blood Forming Organs</t>
  </si>
  <si>
    <t>IP Laparoscopic Cholecystectomy</t>
  </si>
  <si>
    <t>IM Pneumothorax &amp; Pleural Effusion</t>
  </si>
  <si>
    <t>IM Menstrual &amp; Other Female Reproductive System Disorders</t>
  </si>
  <si>
    <t>IP Upper Urinary Tract Procedures</t>
  </si>
  <si>
    <t>IM Non-Bacterial Infections Of Nervous System Except Viral Meningitis</t>
  </si>
  <si>
    <t>IP Sinus &amp; Mastoid Procedures</t>
  </si>
  <si>
    <t>IM Medical Back Problems</t>
  </si>
  <si>
    <t>IM Pancreas Disorders Except Malignancy</t>
  </si>
  <si>
    <t>IM Organic Disturbances &amp; Mental Retardation</t>
  </si>
  <si>
    <t>IP Foot Procedures</t>
  </si>
  <si>
    <t>IM Fever</t>
  </si>
  <si>
    <t>IM Other Musculoskeletal System &amp; Connective Tissue Diagnoses</t>
  </si>
  <si>
    <t>IM Neonate, Birthwt 2000-2499 Grams Without Major Procedure</t>
  </si>
  <si>
    <t>IM Signs &amp; Symptoms</t>
  </si>
  <si>
    <t>IP Non-Complex Respiratory System Procedures</t>
  </si>
  <si>
    <t>IM Postpartum Disorders</t>
  </si>
  <si>
    <t>IM Other Nervous System Disorders</t>
  </si>
  <si>
    <t>IP Urethral &amp; Transurethral Procedures</t>
  </si>
  <si>
    <t>IM Antepartum Disorders</t>
  </si>
  <si>
    <t>IM Chronic Obstructive Pulmonary Disease</t>
  </si>
  <si>
    <t>IM Cellulitis</t>
  </si>
  <si>
    <t>IM Respiratory System Signs, Symptoms &amp; Other Diagnoses</t>
  </si>
  <si>
    <t>IM Acute Leukemia</t>
  </si>
  <si>
    <t>IM False Labor</t>
  </si>
  <si>
    <t>IP Spine Procedures</t>
  </si>
  <si>
    <t>IP Moderately Complex Respiratory System Procedures</t>
  </si>
  <si>
    <t>IM Simple Pneumonia &amp; Whooping Cough</t>
  </si>
  <si>
    <t>IM Neonate, Birthwt &gt;2499 Grams Without Major Procedure</t>
  </si>
  <si>
    <t>IP Other Digestive System Procedures</t>
  </si>
  <si>
    <t>IP Knee &amp; Lower Leg Procedures Except Foot</t>
  </si>
  <si>
    <t>IM Non-Specific Cva &amp; Pre-Cerebral OCClusion Without Infarct</t>
  </si>
  <si>
    <t>IM Cerebrovascular ACCident With Infarct</t>
  </si>
  <si>
    <t>IM Septicemia w/MCC</t>
  </si>
  <si>
    <t>IM Vaginal Delivery w/CC</t>
  </si>
  <si>
    <t>IP Percutaneous Cardiovascular Procedures w/CC</t>
  </si>
  <si>
    <t>IP Other Skin, Subcutaneous Tissue &amp; Breast Procedures w/CC</t>
  </si>
  <si>
    <t>IM Non-Traumatic Intracranial Hemorrhage w/MCC</t>
  </si>
  <si>
    <t>IP Neonate, Birthwt &gt;2499 Grams With Respiratory Distress Syndrome w/MCC</t>
  </si>
  <si>
    <t>IM Other Factors Influencing Health Status w/MCC</t>
  </si>
  <si>
    <t>IM Other Factors Influencing Health Status w/CC</t>
  </si>
  <si>
    <t>IM Atherosclerosis w/CC</t>
  </si>
  <si>
    <t>IP Other Ear, Nose, Mouth &amp; Throat Procedures w/MCC</t>
  </si>
  <si>
    <t>IP Cardiac Defibrillator &amp; Heart Assist System Insertion w/MCC</t>
  </si>
  <si>
    <t>IM Neonate, Birthwt 1000-1499 Grams Without Major Procedure w/MCC</t>
  </si>
  <si>
    <t>IP Neonate, Birthwt &lt;1000 Grams Without Major Procedure w/MCC</t>
  </si>
  <si>
    <t>IM Acute Leukemia w/MCC</t>
  </si>
  <si>
    <t>IM Post-Operative &amp; Post-Traumatic Infections w/MCC</t>
  </si>
  <si>
    <t>IM Respiratory Failure w/MCC</t>
  </si>
  <si>
    <t>IM Antepartum Disorders w/CC</t>
  </si>
  <si>
    <t>IM Osteomyelitis w/MCC</t>
  </si>
  <si>
    <t>IP Cesarean Delivery w/CC</t>
  </si>
  <si>
    <t>IM Neonate, Birthwt 1500-1999 Grams Without Major Procedure w/MCC</t>
  </si>
  <si>
    <t>IM Peripheral &amp; Other Vascular Disorders w/MCC</t>
  </si>
  <si>
    <t>IP Other Circulatory System Procedures w/CC</t>
  </si>
  <si>
    <t>IM Chemotherapy w/CC</t>
  </si>
  <si>
    <t>IP Uterine &amp; Adnexal Procedures w/CC</t>
  </si>
  <si>
    <t>IM Antepartum Disorders w/MCC</t>
  </si>
  <si>
    <t>IM Cardiac Arrest, Unexplained w/MCC</t>
  </si>
  <si>
    <t>IM Liver Disorders Except Malignancy, Cirrhosis Or Alcoholic Hepatitis w/MCC</t>
  </si>
  <si>
    <t>IP Appendiceal Procedures w/CC</t>
  </si>
  <si>
    <t>IM Seizure w/CC</t>
  </si>
  <si>
    <t>IP Intraocular &amp; Lens Procedures w/CC</t>
  </si>
  <si>
    <t>IM Pneumothorax &amp; Pleural Effusion w/MCC</t>
  </si>
  <si>
    <t>IM Dental &amp; Oral Disease w/MCC</t>
  </si>
  <si>
    <t>IM Medical Back Problems w/CC</t>
  </si>
  <si>
    <t>IP Vaginal Delivery With Procedure Except Sterilization &amp;/Or Dilation &amp; Curettage w/CC</t>
  </si>
  <si>
    <t>IM Neonate, Birthwt 1000-1499 Grams Without Major Procedure w/CC</t>
  </si>
  <si>
    <t>IM Neonate, Birthwt 2000-2499 Grams Without Major Procedure w/MCC</t>
  </si>
  <si>
    <t>IM Cerebrovascular ACCident With Infarct w/MCC</t>
  </si>
  <si>
    <t>IM Asthma &amp; Bronchiolitis w/CC</t>
  </si>
  <si>
    <t>IM Nervous System Malignancy &amp; Degenerative Disorders w/MCC</t>
  </si>
  <si>
    <t>IM Angina Pectoris &amp; Chest Pain w/MCC</t>
  </si>
  <si>
    <t>IM Asthma &amp; Bronchiolitis w/MCC</t>
  </si>
  <si>
    <t>IP Vagina, Cervix &amp; Vulva Procedures w/CC</t>
  </si>
  <si>
    <t>IM Other Injury, Poisoning &amp; Toxic Effect Diagnoses w/MCC</t>
  </si>
  <si>
    <t>IP Cardiac Pacemaker &amp; Defibrillator Revision Except Device Replacement w/MCC</t>
  </si>
  <si>
    <t>IM Gastrointestinal Obstruction w/MCC</t>
  </si>
  <si>
    <t>IM Liver Disorders Except Malignancy, Cirrhosis Or Alcoholic Hepatitis w/CC</t>
  </si>
  <si>
    <t>IM Peptic Ulcer &amp; Gastritis w/CC</t>
  </si>
  <si>
    <t>IM Other Endocrine Disorders w/MCC</t>
  </si>
  <si>
    <t>IM Cardiac Congenital &amp; Valvular Disorders w/CC</t>
  </si>
  <si>
    <t>IP Skin Graft With Burns w/CC</t>
  </si>
  <si>
    <t>IP Appendiceal Procedures w/MCC</t>
  </si>
  <si>
    <t>IM Agranulocytosis w/MCC</t>
  </si>
  <si>
    <t>IP Cesarean Delivery w/MCC</t>
  </si>
  <si>
    <t>IM Respiratory System Signs, Symptoms &amp; Other Diagnoses w/CC</t>
  </si>
  <si>
    <t>IM Cardiac Congenital &amp; Valvular Disorders w/MCC</t>
  </si>
  <si>
    <t>IM Major Gastrointestinal Infections w/MCC</t>
  </si>
  <si>
    <t>IM Fractures Of Femur w/MCC</t>
  </si>
  <si>
    <t>IM Ear, Nose, Mouth &amp; Throat Malignancy w/CC</t>
  </si>
  <si>
    <t>IM Postpartum Disorders w/MCC</t>
  </si>
  <si>
    <t>IM Red Blood Cell Disorders Except Sickle Cell Anemia Crisis w/CC</t>
  </si>
  <si>
    <t>IM Burns w/CC</t>
  </si>
  <si>
    <t>IM Inborn Errors Of Metabolism w/CC</t>
  </si>
  <si>
    <t>IM Concussion w/MCC</t>
  </si>
  <si>
    <t>IP Cardiac Pacemaker &amp; Defibrillator Device Replacement w/MCC</t>
  </si>
  <si>
    <t>IM Signs &amp; Symptoms w/MCC</t>
  </si>
  <si>
    <t>IM Fever w/MCC</t>
  </si>
  <si>
    <t>IM Other Bone &amp; Joint Diseases w/CC</t>
  </si>
  <si>
    <t>IP Skin Graft With Burns w/MCC</t>
  </si>
  <si>
    <t>IM Nervous System Malignancy &amp; Degenerative Disorders w/CC</t>
  </si>
  <si>
    <t>IM Kidney &amp; Urinary Tract Malignancy &amp; Renal Failure w/CC</t>
  </si>
  <si>
    <t>IP Neonate, Birthwt &lt;1000 Grams Without Major Procedure w/CC</t>
  </si>
  <si>
    <t>IM Neonate, Died Or Transferred To Another Acute Care Facility w/MCC</t>
  </si>
  <si>
    <t>IP Cardiac Valve Procedures With Cardiac Catheterization w/MCC</t>
  </si>
  <si>
    <t>IM Epiglottitis, Otitis Media, Upper Respiratory Tract Infection &amp; Laryngotracheitis w/CC</t>
  </si>
  <si>
    <t>IP Ventricular Shunt Procedures w/MCC</t>
  </si>
  <si>
    <t>IM Pulmonary Embolism w/MCC</t>
  </si>
  <si>
    <t>IM Major Skin Disorders w/MCC</t>
  </si>
  <si>
    <t>IM Malignant Breast Disorders w/CC</t>
  </si>
  <si>
    <t>IM Non-Traumatic Intracranial Hemorrhage w/CC</t>
  </si>
  <si>
    <t>IM Threatened Abortion w/MCC</t>
  </si>
  <si>
    <t>IM Spinal Disorders &amp; Injuries w/MCC</t>
  </si>
  <si>
    <t>IM Non-Bacterial Infections Of Nervous System Except Viral Meningitis w/CC</t>
  </si>
  <si>
    <t>IM Other Bone &amp; Joint Diseases w/MCC</t>
  </si>
  <si>
    <t>IP Cardiac Defibrillator &amp; Heart Assist System Insertion w/CC</t>
  </si>
  <si>
    <t>IM Other Endocrine Disorders w/CC</t>
  </si>
  <si>
    <t>IM Signs &amp; Symptoms w/CC</t>
  </si>
  <si>
    <t>IP Other Procedures Of Blood &amp; Blood Forming Organs w/CC</t>
  </si>
  <si>
    <t>IP Peritoneal Adhesiolysis w/MCC</t>
  </si>
  <si>
    <t>IP Permanent Cardiac Pacemaker Insertion w/MCC</t>
  </si>
  <si>
    <t>IP Uterine &amp; Adnexal Procedures w/MCC</t>
  </si>
  <si>
    <t>IM Cardiac Arrhythmia &amp; Conduction Disorders w/MCC</t>
  </si>
  <si>
    <t>IP Breast Procedures w/CC</t>
  </si>
  <si>
    <t>IP Permanent Cardiac Pacemaker Insertion w/CC</t>
  </si>
  <si>
    <t>IM Peripheral &amp; Other Vascular Disorders w/CC</t>
  </si>
  <si>
    <t>IP Upper Extremity Procedures w/CC</t>
  </si>
  <si>
    <t>IM Coagulation Disorders w/CC</t>
  </si>
  <si>
    <t>IM Fever w/CC</t>
  </si>
  <si>
    <t>IM Syncope &amp; Collapse w/CC</t>
  </si>
  <si>
    <t>IM Pancreas Disorders Except Malignancy w/CC</t>
  </si>
  <si>
    <t>IM Rehabilitation w/CC</t>
  </si>
  <si>
    <t>IM Agranulocytosis w/CC</t>
  </si>
  <si>
    <t>IM Neonate, Birthwt 1500-1999 Grams Without Major Procedure w/CC</t>
  </si>
  <si>
    <t>IM Postpartum Disorders w/CC</t>
  </si>
  <si>
    <t>IP Thyroid, Parathyroid &amp; Thyroglossal Duct Procedures w/CC</t>
  </si>
  <si>
    <t>IP Vagina, Cervix &amp; Vulva Procedures w/MCC</t>
  </si>
  <si>
    <t>IP Neonate, Birthwt &gt;2499 Grams With Respiratory Distress Syndrome w/CC</t>
  </si>
  <si>
    <t>IM Pneumothorax &amp; Pleural Effusion w/CC</t>
  </si>
  <si>
    <t>IM Septic Arthritis w/MCC</t>
  </si>
  <si>
    <t>IM Syncope &amp; Collapse w/MCC</t>
  </si>
  <si>
    <t>IM Abortion w/MCC</t>
  </si>
  <si>
    <t>IM Major Gastrointestinal Infections w/CC</t>
  </si>
  <si>
    <t>IM Respiratory Failure w/CC</t>
  </si>
  <si>
    <t>IM Connective Tissue Disorders w/CC</t>
  </si>
  <si>
    <t>IM Pulmonary Embolism w/CC</t>
  </si>
  <si>
    <t>IM Non-Traumatic Stupor &amp; Coma w/CC</t>
  </si>
  <si>
    <t>IM Concussion w/CC</t>
  </si>
  <si>
    <t>IM Cirrhosis &amp; Alcoholic Hepatitis w/CC</t>
  </si>
  <si>
    <t>IM Poisoning &amp; Toxic Effects Of Drugs w/CC</t>
  </si>
  <si>
    <t>IM Acute Major Eye Infections w/MCC</t>
  </si>
  <si>
    <t>IP Dilation &amp; Curettage, Intrauterine &amp; Cervical Procedures w/MCC</t>
  </si>
  <si>
    <t>IM Gastrointestinal Vascular Insufficiency w/MCC</t>
  </si>
  <si>
    <t>IM Dysequilibrium w/CC</t>
  </si>
  <si>
    <t>IP Complex Bladder Procedures w/CC</t>
  </si>
  <si>
    <t>IP Cholecystectomy Except Laparoscopic w/MCC</t>
  </si>
  <si>
    <t>IP Complex Cardiothoracic Repair Of Heart Anomaly w/MCC</t>
  </si>
  <si>
    <t>IM Rehabilitation w/MCC</t>
  </si>
  <si>
    <t>IM Non-Bacterial Infections w/CC</t>
  </si>
  <si>
    <t>IM Trauma To The Skin, Subcutaneous Tissue &amp; Breast w/MCC</t>
  </si>
  <si>
    <t>IP Pancreas &amp; Liver Procedures w/MCC</t>
  </si>
  <si>
    <t>IM Esophageal Disorders w/CC</t>
  </si>
  <si>
    <t>IM Alcohol, Opioid &amp; Cocaine Abuse &amp; Dependence w/MCC</t>
  </si>
  <si>
    <t>IP Complex Abdominal Vascular Procedures w/MCC</t>
  </si>
  <si>
    <t>IM Cardiomyopathy w/CC</t>
  </si>
  <si>
    <t>IM Fracture Or Dislocation Except Femur &amp; Pelvis w/MCC</t>
  </si>
  <si>
    <t>IM Menstrual &amp; Other Female Reproductive System Disorders w/MCC</t>
  </si>
  <si>
    <t>IM Musculoskeletal &amp; Connective Tissue Malignancy &amp; Pathological Fractures w/CC</t>
  </si>
  <si>
    <t>IM Malfunction, Reaction Or Complication Of Orthopedic Device Or Procedure w/MCC</t>
  </si>
  <si>
    <t>IP Cranial &amp; Peripheral Nerve Procedures w/CC</t>
  </si>
  <si>
    <t>IM Human Immunodeficiency Virus Infection w/CC</t>
  </si>
  <si>
    <t>IP Other Hepatobiliary &amp; Pancreas Procedures w/CC</t>
  </si>
  <si>
    <t>IM Head Trauma w/MCC</t>
  </si>
  <si>
    <t>IP Knee &amp; Lower Leg Procedures Except Foot w/MCC</t>
  </si>
  <si>
    <t>IM Bipolar Disorders w/CC</t>
  </si>
  <si>
    <t>IP Dilation &amp; Curettage, Intrauterine &amp; Cervical Procedures w/CC</t>
  </si>
  <si>
    <t>IP Complex Prostatectomy Procedures w/CC</t>
  </si>
  <si>
    <t>IM Acute Major Eye Infections w/CC</t>
  </si>
  <si>
    <t>IP Intraocular &amp; Lens Procedures w/MCC</t>
  </si>
  <si>
    <t>IM Septic Arthritis w/CC</t>
  </si>
  <si>
    <t>IM Threatened Abortion w/CC</t>
  </si>
  <si>
    <t>IM Multiple Sclerosis &amp; Cerebellar Ataxia w/CC</t>
  </si>
  <si>
    <t>IM Kidney &amp; Urinary Tract Signs &amp; Symptoms w/CC</t>
  </si>
  <si>
    <t>IP Complex Biliary Tract Procedures w/CC</t>
  </si>
  <si>
    <t>IM Male Reproductive System Diagnoses Except Malignancy w/CC</t>
  </si>
  <si>
    <t>IP Sinus &amp; Mastoid Procedures w/CC</t>
  </si>
  <si>
    <t>IM Transient Ischemia w/CC</t>
  </si>
  <si>
    <t>IM Neuroses Except Depression w/MCC</t>
  </si>
  <si>
    <t>IM Allergic Reactions w/CC</t>
  </si>
  <si>
    <t>IP Mouth Procedures w/CC</t>
  </si>
  <si>
    <t>IM Malignancy Of Hepatobiliary System &amp; Pancreas w/MCC</t>
  </si>
  <si>
    <t>IP Ventricular Shunt Procedures w/CC</t>
  </si>
  <si>
    <t>IM Menstrual &amp; Other Female Reproductive System Disorders w/CC</t>
  </si>
  <si>
    <t>IP Other Complex Head &amp; Neck Procedures w/CC</t>
  </si>
  <si>
    <t>IM Migraine &amp; Other Headaches w/MCC</t>
  </si>
  <si>
    <t>IP Transurethral Prostatectomy w/MCC</t>
  </si>
  <si>
    <t>IP Vein Ligation &amp; Stripping w/CC</t>
  </si>
  <si>
    <t>IM Cardiac Arrest, Unexplained w/CC</t>
  </si>
  <si>
    <t>IP Transurethral Prostatectomy w/CC</t>
  </si>
  <si>
    <t>IP Abortion Procedures w/CC</t>
  </si>
  <si>
    <t>IM Female Reproductive System Infections w/CC</t>
  </si>
  <si>
    <t>IP Create, Revise, Remove Dialysis Device w/CC</t>
  </si>
  <si>
    <t>IM Other Blood &amp; Blood Forming Organs Disorders w/CC</t>
  </si>
  <si>
    <t>IP Complex Bladder Procedures w/MCC</t>
  </si>
  <si>
    <t>IM Drug &amp; Alcohol Abuse &amp; Dependence, Left Against Medical Advice w/CC</t>
  </si>
  <si>
    <t>IM Other Bacterial &amp; Parasitic Diseases w/CC</t>
  </si>
  <si>
    <t>IP Mouth Procedures w/MCC</t>
  </si>
  <si>
    <t>IP Breast Procedures w/MCC</t>
  </si>
  <si>
    <t>IM Other Drug Abuse &amp; Dependence w/MCC</t>
  </si>
  <si>
    <t>IM Non-Specific Cva &amp; Pre-Cerebral OCClusion Without Infarct w/CC</t>
  </si>
  <si>
    <t>IP Complex Thoracic Vascular Procedures w/CC</t>
  </si>
  <si>
    <t>IM Dysequilibrium w/MCC</t>
  </si>
  <si>
    <t>IM Cystic Fibrosis w/MCC</t>
  </si>
  <si>
    <t>IM Drug &amp; Alcohol Abuse &amp; Dependence, Left Against Medical Advice w/MCC</t>
  </si>
  <si>
    <t>IP Kidney Transplantation w/MCC</t>
  </si>
  <si>
    <t>IM Bipolar Disorders w/MCC</t>
  </si>
  <si>
    <t>IM Burns, Transferred To Another Acute Care Facility w/MCC</t>
  </si>
  <si>
    <t>IP Vaginal Delivery With Procedure Except Sterilization &amp;/Or Dilation &amp; Curettage w/MCC</t>
  </si>
  <si>
    <t>IP Abortion Procedures w/MCC</t>
  </si>
  <si>
    <t>IP Cleft Lip &amp; Palate Repair w/CC</t>
  </si>
  <si>
    <t>IP Major Upper Extremity Joint &amp; Limb Reattachment Procedures w/CC</t>
  </si>
  <si>
    <t>IM Interstitial Lung Disease w/CC</t>
  </si>
  <si>
    <t>IM False Labor w/MCC</t>
  </si>
  <si>
    <t>IM Allergic Reactions w/MCC</t>
  </si>
  <si>
    <t>IM Childhood Mental Disorders w/MCC</t>
  </si>
  <si>
    <t>IP Adrenal Procedures w/CC</t>
  </si>
  <si>
    <t>IM Childhood Mental Disorders w/CC</t>
  </si>
  <si>
    <t>IP Coronary Bypass With Cardiac Catheterization w/CC</t>
  </si>
  <si>
    <t>IM Child Or Adult Maltreatment Syndrome w/MCC</t>
  </si>
  <si>
    <t>IP Bilateral &amp; Multiple Major Lower Extremity Joint Procedures w/CC</t>
  </si>
  <si>
    <t>IP Cardiac Valve Procedures With Cardiac Catheterization w/CC</t>
  </si>
  <si>
    <t>IP Complex Biliary Tract Procedures w/MCC</t>
  </si>
  <si>
    <t>IP Complex Larynx Procedures w/CC</t>
  </si>
  <si>
    <t>IP Bone Marrow Transplantation w/CC</t>
  </si>
  <si>
    <t>IP Spinal Fusion Procedures For Curvature Of The Spine w/CC</t>
  </si>
  <si>
    <t>IM Burns, Transferred To Another Acute Care Facility w/CC</t>
  </si>
  <si>
    <t>IP Intracranial Vascular Procedures w/CC</t>
  </si>
  <si>
    <t>IM Viral Meningitis w/MCC</t>
  </si>
  <si>
    <t>IP Major Upper Extremity Joint &amp; Limb Reattachment Procedures w/MCC</t>
  </si>
  <si>
    <t>IP Pelvic Evisceration, Radical Hysterectectomy &amp; Radical Vulvectomy w/CC</t>
  </si>
  <si>
    <t>IP Bone Marrow Transplantation w/MCC</t>
  </si>
  <si>
    <t>IP Kidney Transplantation w/CC</t>
  </si>
  <si>
    <t>IM Child Or Adult Maltreatment Syndrome w/CC</t>
  </si>
  <si>
    <t>IM Injuries To Unspecified Or Multiple Sites w/MCC</t>
  </si>
  <si>
    <t>IP Neonate, Birthwt 1500-1999 Grams With Major Procedure w/CC</t>
  </si>
  <si>
    <t>IP Open Tubal Interruption w/CC</t>
  </si>
  <si>
    <t>IP Neonate, Birthwt 2000-2499 Grams With Major Procedure w/CC</t>
  </si>
  <si>
    <t>IP Neonate, Birthwt &lt;1000 Grams With Major Procedure w/MCC</t>
  </si>
  <si>
    <t>IP Endoscopic Tubal Interruption w/MCC</t>
  </si>
  <si>
    <t>IP Endoscopic Tubal Interruption w/CC</t>
  </si>
  <si>
    <t>IP Liver Transplantation w/CC</t>
  </si>
  <si>
    <t>IP Heart &amp;/Or Lung Transplantation w/MCC</t>
  </si>
  <si>
    <t>IP Heart &amp;/Or Lung Transplantation w/CC</t>
  </si>
  <si>
    <t>IP Neonate, Birthwt 1000-1499 Grams With Major Procedure w/MCC</t>
  </si>
  <si>
    <t>IP Neonate, Birthwt &lt;1000 Grams With Major Procedure w/CC</t>
  </si>
  <si>
    <t>IP Neonate, W Organ Transplantation Or Extracorporeal Membrane Oxygenation w/CC</t>
  </si>
  <si>
    <t>IP Neonate, W Organ Transplantation Or Extracorporeal Membrane Oxygenation w/MCC</t>
  </si>
  <si>
    <t>IP Non-Complex Prostate &amp; Scrotal Contents Procedures w/MCC</t>
  </si>
  <si>
    <t>IP Long Term Mechanical Ventilation With Tracheostomy w/CC</t>
  </si>
  <si>
    <t>IP Alcohol &amp; Drug Rehabilitation &amp;/Or Detoxification Therapy w/MCC</t>
  </si>
  <si>
    <t>IP Alcohol &amp; Drug Rehabilitation &amp;/Or Detoxification Therapy w/CC</t>
  </si>
  <si>
    <t>IP Neonate, Birthwt 2000-2499 Grams With Major Procedure w/MCC</t>
  </si>
  <si>
    <t>IP Neonate, Birthwt 1500-1999 Grams With Major Procedure w/MCC</t>
  </si>
  <si>
    <t>IP Neonate, Birthwt 1000-1499 Grams With Major Procedure w/CC</t>
  </si>
  <si>
    <t>IP Open Tubal Interruption w/MCC</t>
  </si>
  <si>
    <t>IP Spinal Fusion Procedures For Curvature Of The Spine w/MCC</t>
  </si>
  <si>
    <t>IP Liver Transplantation w/MCC</t>
  </si>
  <si>
    <t>IP Coronary Bypass With Cardiac Catheterization w/MCC</t>
  </si>
  <si>
    <t>IP Pelvic Evisceration, Radical Hysterectectomy &amp; Radical Vulvectomy w/MCC</t>
  </si>
  <si>
    <t>IM Personality &amp; Impulse Control Disorders w/MCC</t>
  </si>
  <si>
    <t>IP Bilateral &amp; Multiple Major Lower Extremity Joint Procedures w/MCC</t>
  </si>
  <si>
    <t>IM Other Mental Disorders w/MCC</t>
  </si>
  <si>
    <t>IP Complex Larynx Procedures w/MCC</t>
  </si>
  <si>
    <t>IP Other Complex Head &amp; Neck Procedures w/MCC</t>
  </si>
  <si>
    <t>IP Salivary Gland Procedures w/MCC</t>
  </si>
  <si>
    <t>IM Neonate, Birthwt &gt;2499 Grams With Aspiration Syndrome w/CC</t>
  </si>
  <si>
    <t>IP Intracranial Vascular Procedures w/MCC</t>
  </si>
  <si>
    <t>IM Compulsive Nutrition Disorders w/MCC</t>
  </si>
  <si>
    <t>IM Compulsive Nutrition Disorders w/CC</t>
  </si>
  <si>
    <t>IP Cleft Lip &amp; Palate Repair w/MCC</t>
  </si>
  <si>
    <t>IM Major Depression w/MCC</t>
  </si>
  <si>
    <t>IP Adrenal Procedures w/MCC</t>
  </si>
  <si>
    <t>IP Extracranial Vascular Procedures w/MCC</t>
  </si>
  <si>
    <t>IM Personality &amp; Impulse Control Disorders w/CC</t>
  </si>
  <si>
    <t>IM Major Depression w/CC</t>
  </si>
  <si>
    <t>IM Deep Vein Thrombophlebitis w/CC</t>
  </si>
  <si>
    <t>IP Complex Prostatectomy Procedures w/MCC</t>
  </si>
  <si>
    <t>IM Radiotherapy w/MCC</t>
  </si>
  <si>
    <t>IP Carpal Tunnel Release w/CC</t>
  </si>
  <si>
    <t>IM Injuries To Unspecified Or Multiple Sites w/CC</t>
  </si>
  <si>
    <t>IP Penis Procedures w/CC</t>
  </si>
  <si>
    <t>IP Cardiac Pacemaker &amp; Defibrillator Revision Except Device Replacement w/CC</t>
  </si>
  <si>
    <t>IP Cranial &amp; Facial Bone Reconstructive Procedures w/CC</t>
  </si>
  <si>
    <t>IM Deep Vein Thrombophlebitis w/MCC</t>
  </si>
  <si>
    <t>IP Cardiac Valve Procedures Without Cardiac Catheterization w/CC</t>
  </si>
  <si>
    <t>IM Neurological Eye Disorders w/CC</t>
  </si>
  <si>
    <t>IM Epistaxis w/CC</t>
  </si>
  <si>
    <t>IP Penis Procedures w/MCC</t>
  </si>
  <si>
    <t>IP Cardiac Pacemaker &amp; Defibrillator Device Replacement w/CC</t>
  </si>
  <si>
    <t>IP Vaginal Delivery With Sterilization &amp;/Or Dilation &amp; Curettage w/MCC</t>
  </si>
  <si>
    <t>IM Depression w/MCC</t>
  </si>
  <si>
    <t>IP Cholecystectomy Except Laparoscopic w/CC</t>
  </si>
  <si>
    <t>IP Inguinal &amp; Femoral Hernia Procedures w/CC</t>
  </si>
  <si>
    <t>IM Gastrointestinal Vascular Insufficiency w/CC</t>
  </si>
  <si>
    <t>IM Depression w/CC</t>
  </si>
  <si>
    <t>IM Alcohol, Opioid &amp; Cocaine Abuse &amp; Dependence w/CC</t>
  </si>
  <si>
    <t>IP Cranial &amp; Facial Bone Reconstructive Procedures w/MCC</t>
  </si>
  <si>
    <t>IM Hypertension w/CC</t>
  </si>
  <si>
    <t>IM Migraine &amp; Other Headaches w/CC</t>
  </si>
  <si>
    <t>IM Schizophrenia w/MCC</t>
  </si>
  <si>
    <t>IP Pituitary &amp; Pineal Procedures w/CC</t>
  </si>
  <si>
    <t>IM Kidney &amp; Urinary Tract Signs &amp; Symptoms w/MCC</t>
  </si>
  <si>
    <t>IP Spinal Fusion Procedures Except For Curvature Of The Spine w/CC</t>
  </si>
  <si>
    <t>IP Vein Ligation &amp; Stripping w/MCC</t>
  </si>
  <si>
    <t>IP Carpal Tunnel Release w/MCC</t>
  </si>
  <si>
    <t>IM Other Drug Abuse &amp; Dependence w/CC</t>
  </si>
  <si>
    <t>IM Other Myeloprolif Disorders &amp; Poorly Differentiated Neoplasm Diagnosis w/CC</t>
  </si>
  <si>
    <t>IM Viral Meningitis w/CC</t>
  </si>
  <si>
    <t>IP Vaginal Delivery With Sterilization &amp;/Or Dilation &amp; Curettage w/CC</t>
  </si>
  <si>
    <t>IP Knee &amp; Lower Leg Procedures Except Foot w/CC</t>
  </si>
  <si>
    <t>IM Schizophrenia w/CC</t>
  </si>
  <si>
    <t>IP Extracranial Vascular Procedures w/CC</t>
  </si>
  <si>
    <t>IM Malfunction, Reaction &amp; Complication Of Cardiaovascolar Device Or Procedure w/CC</t>
  </si>
  <si>
    <t>IP Salivary Gland Procedures w/CC</t>
  </si>
  <si>
    <t>IP Complex Respiratory System Procedures w/CC</t>
  </si>
  <si>
    <t>IP Peritoneal Adhesiolysis w/CC</t>
  </si>
  <si>
    <t>IM Radiotherapy w/CC</t>
  </si>
  <si>
    <t>IM Non-Traumatic Stupor &amp; Coma w/MCC</t>
  </si>
  <si>
    <t>IM Abortion w/CC</t>
  </si>
  <si>
    <t>IM Other Mental Disorders w/CC</t>
  </si>
  <si>
    <t>IP Hernia Procedures Except Inguinal &amp; Femoral w/MCC</t>
  </si>
  <si>
    <t>IM Sickle Cell Anemia Crisis w/CC</t>
  </si>
  <si>
    <t>IM Epistaxis w/MCC</t>
  </si>
  <si>
    <t>IM Neurological Eye Disorders w/MCC</t>
  </si>
  <si>
    <t>IP Complex Abdominal Vascular Procedures w/CC</t>
  </si>
  <si>
    <t>IP Local Excision &amp; Removal Of Internal Fixation Device w/CC</t>
  </si>
  <si>
    <t>IP Circumcision w/MCC</t>
  </si>
  <si>
    <t>IM Dental &amp; Oral Disease w/CC</t>
  </si>
  <si>
    <t>IM Other Ear, Nose, Mouth &amp; Throat Diagnoses w/MCC</t>
  </si>
  <si>
    <t>IP Circumcision w/CC</t>
  </si>
  <si>
    <t>IM Bacterial &amp; Tuberculous Infections Of Nervous System w/CC</t>
  </si>
  <si>
    <t>IM Other Injury, Poisoning &amp; Toxic Effect Diagnoses w/CC</t>
  </si>
  <si>
    <t>IP Non-Complex Stomach, Esophageal &amp; Duodenal Procedures w/CC</t>
  </si>
  <si>
    <t>IM Acute &amp; Subacute Endocarditis w/CC</t>
  </si>
  <si>
    <t>IP Moderately Complex Prostate &amp; Scrotal Contents Procedures w/CC</t>
  </si>
  <si>
    <t>IM Nephritis w/MCC</t>
  </si>
  <si>
    <t>IM Angina Pectoris &amp; Chest Pain w/CC</t>
  </si>
  <si>
    <t>IM Osteomyelitis w/CC</t>
  </si>
  <si>
    <t>IP Laparoscopic Cholecystectomy w/CC</t>
  </si>
  <si>
    <t>IP Non-Complex Prostate &amp; Scrotal Contents Procedures w/CC</t>
  </si>
  <si>
    <t>IM Pancreas Disorders Except Malignancy w/MCC</t>
  </si>
  <si>
    <t>IM Male Reproductive System Malignancy w/CC</t>
  </si>
  <si>
    <t>IP Non-Complex Stomach, Esophageal &amp; Duodenal Procedures w/MCC</t>
  </si>
  <si>
    <t>IM Female Reproductive System Infections w/MCC</t>
  </si>
  <si>
    <t>IM Ear, Nose, Mouth &amp; Throat Malignancy w/MCC</t>
  </si>
  <si>
    <t>IP Soft Tissue Procedures w/CC</t>
  </si>
  <si>
    <t>IP Other Procedures Of Blood &amp; Blood Forming Organs w/MCC</t>
  </si>
  <si>
    <t>IP Moderately Complex Prostate &amp; Scrotal Contents Procedures w/MCC</t>
  </si>
  <si>
    <t>IM Nephritis w/CC</t>
  </si>
  <si>
    <t>IP Spine Procedures w/CC</t>
  </si>
  <si>
    <t>IM Digestive Malignancy w/CC</t>
  </si>
  <si>
    <t>IM Malfunction, Reaction Or Complication Of Orthopedic Device Or Procedure w/CC</t>
  </si>
  <si>
    <t>IP Amputation w/CC</t>
  </si>
  <si>
    <t>IP Local Excision &amp; Removal Of Internal Fixation Device w/MCC</t>
  </si>
  <si>
    <t>IP Complex Respiratory System Procedures w/MCC</t>
  </si>
  <si>
    <t>IP Neonate, Birthwt &gt;2499 Grams With Major Procedure w/CC</t>
  </si>
  <si>
    <t>IP Cardiac Catheterization w/CC</t>
  </si>
  <si>
    <t>IM Acute Leukemia w/CC</t>
  </si>
  <si>
    <t>IP Tonsil &amp; Adenoid Procedures w/CC</t>
  </si>
  <si>
    <t>IM Burns w/MCC</t>
  </si>
  <si>
    <t>IM Neonate, Birthwt 2000-2499 Grams Without Major Procedure w/CC</t>
  </si>
  <si>
    <t>IM Musculoskeletal Signs, Symptoms, Sprains &amp; Minor Inflammations w/CC</t>
  </si>
  <si>
    <t>IP Orbital &amp; Extraocular Procedures w/CC</t>
  </si>
  <si>
    <t>IM Female Reproductive System Malignancy w/CC</t>
  </si>
  <si>
    <t>IM Male Reproductive System Malignancy w/MCC</t>
  </si>
  <si>
    <t>IM Fracture Of Pelvis Or Dislocation Of Hip w/MCC</t>
  </si>
  <si>
    <t>IM Other Skin &amp; Breast Disorders w/CC</t>
  </si>
  <si>
    <t>IP Bladder &amp; Lower Urinary Tract Procedures w/CC</t>
  </si>
  <si>
    <t>IM Respiratory Malignancy w/CC</t>
  </si>
  <si>
    <t>IM Neonate, Birthwt &gt;2499 Grams With Congenital/Perinatal Infections w/CC</t>
  </si>
  <si>
    <t>IM Other Ear, Nose, Mouth &amp; Throat Diagnoses w/CC</t>
  </si>
  <si>
    <t>IM Neuroses Except Depression w/CC</t>
  </si>
  <si>
    <t>IP Other Cardiothoracic Procedures w/CC</t>
  </si>
  <si>
    <t>IM Non-Bacterial Infections Of Nervous System Except Viral Meningitis w/MCC</t>
  </si>
  <si>
    <t>IP Other Cardiothoracic Procedures w/MCC</t>
  </si>
  <si>
    <t>IM Sickle Cell Anemia Crisis w/MCC</t>
  </si>
  <si>
    <t>IM Musculoskeletal Signs, Symptoms, Sprains &amp; Minor Inflammations w/MCC</t>
  </si>
  <si>
    <t>IM Non-Bacterial Infections w/MCC</t>
  </si>
  <si>
    <t>IP Foot Procedures w/CC</t>
  </si>
  <si>
    <t>IP Complex Cardiothoracic Repair Of Heart Anomaly w/CC</t>
  </si>
  <si>
    <t>IM Lymphoma &amp; Non-Acute Leukemia w/CC</t>
  </si>
  <si>
    <t>IM Trauma To The Skin, Subcutaneous Tissue &amp; Breast w/CC</t>
  </si>
  <si>
    <t>IM Transient Ischemia w/MCC</t>
  </si>
  <si>
    <t>IP Other Hepatobiliary &amp; Pancreas Procedures w/MCC</t>
  </si>
  <si>
    <t>IM Head Trauma w/CC</t>
  </si>
  <si>
    <t>IP Anal Procedures w/CC</t>
  </si>
  <si>
    <t>IM Multiple Sclerosis &amp; Cerebellar Ataxia w/MCC</t>
  </si>
  <si>
    <t>IP Thyroid, Parathyroid &amp; Thyroglossal Duct Procedures w/MCC</t>
  </si>
  <si>
    <t>IM Cystic Fibrosis w/CC</t>
  </si>
  <si>
    <t>IM Female Reproductive System Malignancy w/MCC</t>
  </si>
  <si>
    <t>IP Tonsil &amp; Adenoid Procedures w/MCC</t>
  </si>
  <si>
    <t>IM Complications Of Treatment w/CC</t>
  </si>
  <si>
    <t>IM Neonate, Died Or Transferred To Another Acute Care Facility w/CC</t>
  </si>
  <si>
    <t>IP Other Musculoskeletel System &amp; Connective Tissue Procedures w/MCC</t>
  </si>
  <si>
    <t>IP Upper Urinary Tract Procedures w/CC</t>
  </si>
  <si>
    <t>IM Human Immunodeficiency Virus Infection w/MCC</t>
  </si>
  <si>
    <t>IM Cardiac Arrhythmia &amp; Conduction Disorders w/CC</t>
  </si>
  <si>
    <t>IP Amputation w/MCC</t>
  </si>
  <si>
    <t>IM Major Skin Disorders w/CC</t>
  </si>
  <si>
    <t>IM Malfunction, Reaction &amp; Complication Of Cardiaovascolar Device Or Procedure w/MCC</t>
  </si>
  <si>
    <t>IM Neonate, Birthwt &gt;2499 Grams With Aspiration Syndrome w/MCC</t>
  </si>
  <si>
    <t>IP Cranial &amp; Peripheral Nerve Procedures w/MCC</t>
  </si>
  <si>
    <t>IM Other Myeloprolif Disorders &amp; Poorly Differentiated Neoplasm Diagnosis w/MCC</t>
  </si>
  <si>
    <t>IP Upper Extremity Procedures w/MCC</t>
  </si>
  <si>
    <t>IM Other Musculoskeletal System &amp; Connective Tissue Diagnoses w/CC</t>
  </si>
  <si>
    <t>IM Other Gastroenteritis &amp; Abdominal Pain w/CC</t>
  </si>
  <si>
    <t>IM Non-Specific Cva &amp; Pre-Cerebral OCClusion Without Infarct w/MCC</t>
  </si>
  <si>
    <t>IM Urinary Stones w/CC</t>
  </si>
  <si>
    <t>IP Spleen Procedures w/CC</t>
  </si>
  <si>
    <t>IM Major Chest Trauma w/CC</t>
  </si>
  <si>
    <t>IP Pituitary &amp; Pineal Procedures w/MCC</t>
  </si>
  <si>
    <t>IM Other Biliary Tract Disorders w/CC</t>
  </si>
  <si>
    <t>IP Long Term Mechanical Ventilation Without Tracheostomy w/CC</t>
  </si>
  <si>
    <t>IM Malfunction, Reaction Or Complication Of Urinary Tract Device, Graft Or Transplantation w/CC</t>
  </si>
  <si>
    <t>IM Fracture Of Pelvis Or Dislocation Of Hip w/CC</t>
  </si>
  <si>
    <t>IM Organic Disturbances &amp; Mental Retardation w/CC</t>
  </si>
  <si>
    <t>IM Organic Disturbances &amp; Mental Retardation w/MCC</t>
  </si>
  <si>
    <t>IM Heart Failure w/CC</t>
  </si>
  <si>
    <t>IP Spleen Procedures w/MCC</t>
  </si>
  <si>
    <t>IM Other Eye Disorders w/CC</t>
  </si>
  <si>
    <t>IM False Labor w/CC</t>
  </si>
  <si>
    <t>IP Sinus &amp; Mastoid Procedures w/MCC</t>
  </si>
  <si>
    <t>IP Complex Thoracic Vascular Procedures w/MCC</t>
  </si>
  <si>
    <t>IP Orbital &amp; Extraocular Procedures w/MCC</t>
  </si>
  <si>
    <t>IM Diverticulitis, Diverticulosis &amp; Inflammatory Bowel Disease w/CC</t>
  </si>
  <si>
    <t>IM Digestive Malignancy w/MCC</t>
  </si>
  <si>
    <t>IP Coronary Bypass Without Cardiac Catheterization w/CC</t>
  </si>
  <si>
    <t>IM Kidney &amp; Urinary Tract Infections w/CC</t>
  </si>
  <si>
    <t>IM Acute &amp; Subacute Endocarditis w/MCC</t>
  </si>
  <si>
    <t>IM Fractures Of Femur w/CC</t>
  </si>
  <si>
    <t>IP Long Term Mechanical Ventilation With Tracheostomy w/MCC</t>
  </si>
  <si>
    <t>IP Non-Complex Small &amp; Large Bowel Procedures w/CC</t>
  </si>
  <si>
    <t>IM Other Nervous System Disorders w/CC</t>
  </si>
  <si>
    <t>IM Male Reproductive System Diagnoses Except Malignancy w/MCC</t>
  </si>
  <si>
    <t>IP Soft Tissue Procedures w/MCC</t>
  </si>
  <si>
    <t>IP Hernia Procedures Except Inguinal &amp; Femoral w/CC</t>
  </si>
  <si>
    <t>IP Cardiac Valve Procedures Without Cardiac Catheterization w/MCC</t>
  </si>
  <si>
    <t>IM Cirrhosis &amp; Alcoholic Hepatitis w/MCC</t>
  </si>
  <si>
    <t>IP Pancreas &amp; Liver Procedures w/CC</t>
  </si>
  <si>
    <t>IM Spinal Disorders &amp; Injuries w/CC</t>
  </si>
  <si>
    <t>IM Musculoskeletal &amp; Connective Tissue Malignancy &amp; Pathological Fractures w/MCC</t>
  </si>
  <si>
    <t>IM Other Circulatory System Diagnoses w/CC</t>
  </si>
  <si>
    <t>IP Urethral &amp; Transurethral Procedures w/CC</t>
  </si>
  <si>
    <t>IP Major Lower Extremity Joint &amp; Limb Reattachment Procedures w/MCC</t>
  </si>
  <si>
    <t>IM Cellulitis w/MCC</t>
  </si>
  <si>
    <t>IP Other Musculoskeletel System &amp; Connective Tissue Procedures w/CC</t>
  </si>
  <si>
    <t>IM Cranial &amp; Peripheral Nerve Disorders w/MCC</t>
  </si>
  <si>
    <t>IP Hip &amp; Femur Procedures Except Major Joint w/CC</t>
  </si>
  <si>
    <t>IM Gastrointestinal Obstruction w/CC</t>
  </si>
  <si>
    <t>IM Cranial &amp; Peripheral Nerve Disorders w/CC</t>
  </si>
  <si>
    <t>IM Hypertension w/MCC</t>
  </si>
  <si>
    <t>IP Skin Graft Without Burns w/CC</t>
  </si>
  <si>
    <t>IP Craniotomy w/CC</t>
  </si>
  <si>
    <t>IM Connective Tissue Disorders w/MCC</t>
  </si>
  <si>
    <t>IP Anal Procedures w/MCC</t>
  </si>
  <si>
    <t>IM Epiglottitis, Otitis Media, Upper Respiratory Tract Infection &amp; Laryngotracheitis w/MCC</t>
  </si>
  <si>
    <t>IM Atherosclerosis w/MCC</t>
  </si>
  <si>
    <t>IM Other Skin &amp; Breast Disorders w/MCC</t>
  </si>
  <si>
    <t>IM Bacterial &amp; Tuberculous Infections Of Nervous System w/MCC</t>
  </si>
  <si>
    <t>IM Poisoning &amp; Toxic Effects Of Drugs w/MCC</t>
  </si>
  <si>
    <t>IP Neonate, Birthwt &gt;2499 Grams With Major Procedure w/MCC</t>
  </si>
  <si>
    <t>IM Neonate, Birthwt &gt;2499 Grams With Major Anomaly Or Hereditary Condition w/CC</t>
  </si>
  <si>
    <t>IM Cerebrovascular ACCident With Infarct w/CC</t>
  </si>
  <si>
    <t>IM Other Nervous System Disorders w/MCC</t>
  </si>
  <si>
    <t>IP Inguinal &amp; Femoral Hernia Procedures w/MCC</t>
  </si>
  <si>
    <t>IP Hip &amp; Femur Procedures Except Major Joint w/MCC</t>
  </si>
  <si>
    <t>IP Complex Intestinal Procedures w/CC</t>
  </si>
  <si>
    <t>IP Other Skin, Subcutaneous Tissue &amp; Breast Procedures w/MCC</t>
  </si>
  <si>
    <t>IP Percutaneous Cardiovascular Procedures w/MCC</t>
  </si>
  <si>
    <t>IM Post-Operative &amp; Post-Traumatic Infections w/CC</t>
  </si>
  <si>
    <t>IM Coagulation Disorders w/MCC</t>
  </si>
  <si>
    <t>IM Malignancy Of Hepatobiliary System &amp; Pancreas w/CC</t>
  </si>
  <si>
    <t>IM Other Biliary Tract Disorders w/MCC</t>
  </si>
  <si>
    <t>IM Fracture Or Dislocation Except Femur &amp; Pelvis w/CC</t>
  </si>
  <si>
    <t>IM Cellulitis w/CC</t>
  </si>
  <si>
    <t>IM Other Circulatory System Diagnoses w/MCC</t>
  </si>
  <si>
    <t>IM Interstitial Lung Disease w/MCC</t>
  </si>
  <si>
    <t>IP Foot Procedures w/MCC</t>
  </si>
  <si>
    <t>IM Cardiomyopathy w/MCC</t>
  </si>
  <si>
    <t>IP Major Lower Extremity Joint &amp; Limb Reattachment Procedures w/CC</t>
  </si>
  <si>
    <t>IP Laparoscopic Cholecystectomy w/MCC</t>
  </si>
  <si>
    <t>IM Other Blood &amp; Blood Forming Organs Disorders w/MCC</t>
  </si>
  <si>
    <t>IP Other Ear, Nose, Mouth &amp; Throat Procedures w/CC</t>
  </si>
  <si>
    <t>IM Hypovolemia &amp; Electrolyte Disorders w/CC</t>
  </si>
  <si>
    <t>IP Non-Complex Respiratory System Procedures w/CC</t>
  </si>
  <si>
    <t>IM Inborn Errors Of Metabolism w/MCC</t>
  </si>
  <si>
    <t>IM Major Chest Trauma w/MCC</t>
  </si>
  <si>
    <t>IM Complications Of Treatment w/MCC</t>
  </si>
  <si>
    <t>IM Malfunction, Reaction Or Complication Of Urinary Tract Device, Graft Or Transplantation w/MCC</t>
  </si>
  <si>
    <t>IM Vaginal Delivery w/MCC</t>
  </si>
  <si>
    <t>IM Acute Myocardial Infarction w/CC</t>
  </si>
  <si>
    <t>IP Cardiac Catheterization w/MCC</t>
  </si>
  <si>
    <t>IM Peptic Ulcer &amp; Gastritis w/MCC</t>
  </si>
  <si>
    <t>IM Chemotherapy w/MCC</t>
  </si>
  <si>
    <t>IP Coronary Bypass Without Cardiac Catheterization w/MCC</t>
  </si>
  <si>
    <t>IP Skin Graft Without Burns w/MCC</t>
  </si>
  <si>
    <t>IM Other Eye Disorders w/MCC</t>
  </si>
  <si>
    <t>IP Non-Complex Small &amp; Large Bowel Procedures w/MCC</t>
  </si>
  <si>
    <t>IM Medical Back Problems w/MCC</t>
  </si>
  <si>
    <t>IM Septicemia w/CC</t>
  </si>
  <si>
    <t>IM Esophageal Disorders w/MCC</t>
  </si>
  <si>
    <t>IM Other Kidney &amp; Urinary Tract Diagnoses w/MCC</t>
  </si>
  <si>
    <t>IM Respiratory Malignancy w/MCC</t>
  </si>
  <si>
    <t>IM Seizure w/MCC</t>
  </si>
  <si>
    <t>IM Chronic Obstructive Pulmonary Disease w/CC</t>
  </si>
  <si>
    <t>IP Create, Revise, Remove Dialysis Device w/MCC</t>
  </si>
  <si>
    <t>IM Other Kidney &amp; Urinary Tract Diagnoses w/CC</t>
  </si>
  <si>
    <t>IM Diabetes And Nutritional &amp; Misc Metabolic Disorders w/CC</t>
  </si>
  <si>
    <t>IM Diabetes And Nutritional &amp; Misc Metabolic Disorders w/MCC</t>
  </si>
  <si>
    <t>IM Urinary Stones w/MCC</t>
  </si>
  <si>
    <t>IM Diverticulitis, Diverticulosis &amp; Inflammatory Bowel Disease w/MCC</t>
  </si>
  <si>
    <t>IM Respiratory Infections &amp; Inflammations w/MCC</t>
  </si>
  <si>
    <t>IM Neonate, Birthwt &gt;2499 Grams Without Major Procedure w/MCC</t>
  </si>
  <si>
    <t>IM Respiratory Infections &amp; Inflammations w/CC</t>
  </si>
  <si>
    <t>IP Spinal Fusion Procedures Except For Curvature Of The Spine w/MCC</t>
  </si>
  <si>
    <t>IM Malignant Breast Disorders w/MCC</t>
  </si>
  <si>
    <t>IM Other Musculoskeletal System &amp; Connective Tissue Diagnoses w/MCC</t>
  </si>
  <si>
    <t>IM Other Digestive System Diagnoses w/CC</t>
  </si>
  <si>
    <t>IM Neonate, Birthwt &gt;2499 Grams Without Major Procedure w/CC</t>
  </si>
  <si>
    <t>IP Bladder &amp; Lower Urinary Tract Procedures w/MCC</t>
  </si>
  <si>
    <t>IP Spine Procedures w/MCC</t>
  </si>
  <si>
    <t>IM Acute Myocardial Infarction w/MCC</t>
  </si>
  <si>
    <t>IP Craniotomy w/MCC</t>
  </si>
  <si>
    <t>IM Red Blood Cell Disorders Except Sickle Cell Anemia Crisis w/MCC</t>
  </si>
  <si>
    <t>IP Long Term Mechanical Ventilation Without Tracheostomy w/MCC</t>
  </si>
  <si>
    <t>IM Neonate, Birthwt &gt;2499 Grams With Congenital/Perinatal Infections w/MCC</t>
  </si>
  <si>
    <t>IM Other Gastroenteritis &amp; Abdominal Pain w/MCC</t>
  </si>
  <si>
    <t>IM Respiratory System Signs, Symptoms &amp; Other Diagnoses w/MCC</t>
  </si>
  <si>
    <t>IM Hypovolemia &amp; Electrolyte Disorders w/MCC</t>
  </si>
  <si>
    <t>IM Simple Pneumonia &amp; Whooping Cough w/CC</t>
  </si>
  <si>
    <t>IM Kidney &amp; Urinary Tract Infections w/MCC</t>
  </si>
  <si>
    <t>IM Chronic Obstructive Pulmonary Disease w/MCC</t>
  </si>
  <si>
    <t>IP Moderately Complex Respiratory System Procedures w/CC</t>
  </si>
  <si>
    <t>IP Complex Intestinal Procedures w/MCC</t>
  </si>
  <si>
    <t>IM Kidney &amp; Urinary Tract Malignancy &amp; Renal Failure w/MCC</t>
  </si>
  <si>
    <t>IM Other Bacterial &amp; Parasitic Diseases w/MCC</t>
  </si>
  <si>
    <t>IM Heart Failure w/MCC</t>
  </si>
  <si>
    <t>IP Other Digestive System Procedures w/CC</t>
  </si>
  <si>
    <t>IP Other Digestive System Procedures w/MCC</t>
  </si>
  <si>
    <t>IM Other Digestive System Diagnoses w/MCC</t>
  </si>
  <si>
    <t>IM Simple Pneumonia &amp; Whooping Cough w/MCC</t>
  </si>
  <si>
    <t>IP Upper Urinary Tract Procedures w/MCC</t>
  </si>
  <si>
    <t>IM Neonate, Birthwt &gt;2499 Grams With Major Anomaly Or Hereditary Condition w/MCC</t>
  </si>
  <si>
    <t>IP Moderately Complex Respiratory System Procedures w/MCC</t>
  </si>
  <si>
    <t>IP Urethral &amp; Transurethral Procedures w/MCC</t>
  </si>
  <si>
    <t>IP Non-Complex Respiratory System Procedures w/MCC</t>
  </si>
  <si>
    <t>IM Lymphoma &amp; Non-Acute Leukemia w/MCC</t>
  </si>
  <si>
    <t>IP Other Circulatory System Procedures w/MCC</t>
  </si>
  <si>
    <t>Current</t>
  </si>
  <si>
    <t>Proposed</t>
  </si>
  <si>
    <t>W (curr)</t>
  </si>
  <si>
    <t>Rank ∆W%</t>
  </si>
  <si>
    <t>W (3M)</t>
  </si>
  <si>
    <t>W (cred)</t>
  </si>
  <si>
    <t>W (severity)</t>
  </si>
  <si>
    <t>W (proposed)</t>
  </si>
  <si>
    <t>Analysis of change 
proposed vs current</t>
  </si>
  <si>
    <r>
      <t xml:space="preserve">Current 
</t>
    </r>
    <r>
      <rPr>
        <sz val="17.600000000000001"/>
        <color theme="0"/>
        <rFont val="Calibri"/>
        <family val="2"/>
      </rPr>
      <t>(mandatory tariff 2011 Q2 using Grouper v2.2)</t>
    </r>
  </si>
  <si>
    <t>Adjusted Cost</t>
  </si>
  <si>
    <t>v11 Tariff</t>
  </si>
  <si>
    <t>All products</t>
  </si>
  <si>
    <t>nBasic</t>
  </si>
  <si>
    <t>Basic Only Analysis of change 
proposed vs current</t>
  </si>
  <si>
    <t>nBasic (curr)</t>
  </si>
  <si>
    <t>n(curr)</t>
  </si>
  <si>
    <t>Basic Product casemix</t>
  </si>
  <si>
    <t>Casemix</t>
  </si>
  <si>
    <r>
      <rPr>
        <sz val="10"/>
        <color rgb="FF002060"/>
        <rFont val="Calibri"/>
        <family val="2"/>
      </rPr>
      <t xml:space="preserve">• Original (3M)   </t>
    </r>
    <r>
      <rPr>
        <sz val="10"/>
        <color rgb="FFCC3300"/>
        <rFont val="Calibri"/>
        <family val="2"/>
      </rPr>
      <t>•</t>
    </r>
    <r>
      <rPr>
        <sz val="10"/>
        <color rgb="FFCC3300"/>
        <rFont val="Calibri"/>
        <family val="2"/>
        <scheme val="minor"/>
      </rPr>
      <t xml:space="preserve"> Proposed</t>
    </r>
  </si>
  <si>
    <t>\\AHC-fileserver\healthaffairsdivision\HealthStatisticsDATA\3 Analysis\11-1-17 DRG Weights Adjustment\11-09-19 DRG Weights Update Q4\[11-09-30 Source v11BNew- Back up.xlsb]Pivot 1</t>
  </si>
  <si>
    <t>011011</t>
  </si>
  <si>
    <t>011013</t>
  </si>
  <si>
    <t>011101</t>
  </si>
  <si>
    <t>011102</t>
  </si>
  <si>
    <t>011103</t>
  </si>
  <si>
    <t>011111</t>
  </si>
  <si>
    <t>011112</t>
  </si>
  <si>
    <t>011113</t>
  </si>
  <si>
    <t>011121</t>
  </si>
  <si>
    <t>011122</t>
  </si>
  <si>
    <t>011123</t>
  </si>
  <si>
    <t>011131</t>
  </si>
  <si>
    <t>011132</t>
  </si>
  <si>
    <t>011133</t>
  </si>
  <si>
    <t>011201</t>
  </si>
  <si>
    <t>011202</t>
  </si>
  <si>
    <t>011203</t>
  </si>
  <si>
    <t>011301</t>
  </si>
  <si>
    <t>011302</t>
  </si>
  <si>
    <t>011303</t>
  </si>
  <si>
    <t>014101</t>
  </si>
  <si>
    <t>014102</t>
  </si>
  <si>
    <t>014103</t>
  </si>
  <si>
    <t>014111</t>
  </si>
  <si>
    <t>014112</t>
  </si>
  <si>
    <t>014113</t>
  </si>
  <si>
    <t>014121</t>
  </si>
  <si>
    <t>014122</t>
  </si>
  <si>
    <t>014123</t>
  </si>
  <si>
    <t>014131</t>
  </si>
  <si>
    <t>014132</t>
  </si>
  <si>
    <t>014133</t>
  </si>
  <si>
    <t>014141</t>
  </si>
  <si>
    <t>014142</t>
  </si>
  <si>
    <t>014143</t>
  </si>
  <si>
    <t>014151</t>
  </si>
  <si>
    <t>014152</t>
  </si>
  <si>
    <t>014153</t>
  </si>
  <si>
    <t>014161</t>
  </si>
  <si>
    <t>014162</t>
  </si>
  <si>
    <t>014163</t>
  </si>
  <si>
    <t>014171</t>
  </si>
  <si>
    <t>014172</t>
  </si>
  <si>
    <t>014173</t>
  </si>
  <si>
    <t>014181</t>
  </si>
  <si>
    <t>014182</t>
  </si>
  <si>
    <t>014183</t>
  </si>
  <si>
    <t>014191</t>
  </si>
  <si>
    <t>014192</t>
  </si>
  <si>
    <t>014193</t>
  </si>
  <si>
    <t>014201</t>
  </si>
  <si>
    <t>014202</t>
  </si>
  <si>
    <t>014211</t>
  </si>
  <si>
    <t>014212</t>
  </si>
  <si>
    <t>014213</t>
  </si>
  <si>
    <t>014221</t>
  </si>
  <si>
    <t>014222</t>
  </si>
  <si>
    <t>014223</t>
  </si>
  <si>
    <t>014231</t>
  </si>
  <si>
    <t>014232</t>
  </si>
  <si>
    <t>014233</t>
  </si>
  <si>
    <t>014241</t>
  </si>
  <si>
    <t>014242</t>
  </si>
  <si>
    <t>014243</t>
  </si>
  <si>
    <t>014251</t>
  </si>
  <si>
    <t>014252</t>
  </si>
  <si>
    <t>014253</t>
  </si>
  <si>
    <t>014261</t>
  </si>
  <si>
    <t>014262</t>
  </si>
  <si>
    <t>014263</t>
  </si>
  <si>
    <t>021201</t>
  </si>
  <si>
    <t>021202</t>
  </si>
  <si>
    <t>021203</t>
  </si>
  <si>
    <t>021301</t>
  </si>
  <si>
    <t>021302</t>
  </si>
  <si>
    <t>021303</t>
  </si>
  <si>
    <t>024101</t>
  </si>
  <si>
    <t>024102</t>
  </si>
  <si>
    <t>024103</t>
  </si>
  <si>
    <t>024111</t>
  </si>
  <si>
    <t>024112</t>
  </si>
  <si>
    <t>024113</t>
  </si>
  <si>
    <t>024121</t>
  </si>
  <si>
    <t>024122</t>
  </si>
  <si>
    <t>024123</t>
  </si>
  <si>
    <t>031101</t>
  </si>
  <si>
    <t>031102</t>
  </si>
  <si>
    <t>031111</t>
  </si>
  <si>
    <t>031112</t>
  </si>
  <si>
    <t>031121</t>
  </si>
  <si>
    <t>031122</t>
  </si>
  <si>
    <t>031123</t>
  </si>
  <si>
    <t>031131</t>
  </si>
  <si>
    <t>031132</t>
  </si>
  <si>
    <t>031141</t>
  </si>
  <si>
    <t>031142</t>
  </si>
  <si>
    <t>031143</t>
  </si>
  <si>
    <t>031151</t>
  </si>
  <si>
    <t>031152</t>
  </si>
  <si>
    <t>031153</t>
  </si>
  <si>
    <t>031201</t>
  </si>
  <si>
    <t>031202</t>
  </si>
  <si>
    <t>031203</t>
  </si>
  <si>
    <t>031301</t>
  </si>
  <si>
    <t>031302</t>
  </si>
  <si>
    <t>031303</t>
  </si>
  <si>
    <t>034101</t>
  </si>
  <si>
    <t>034102</t>
  </si>
  <si>
    <t>034103</t>
  </si>
  <si>
    <t>034111</t>
  </si>
  <si>
    <t>034112</t>
  </si>
  <si>
    <t>034113</t>
  </si>
  <si>
    <t>034121</t>
  </si>
  <si>
    <t>034122</t>
  </si>
  <si>
    <t>034123</t>
  </si>
  <si>
    <t>034131</t>
  </si>
  <si>
    <t>034132</t>
  </si>
  <si>
    <t>034133</t>
  </si>
  <si>
    <t>034141</t>
  </si>
  <si>
    <t>034142</t>
  </si>
  <si>
    <t>034143</t>
  </si>
  <si>
    <t>034151</t>
  </si>
  <si>
    <t>034152</t>
  </si>
  <si>
    <t>034153</t>
  </si>
  <si>
    <t>041013</t>
  </si>
  <si>
    <t>041021</t>
  </si>
  <si>
    <t>041022</t>
  </si>
  <si>
    <t>041023</t>
  </si>
  <si>
    <t>041101</t>
  </si>
  <si>
    <t>041102</t>
  </si>
  <si>
    <t>041103</t>
  </si>
  <si>
    <t>041201</t>
  </si>
  <si>
    <t>041202</t>
  </si>
  <si>
    <t>041203</t>
  </si>
  <si>
    <t>041301</t>
  </si>
  <si>
    <t>041302</t>
  </si>
  <si>
    <t>041303</t>
  </si>
  <si>
    <t>044101</t>
  </si>
  <si>
    <t>044102</t>
  </si>
  <si>
    <t>044103</t>
  </si>
  <si>
    <t>044111</t>
  </si>
  <si>
    <t>044112</t>
  </si>
  <si>
    <t>044113</t>
  </si>
  <si>
    <t>044121</t>
  </si>
  <si>
    <t>044122</t>
  </si>
  <si>
    <t>044123</t>
  </si>
  <si>
    <t>044131</t>
  </si>
  <si>
    <t>044132</t>
  </si>
  <si>
    <t>044133</t>
  </si>
  <si>
    <t>044141</t>
  </si>
  <si>
    <t>044142</t>
  </si>
  <si>
    <t>044143</t>
  </si>
  <si>
    <t>044151</t>
  </si>
  <si>
    <t>044152</t>
  </si>
  <si>
    <t>044153</t>
  </si>
  <si>
    <t>044161</t>
  </si>
  <si>
    <t>044162</t>
  </si>
  <si>
    <t>044163</t>
  </si>
  <si>
    <t>044171</t>
  </si>
  <si>
    <t>044172</t>
  </si>
  <si>
    <t>044173</t>
  </si>
  <si>
    <t>044181</t>
  </si>
  <si>
    <t>044182</t>
  </si>
  <si>
    <t>044183</t>
  </si>
  <si>
    <t>044191</t>
  </si>
  <si>
    <t>044192</t>
  </si>
  <si>
    <t>044193</t>
  </si>
  <si>
    <t>044201</t>
  </si>
  <si>
    <t>044202</t>
  </si>
  <si>
    <t>044203</t>
  </si>
  <si>
    <t>044211</t>
  </si>
  <si>
    <t>044212</t>
  </si>
  <si>
    <t>044213</t>
  </si>
  <si>
    <t>051021</t>
  </si>
  <si>
    <t>051023</t>
  </si>
  <si>
    <t>051031</t>
  </si>
  <si>
    <t>051032</t>
  </si>
  <si>
    <t>051033</t>
  </si>
  <si>
    <t>051041</t>
  </si>
  <si>
    <t>051042</t>
  </si>
  <si>
    <t>051043</t>
  </si>
  <si>
    <t>051051</t>
  </si>
  <si>
    <t>051052</t>
  </si>
  <si>
    <t>051061</t>
  </si>
  <si>
    <t>051062</t>
  </si>
  <si>
    <t>051063</t>
  </si>
  <si>
    <t>051071</t>
  </si>
  <si>
    <t>051072</t>
  </si>
  <si>
    <t>051073</t>
  </si>
  <si>
    <t>051111</t>
  </si>
  <si>
    <t>051112</t>
  </si>
  <si>
    <t>051113</t>
  </si>
  <si>
    <t>051121</t>
  </si>
  <si>
    <t>051122</t>
  </si>
  <si>
    <t>051123</t>
  </si>
  <si>
    <t>051131</t>
  </si>
  <si>
    <t>051132</t>
  </si>
  <si>
    <t>051133</t>
  </si>
  <si>
    <t>051141</t>
  </si>
  <si>
    <t>051142</t>
  </si>
  <si>
    <t>051143</t>
  </si>
  <si>
    <t>051151</t>
  </si>
  <si>
    <t>051152</t>
  </si>
  <si>
    <t>051153</t>
  </si>
  <si>
    <t>051161</t>
  </si>
  <si>
    <t>051162</t>
  </si>
  <si>
    <t>051163</t>
  </si>
  <si>
    <t>051171</t>
  </si>
  <si>
    <t>051172</t>
  </si>
  <si>
    <t>051173</t>
  </si>
  <si>
    <t>051201</t>
  </si>
  <si>
    <t>051202</t>
  </si>
  <si>
    <t>051203</t>
  </si>
  <si>
    <t>051301</t>
  </si>
  <si>
    <t>051302</t>
  </si>
  <si>
    <t>051303</t>
  </si>
  <si>
    <t>051401</t>
  </si>
  <si>
    <t>051402</t>
  </si>
  <si>
    <t>051403</t>
  </si>
  <si>
    <t>054101</t>
  </si>
  <si>
    <t>054102</t>
  </si>
  <si>
    <t>054103</t>
  </si>
  <si>
    <t>054111</t>
  </si>
  <si>
    <t>054112</t>
  </si>
  <si>
    <t>054113</t>
  </si>
  <si>
    <t>054121</t>
  </si>
  <si>
    <t>054122</t>
  </si>
  <si>
    <t>054123</t>
  </si>
  <si>
    <t>054131</t>
  </si>
  <si>
    <t>054132</t>
  </si>
  <si>
    <t>054133</t>
  </si>
  <si>
    <t>054141</t>
  </si>
  <si>
    <t>054142</t>
  </si>
  <si>
    <t>054143</t>
  </si>
  <si>
    <t>054151</t>
  </si>
  <si>
    <t>054152</t>
  </si>
  <si>
    <t>054153</t>
  </si>
  <si>
    <t>054161</t>
  </si>
  <si>
    <t>054162</t>
  </si>
  <si>
    <t>054163</t>
  </si>
  <si>
    <t>054171</t>
  </si>
  <si>
    <t>054172</t>
  </si>
  <si>
    <t>054173</t>
  </si>
  <si>
    <t>054181</t>
  </si>
  <si>
    <t>054182</t>
  </si>
  <si>
    <t>054183</t>
  </si>
  <si>
    <t>054191</t>
  </si>
  <si>
    <t>054192</t>
  </si>
  <si>
    <t>054193</t>
  </si>
  <si>
    <t>054201</t>
  </si>
  <si>
    <t>054202</t>
  </si>
  <si>
    <t>054203</t>
  </si>
  <si>
    <t>054211</t>
  </si>
  <si>
    <t>054212</t>
  </si>
  <si>
    <t>054213</t>
  </si>
  <si>
    <t>054221</t>
  </si>
  <si>
    <t>054222</t>
  </si>
  <si>
    <t>054223</t>
  </si>
  <si>
    <t>054231</t>
  </si>
  <si>
    <t>054232</t>
  </si>
  <si>
    <t>054233</t>
  </si>
  <si>
    <t>054241</t>
  </si>
  <si>
    <t>054242</t>
  </si>
  <si>
    <t>054243</t>
  </si>
  <si>
    <t>061101</t>
  </si>
  <si>
    <t>061102</t>
  </si>
  <si>
    <t>061103</t>
  </si>
  <si>
    <t>061111</t>
  </si>
  <si>
    <t>061112</t>
  </si>
  <si>
    <t>061113</t>
  </si>
  <si>
    <t>061121</t>
  </si>
  <si>
    <t>061122</t>
  </si>
  <si>
    <t>061123</t>
  </si>
  <si>
    <t>061131</t>
  </si>
  <si>
    <t>061132</t>
  </si>
  <si>
    <t>061133</t>
  </si>
  <si>
    <t>061141</t>
  </si>
  <si>
    <t>061142</t>
  </si>
  <si>
    <t>061143</t>
  </si>
  <si>
    <t>061201</t>
  </si>
  <si>
    <t>061202</t>
  </si>
  <si>
    <t>061203</t>
  </si>
  <si>
    <t>061301</t>
  </si>
  <si>
    <t>061302</t>
  </si>
  <si>
    <t>061303</t>
  </si>
  <si>
    <t>061401</t>
  </si>
  <si>
    <t>061402</t>
  </si>
  <si>
    <t>061403</t>
  </si>
  <si>
    <t>061501</t>
  </si>
  <si>
    <t>061502</t>
  </si>
  <si>
    <t>061503</t>
  </si>
  <si>
    <t>064101</t>
  </si>
  <si>
    <t>064102</t>
  </si>
  <si>
    <t>064103</t>
  </si>
  <si>
    <t>064111</t>
  </si>
  <si>
    <t>064112</t>
  </si>
  <si>
    <t>064113</t>
  </si>
  <si>
    <t>064121</t>
  </si>
  <si>
    <t>064122</t>
  </si>
  <si>
    <t>064123</t>
  </si>
  <si>
    <t>064131</t>
  </si>
  <si>
    <t>064132</t>
  </si>
  <si>
    <t>064133</t>
  </si>
  <si>
    <t>064141</t>
  </si>
  <si>
    <t>064142</t>
  </si>
  <si>
    <t>064143</t>
  </si>
  <si>
    <t>064151</t>
  </si>
  <si>
    <t>064152</t>
  </si>
  <si>
    <t>064153</t>
  </si>
  <si>
    <t>064161</t>
  </si>
  <si>
    <t>064162</t>
  </si>
  <si>
    <t>064163</t>
  </si>
  <si>
    <t>064171</t>
  </si>
  <si>
    <t>064172</t>
  </si>
  <si>
    <t>064173</t>
  </si>
  <si>
    <t>064181</t>
  </si>
  <si>
    <t>064182</t>
  </si>
  <si>
    <t>064183</t>
  </si>
  <si>
    <t>071101</t>
  </si>
  <si>
    <t>071102</t>
  </si>
  <si>
    <t>071103</t>
  </si>
  <si>
    <t>071111</t>
  </si>
  <si>
    <t>071112</t>
  </si>
  <si>
    <t>071113</t>
  </si>
  <si>
    <t>071121</t>
  </si>
  <si>
    <t>071122</t>
  </si>
  <si>
    <t>071123</t>
  </si>
  <si>
    <t>071131</t>
  </si>
  <si>
    <t>071132</t>
  </si>
  <si>
    <t>071133</t>
  </si>
  <si>
    <t>071141</t>
  </si>
  <si>
    <t>071142</t>
  </si>
  <si>
    <t>071143</t>
  </si>
  <si>
    <t>074101</t>
  </si>
  <si>
    <t>074102</t>
  </si>
  <si>
    <t>074103</t>
  </si>
  <si>
    <t>074111</t>
  </si>
  <si>
    <t>074112</t>
  </si>
  <si>
    <t>074113</t>
  </si>
  <si>
    <t>074121</t>
  </si>
  <si>
    <t>074122</t>
  </si>
  <si>
    <t>074123</t>
  </si>
  <si>
    <t>074131</t>
  </si>
  <si>
    <t>074132</t>
  </si>
  <si>
    <t>074133</t>
  </si>
  <si>
    <t>074141</t>
  </si>
  <si>
    <t>074142</t>
  </si>
  <si>
    <t>074143</t>
  </si>
  <si>
    <t>081011</t>
  </si>
  <si>
    <t>081021</t>
  </si>
  <si>
    <t>081022</t>
  </si>
  <si>
    <t>081023</t>
  </si>
  <si>
    <t>081041</t>
  </si>
  <si>
    <t>081042</t>
  </si>
  <si>
    <t>081043</t>
  </si>
  <si>
    <t>081051</t>
  </si>
  <si>
    <t>081052</t>
  </si>
  <si>
    <t>081071</t>
  </si>
  <si>
    <t>081072</t>
  </si>
  <si>
    <t>081073</t>
  </si>
  <si>
    <t>081101</t>
  </si>
  <si>
    <t>081102</t>
  </si>
  <si>
    <t>081103</t>
  </si>
  <si>
    <t>081201</t>
  </si>
  <si>
    <t>081202</t>
  </si>
  <si>
    <t>081203</t>
  </si>
  <si>
    <t>081301</t>
  </si>
  <si>
    <t>081302</t>
  </si>
  <si>
    <t>081303</t>
  </si>
  <si>
    <t>081401</t>
  </si>
  <si>
    <t>081402</t>
  </si>
  <si>
    <t>081403</t>
  </si>
  <si>
    <t>081501</t>
  </si>
  <si>
    <t>081502</t>
  </si>
  <si>
    <t>081503</t>
  </si>
  <si>
    <t>081601</t>
  </si>
  <si>
    <t>081602</t>
  </si>
  <si>
    <t>081603</t>
  </si>
  <si>
    <t>081701</t>
  </si>
  <si>
    <t>081702</t>
  </si>
  <si>
    <t>081703</t>
  </si>
  <si>
    <t>081801</t>
  </si>
  <si>
    <t>081802</t>
  </si>
  <si>
    <t>081803</t>
  </si>
  <si>
    <t>084101</t>
  </si>
  <si>
    <t>084102</t>
  </si>
  <si>
    <t>084103</t>
  </si>
  <si>
    <t>084111</t>
  </si>
  <si>
    <t>084112</t>
  </si>
  <si>
    <t>084113</t>
  </si>
  <si>
    <t>084121</t>
  </si>
  <si>
    <t>084122</t>
  </si>
  <si>
    <t>084123</t>
  </si>
  <si>
    <t>084131</t>
  </si>
  <si>
    <t>084132</t>
  </si>
  <si>
    <t>084133</t>
  </si>
  <si>
    <t>084141</t>
  </si>
  <si>
    <t>084142</t>
  </si>
  <si>
    <t>084143</t>
  </si>
  <si>
    <t>084151</t>
  </si>
  <si>
    <t>084152</t>
  </si>
  <si>
    <t>084153</t>
  </si>
  <si>
    <t>084161</t>
  </si>
  <si>
    <t>084162</t>
  </si>
  <si>
    <t>084163</t>
  </si>
  <si>
    <t>084171</t>
  </si>
  <si>
    <t>084172</t>
  </si>
  <si>
    <t>084173</t>
  </si>
  <si>
    <t>084181</t>
  </si>
  <si>
    <t>084182</t>
  </si>
  <si>
    <t>084183</t>
  </si>
  <si>
    <t>084191</t>
  </si>
  <si>
    <t>084192</t>
  </si>
  <si>
    <t>084193</t>
  </si>
  <si>
    <t>084201</t>
  </si>
  <si>
    <t>084202</t>
  </si>
  <si>
    <t>084203</t>
  </si>
  <si>
    <t>084211</t>
  </si>
  <si>
    <t>084212</t>
  </si>
  <si>
    <t>084213</t>
  </si>
  <si>
    <t>091201</t>
  </si>
  <si>
    <t>091202</t>
  </si>
  <si>
    <t>091203</t>
  </si>
  <si>
    <t>091301</t>
  </si>
  <si>
    <t>091302</t>
  </si>
  <si>
    <t>091303</t>
  </si>
  <si>
    <t>091401</t>
  </si>
  <si>
    <t>091402</t>
  </si>
  <si>
    <t>091403</t>
  </si>
  <si>
    <t>091501</t>
  </si>
  <si>
    <t>091502</t>
  </si>
  <si>
    <t>091503</t>
  </si>
  <si>
    <t>094101</t>
  </si>
  <si>
    <t>094102</t>
  </si>
  <si>
    <t>094103</t>
  </si>
  <si>
    <t>094111</t>
  </si>
  <si>
    <t>094112</t>
  </si>
  <si>
    <t>094113</t>
  </si>
  <si>
    <t>094121</t>
  </si>
  <si>
    <t>094122</t>
  </si>
  <si>
    <t>094123</t>
  </si>
  <si>
    <t>094131</t>
  </si>
  <si>
    <t>094132</t>
  </si>
  <si>
    <t>094133</t>
  </si>
  <si>
    <t>094141</t>
  </si>
  <si>
    <t>094142</t>
  </si>
  <si>
    <t>094143</t>
  </si>
  <si>
    <t>101011</t>
  </si>
  <si>
    <t>101012</t>
  </si>
  <si>
    <t>101013</t>
  </si>
  <si>
    <t>101101</t>
  </si>
  <si>
    <t>101102</t>
  </si>
  <si>
    <t>101103</t>
  </si>
  <si>
    <t>101201</t>
  </si>
  <si>
    <t>101202</t>
  </si>
  <si>
    <t>101203</t>
  </si>
  <si>
    <t>104101</t>
  </si>
  <si>
    <t>104102</t>
  </si>
  <si>
    <t>104103</t>
  </si>
  <si>
    <t>104111</t>
  </si>
  <si>
    <t>104112</t>
  </si>
  <si>
    <t>104113</t>
  </si>
  <si>
    <t>104121</t>
  </si>
  <si>
    <t>104122</t>
  </si>
  <si>
    <t>104123</t>
  </si>
  <si>
    <t>104131</t>
  </si>
  <si>
    <t>104132</t>
  </si>
  <si>
    <t>104133</t>
  </si>
  <si>
    <t>111013</t>
  </si>
  <si>
    <t>111111</t>
  </si>
  <si>
    <t>111112</t>
  </si>
  <si>
    <t>111113</t>
  </si>
  <si>
    <t>111121</t>
  </si>
  <si>
    <t>111122</t>
  </si>
  <si>
    <t>111123</t>
  </si>
  <si>
    <t>111201</t>
  </si>
  <si>
    <t>111202</t>
  </si>
  <si>
    <t>111203</t>
  </si>
  <si>
    <t>111301</t>
  </si>
  <si>
    <t>111302</t>
  </si>
  <si>
    <t>111303</t>
  </si>
  <si>
    <t>111401</t>
  </si>
  <si>
    <t>111402</t>
  </si>
  <si>
    <t>111403</t>
  </si>
  <si>
    <t>114101</t>
  </si>
  <si>
    <t>114102</t>
  </si>
  <si>
    <t>114103</t>
  </si>
  <si>
    <t>114111</t>
  </si>
  <si>
    <t>114112</t>
  </si>
  <si>
    <t>114113</t>
  </si>
  <si>
    <t>114121</t>
  </si>
  <si>
    <t>114122</t>
  </si>
  <si>
    <t>114123</t>
  </si>
  <si>
    <t>114131</t>
  </si>
  <si>
    <t>114132</t>
  </si>
  <si>
    <t>114133</t>
  </si>
  <si>
    <t>114141</t>
  </si>
  <si>
    <t>114142</t>
  </si>
  <si>
    <t>114143</t>
  </si>
  <si>
    <t>114151</t>
  </si>
  <si>
    <t>114152</t>
  </si>
  <si>
    <t>114153</t>
  </si>
  <si>
    <t>114161</t>
  </si>
  <si>
    <t>114162</t>
  </si>
  <si>
    <t>114163</t>
  </si>
  <si>
    <t>121101</t>
  </si>
  <si>
    <t>121102</t>
  </si>
  <si>
    <t>121103</t>
  </si>
  <si>
    <t>121111</t>
  </si>
  <si>
    <t>121112</t>
  </si>
  <si>
    <t>121113</t>
  </si>
  <si>
    <t>121121</t>
  </si>
  <si>
    <t>121122</t>
  </si>
  <si>
    <t>121123</t>
  </si>
  <si>
    <t>121131</t>
  </si>
  <si>
    <t>121132</t>
  </si>
  <si>
    <t>121141</t>
  </si>
  <si>
    <t>121142</t>
  </si>
  <si>
    <t>121143</t>
  </si>
  <si>
    <t>121151</t>
  </si>
  <si>
    <t>121152</t>
  </si>
  <si>
    <t>121153</t>
  </si>
  <si>
    <t>124101</t>
  </si>
  <si>
    <t>124102</t>
  </si>
  <si>
    <t>124103</t>
  </si>
  <si>
    <t>124111</t>
  </si>
  <si>
    <t>124112</t>
  </si>
  <si>
    <t>124113</t>
  </si>
  <si>
    <t>131011</t>
  </si>
  <si>
    <t>131101</t>
  </si>
  <si>
    <t>131102</t>
  </si>
  <si>
    <t>131103</t>
  </si>
  <si>
    <t>131111</t>
  </si>
  <si>
    <t>131112</t>
  </si>
  <si>
    <t>131113</t>
  </si>
  <si>
    <t>131201</t>
  </si>
  <si>
    <t>131202</t>
  </si>
  <si>
    <t>131203</t>
  </si>
  <si>
    <t>131301</t>
  </si>
  <si>
    <t>131302</t>
  </si>
  <si>
    <t>131303</t>
  </si>
  <si>
    <t>134101</t>
  </si>
  <si>
    <t>134102</t>
  </si>
  <si>
    <t>134103</t>
  </si>
  <si>
    <t>134111</t>
  </si>
  <si>
    <t>134112</t>
  </si>
  <si>
    <t>134113</t>
  </si>
  <si>
    <t>134121</t>
  </si>
  <si>
    <t>134122</t>
  </si>
  <si>
    <t>134123</t>
  </si>
  <si>
    <t>134131</t>
  </si>
  <si>
    <t>134132</t>
  </si>
  <si>
    <t>134133</t>
  </si>
  <si>
    <t>134141</t>
  </si>
  <si>
    <t>134142</t>
  </si>
  <si>
    <t>134143</t>
  </si>
  <si>
    <t>134151</t>
  </si>
  <si>
    <t>134152</t>
  </si>
  <si>
    <t>134153</t>
  </si>
  <si>
    <t>134161</t>
  </si>
  <si>
    <t>134162</t>
  </si>
  <si>
    <t>134163</t>
  </si>
  <si>
    <t>134171</t>
  </si>
  <si>
    <t>134172</t>
  </si>
  <si>
    <t>134173</t>
  </si>
  <si>
    <t>146101</t>
  </si>
  <si>
    <t>146102</t>
  </si>
  <si>
    <t>146103</t>
  </si>
  <si>
    <t>146111</t>
  </si>
  <si>
    <t>146112</t>
  </si>
  <si>
    <t>146113</t>
  </si>
  <si>
    <t>146121</t>
  </si>
  <si>
    <t>146122</t>
  </si>
  <si>
    <t>146123</t>
  </si>
  <si>
    <t>146131</t>
  </si>
  <si>
    <t>146132</t>
  </si>
  <si>
    <t>146133</t>
  </si>
  <si>
    <t>158031</t>
  </si>
  <si>
    <t>158032</t>
  </si>
  <si>
    <t>158033</t>
  </si>
  <si>
    <t>158071</t>
  </si>
  <si>
    <t>158072</t>
  </si>
  <si>
    <t>158073</t>
  </si>
  <si>
    <t>158081</t>
  </si>
  <si>
    <t>158082</t>
  </si>
  <si>
    <t>158083</t>
  </si>
  <si>
    <t>158101</t>
  </si>
  <si>
    <t>158102</t>
  </si>
  <si>
    <t>158103</t>
  </si>
  <si>
    <t>158111</t>
  </si>
  <si>
    <t>158112</t>
  </si>
  <si>
    <t>158113</t>
  </si>
  <si>
    <t>158121</t>
  </si>
  <si>
    <t>158122</t>
  </si>
  <si>
    <t>158123</t>
  </si>
  <si>
    <t>158131</t>
  </si>
  <si>
    <t>158132</t>
  </si>
  <si>
    <t>158133</t>
  </si>
  <si>
    <t>158141</t>
  </si>
  <si>
    <t>158142</t>
  </si>
  <si>
    <t>158143</t>
  </si>
  <si>
    <t>158151</t>
  </si>
  <si>
    <t>158153</t>
  </si>
  <si>
    <t>158161</t>
  </si>
  <si>
    <t>158162</t>
  </si>
  <si>
    <t>158163</t>
  </si>
  <si>
    <t>158171</t>
  </si>
  <si>
    <t>158172</t>
  </si>
  <si>
    <t>158173</t>
  </si>
  <si>
    <t>161101</t>
  </si>
  <si>
    <t>161111</t>
  </si>
  <si>
    <t>161112</t>
  </si>
  <si>
    <t>161113</t>
  </si>
  <si>
    <t>161201</t>
  </si>
  <si>
    <t>161202</t>
  </si>
  <si>
    <t>161203</t>
  </si>
  <si>
    <t>164101</t>
  </si>
  <si>
    <t>164102</t>
  </si>
  <si>
    <t>164103</t>
  </si>
  <si>
    <t>164111</t>
  </si>
  <si>
    <t>164112</t>
  </si>
  <si>
    <t>164113</t>
  </si>
  <si>
    <t>164121</t>
  </si>
  <si>
    <t>164122</t>
  </si>
  <si>
    <t>164123</t>
  </si>
  <si>
    <t>164131</t>
  </si>
  <si>
    <t>164132</t>
  </si>
  <si>
    <t>164133</t>
  </si>
  <si>
    <t>164141</t>
  </si>
  <si>
    <t>164142</t>
  </si>
  <si>
    <t>164143</t>
  </si>
  <si>
    <t>174101</t>
  </si>
  <si>
    <t>174102</t>
  </si>
  <si>
    <t>174103</t>
  </si>
  <si>
    <t>174111</t>
  </si>
  <si>
    <t>174112</t>
  </si>
  <si>
    <t>174113</t>
  </si>
  <si>
    <t>174121</t>
  </si>
  <si>
    <t>174122</t>
  </si>
  <si>
    <t>174123</t>
  </si>
  <si>
    <t>174131</t>
  </si>
  <si>
    <t>174132</t>
  </si>
  <si>
    <t>174133</t>
  </si>
  <si>
    <t>174141</t>
  </si>
  <si>
    <t>174142</t>
  </si>
  <si>
    <t>174143</t>
  </si>
  <si>
    <t>184101</t>
  </si>
  <si>
    <t>184102</t>
  </si>
  <si>
    <t>184103</t>
  </si>
  <si>
    <t>184111</t>
  </si>
  <si>
    <t>184112</t>
  </si>
  <si>
    <t>184113</t>
  </si>
  <si>
    <t>184121</t>
  </si>
  <si>
    <t>184122</t>
  </si>
  <si>
    <t>184123</t>
  </si>
  <si>
    <t>184131</t>
  </si>
  <si>
    <t>184132</t>
  </si>
  <si>
    <t>184133</t>
  </si>
  <si>
    <t>184141</t>
  </si>
  <si>
    <t>184142</t>
  </si>
  <si>
    <t>184143</t>
  </si>
  <si>
    <t>184151</t>
  </si>
  <si>
    <t>184152</t>
  </si>
  <si>
    <t>184153</t>
  </si>
  <si>
    <t>194101</t>
  </si>
  <si>
    <t>194102</t>
  </si>
  <si>
    <t>194103</t>
  </si>
  <si>
    <t>194111</t>
  </si>
  <si>
    <t>194112</t>
  </si>
  <si>
    <t>194113</t>
  </si>
  <si>
    <t>194121</t>
  </si>
  <si>
    <t>194122</t>
  </si>
  <si>
    <t>194131</t>
  </si>
  <si>
    <t>194132</t>
  </si>
  <si>
    <t>194133</t>
  </si>
  <si>
    <t>194141</t>
  </si>
  <si>
    <t>194142</t>
  </si>
  <si>
    <t>194143</t>
  </si>
  <si>
    <t>194151</t>
  </si>
  <si>
    <t>194152</t>
  </si>
  <si>
    <t>194153</t>
  </si>
  <si>
    <t>194161</t>
  </si>
  <si>
    <t>194162</t>
  </si>
  <si>
    <t>194163</t>
  </si>
  <si>
    <t>194171</t>
  </si>
  <si>
    <t>194172</t>
  </si>
  <si>
    <t>194173</t>
  </si>
  <si>
    <t>194182</t>
  </si>
  <si>
    <t>194183</t>
  </si>
  <si>
    <t>194191</t>
  </si>
  <si>
    <t>194192</t>
  </si>
  <si>
    <t>204101</t>
  </si>
  <si>
    <t>204102</t>
  </si>
  <si>
    <t>204103</t>
  </si>
  <si>
    <t>204111</t>
  </si>
  <si>
    <t>204112</t>
  </si>
  <si>
    <t>204113</t>
  </si>
  <si>
    <t>204121</t>
  </si>
  <si>
    <t>204122</t>
  </si>
  <si>
    <t>204123</t>
  </si>
  <si>
    <t>214101</t>
  </si>
  <si>
    <t>214102</t>
  </si>
  <si>
    <t>214111</t>
  </si>
  <si>
    <t>214112</t>
  </si>
  <si>
    <t>214113</t>
  </si>
  <si>
    <t>214121</t>
  </si>
  <si>
    <t>214122</t>
  </si>
  <si>
    <t>214123</t>
  </si>
  <si>
    <t>214131</t>
  </si>
  <si>
    <t>214132</t>
  </si>
  <si>
    <t>214133</t>
  </si>
  <si>
    <t>214141</t>
  </si>
  <si>
    <t>214143</t>
  </si>
  <si>
    <t>214151</t>
  </si>
  <si>
    <t>214153</t>
  </si>
  <si>
    <t>214161</t>
  </si>
  <si>
    <t>214162</t>
  </si>
  <si>
    <t>214163</t>
  </si>
  <si>
    <t>214171</t>
  </si>
  <si>
    <t>214172</t>
  </si>
  <si>
    <t>214173</t>
  </si>
  <si>
    <t>224101</t>
  </si>
  <si>
    <t>224102</t>
  </si>
  <si>
    <t>224103</t>
  </si>
  <si>
    <t>224111</t>
  </si>
  <si>
    <t>224112</t>
  </si>
  <si>
    <t>224113</t>
  </si>
  <si>
    <t>224121</t>
  </si>
  <si>
    <t>224122</t>
  </si>
  <si>
    <t>224123</t>
  </si>
  <si>
    <t>Average Current HCPCs cost per DRG</t>
  </si>
  <si>
    <t>Steps to produce Adjusted Cost (column I in WeightUpdate tab)</t>
  </si>
  <si>
    <t>Average New HCPCs Cost per DRG</t>
  </si>
  <si>
    <t>Difference</t>
  </si>
  <si>
    <t xml:space="preserve">Step 1: Obtain single HCPCS Code Current methodology Cost and Quantity per DRG </t>
  </si>
  <si>
    <t>Step 2: Calculate average cost per HCPCs activity (current vs. new price), after adjusting any average activity count &gt;25 down to 25. New price is determined to be the maximum of Available Market price and Current methodology price.</t>
  </si>
  <si>
    <t>Step 3: Group HCPCs total cost per DRG code</t>
  </si>
  <si>
    <t>Step 4: Calculate Average HCPCs cost per DRG claim= Total HCPCs cost per DRG code/number of total claims in that DRG code, using both prices (Current &amp; New)</t>
  </si>
  <si>
    <t>Step 5: Calculate Adjusted Cost = Cost + the difference between the New and Current methodology HCPCs cost averages</t>
  </si>
  <si>
    <t>∆(W*nBasic)</t>
  </si>
  <si>
    <t>Seha vs. Non Seha inpatient claim count</t>
  </si>
  <si>
    <t>New (proposed mandatory tariff 2012 using Grouper v2.3)</t>
  </si>
  <si>
    <t>Current (mandatory tariff 2011 Q2 using Grouper v2.2)</t>
  </si>
  <si>
    <t>New</t>
  </si>
  <si>
    <t>DRG Description</t>
  </si>
  <si>
    <t>Seha</t>
  </si>
  <si>
    <t>Non Seha</t>
  </si>
  <si>
    <t>011012</t>
  </si>
  <si>
    <t>014203</t>
  </si>
  <si>
    <t>031103</t>
  </si>
  <si>
    <t>031113</t>
  </si>
  <si>
    <t>031133</t>
  </si>
  <si>
    <t>041011</t>
  </si>
  <si>
    <t>041012</t>
  </si>
  <si>
    <t>051011</t>
  </si>
  <si>
    <t>051012</t>
  </si>
  <si>
    <t>051013</t>
  </si>
  <si>
    <t>051022</t>
  </si>
  <si>
    <t>051053</t>
  </si>
  <si>
    <t>071011</t>
  </si>
  <si>
    <t>071012</t>
  </si>
  <si>
    <t>071013</t>
  </si>
  <si>
    <t>081012</t>
  </si>
  <si>
    <t>081013</t>
  </si>
  <si>
    <t>081053</t>
  </si>
  <si>
    <t>081061</t>
  </si>
  <si>
    <t>081062</t>
  </si>
  <si>
    <t>081063</t>
  </si>
  <si>
    <t>111011</t>
  </si>
  <si>
    <t>111012</t>
  </si>
  <si>
    <t>121133</t>
  </si>
  <si>
    <t>131012</t>
  </si>
  <si>
    <t>131013</t>
  </si>
  <si>
    <t>131121</t>
  </si>
  <si>
    <t>131122</t>
  </si>
  <si>
    <t>131123</t>
  </si>
  <si>
    <t>131131</t>
  </si>
  <si>
    <t>131132</t>
  </si>
  <si>
    <t>131133</t>
  </si>
  <si>
    <t>158011</t>
  </si>
  <si>
    <t>158012</t>
  </si>
  <si>
    <t>158013</t>
  </si>
  <si>
    <t>158021</t>
  </si>
  <si>
    <t>158022</t>
  </si>
  <si>
    <t>158023</t>
  </si>
  <si>
    <t>158041</t>
  </si>
  <si>
    <t>158042</t>
  </si>
  <si>
    <t>158043</t>
  </si>
  <si>
    <t>158051</t>
  </si>
  <si>
    <t>158052</t>
  </si>
  <si>
    <t>158053</t>
  </si>
  <si>
    <t>158061</t>
  </si>
  <si>
    <t>158062</t>
  </si>
  <si>
    <t>158063</t>
  </si>
  <si>
    <t>158152</t>
  </si>
  <si>
    <t>161102</t>
  </si>
  <si>
    <t>161103</t>
  </si>
  <si>
    <t>194123</t>
  </si>
  <si>
    <t>194181</t>
  </si>
  <si>
    <t>194193</t>
  </si>
  <si>
    <t>201101</t>
  </si>
  <si>
    <t>201102</t>
  </si>
  <si>
    <t>201103</t>
  </si>
  <si>
    <t>214103</t>
  </si>
  <si>
    <t>214142</t>
  </si>
  <si>
    <t>214152</t>
  </si>
  <si>
    <t>Grand Total</t>
  </si>
  <si>
    <t>Source: KEH data Jan 2010 till July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</si>
</sst>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0.00000%"/>
    <numFmt numFmtId="166" formatCode="[$-409]dd\-mmm\-yy;@"/>
    <numFmt numFmtId="167" formatCode="_(* #,##0.0_);_(* \(#,##0.0\);_(* &quot;-&quot;??_);_(@_)"/>
  </numFmts>
  <fonts count="3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1"/>
      <color indexed="8"/>
      <name val="Calibri"/>
      <family val="2"/>
    </font>
    <font>
      <sz val="10"/>
      <name val="Arial"/>
      <family val="2"/>
    </font>
    <font>
      <sz val="10"/>
      <name val="MS Sans Serif"/>
      <family val="2"/>
    </font>
    <font>
      <sz val="10"/>
      <name val="MS Sans Serif"/>
      <family val="2"/>
      <charset val="178"/>
    </font>
    <font>
      <sz val="10"/>
      <name val="Arial"/>
      <family val="2"/>
    </font>
    <font>
      <sz val="11"/>
      <color theme="3"/>
      <name val="Calibri"/>
      <family val="2"/>
      <scheme val="minor"/>
    </font>
    <font>
      <b/>
      <sz val="11"/>
      <color theme="1"/>
      <name val="Calibri"/>
      <family val="2"/>
      <scheme val="minor"/>
    </font>
    <font>
      <b/>
      <sz val="11"/>
      <color theme="3"/>
      <name val="Calibri"/>
      <family val="2"/>
      <scheme val="minor"/>
    </font>
    <font>
      <b/>
      <sz val="16"/>
      <color theme="1"/>
      <name val="Calibri"/>
      <family val="2"/>
      <scheme val="minor"/>
    </font>
    <font>
      <b/>
      <sz val="16"/>
      <color theme="3"/>
      <name val="Calibri"/>
      <family val="2"/>
      <scheme val="minor"/>
    </font>
    <font>
      <b/>
      <sz val="11"/>
      <color theme="4" tint="-0.249977111117893"/>
      <name val="Calibri"/>
      <family val="2"/>
      <scheme val="minor"/>
    </font>
    <font>
      <b/>
      <sz val="11"/>
      <color theme="5" tint="-0.249977111117893"/>
      <name val="Calibri"/>
      <family val="2"/>
      <scheme val="minor"/>
    </font>
    <font>
      <sz val="11"/>
      <color theme="4" tint="-0.249977111117893"/>
      <name val="Calibri"/>
      <family val="2"/>
      <scheme val="minor"/>
    </font>
    <font>
      <u/>
      <sz val="11"/>
      <color theme="10"/>
      <name val="Calibri"/>
      <family val="2"/>
      <scheme val="minor"/>
    </font>
    <font>
      <b/>
      <sz val="16"/>
      <color theme="0"/>
      <name val="Calibri"/>
      <family val="2"/>
      <scheme val="minor"/>
    </font>
    <font>
      <b/>
      <sz val="11"/>
      <color theme="0" tint="-0.499984740745262"/>
      <name val="Calibri"/>
      <family val="2"/>
      <scheme val="minor"/>
    </font>
    <font>
      <sz val="17.600000000000001"/>
      <color theme="0"/>
      <name val="Calibri"/>
      <family val="2"/>
    </font>
    <font>
      <sz val="10"/>
      <color theme="1"/>
      <name val="Calibri"/>
      <family val="2"/>
      <scheme val="minor"/>
    </font>
    <font>
      <sz val="10"/>
      <color rgb="FF002060"/>
      <name val="Calibri"/>
      <family val="2"/>
    </font>
    <font>
      <sz val="10"/>
      <color rgb="FFCC3300"/>
      <name val="Calibri"/>
      <family val="2"/>
    </font>
    <font>
      <sz val="10"/>
      <color rgb="FFCC3300"/>
      <name val="Calibri"/>
      <family val="2"/>
      <scheme val="minor"/>
    </font>
    <font>
      <b/>
      <sz val="14"/>
      <color theme="3"/>
      <name val="Calibri"/>
      <family val="2"/>
      <scheme val="minor"/>
    </font>
    <font>
      <b/>
      <sz val="14"/>
      <color rgb="FF002060"/>
      <name val="Calibri"/>
      <family val="2"/>
      <scheme val="minor"/>
    </font>
    <font>
      <sz val="11"/>
      <color theme="3" tint="-0.249977111117893"/>
      <name val="Calibri"/>
      <family val="2"/>
      <scheme val="minor"/>
    </font>
    <font>
      <b/>
      <sz val="11"/>
      <color rgb="FF002060"/>
      <name val="Calibri"/>
      <family val="2"/>
      <scheme val="minor"/>
    </font>
    <font>
      <sz val="11"/>
      <name val="Calibri"/>
      <family val="2"/>
      <scheme val="minor"/>
    </font>
  </fonts>
  <fills count="9">
    <fill>
      <patternFill patternType="none"/>
    </fill>
    <fill>
      <patternFill patternType="gray125"/>
    </fill>
    <fill>
      <patternFill patternType="solid">
        <fgColor rgb="FFA5A5A5"/>
      </patternFill>
    </fill>
    <fill>
      <patternFill patternType="solid">
        <fgColor theme="5"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0070C0"/>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theme="4"/>
      </top>
      <bottom style="thin">
        <color theme="4"/>
      </bottom>
      <diagonal/>
    </border>
    <border>
      <left/>
      <right/>
      <top style="thin">
        <color theme="4" tint="0.59999389629810485"/>
      </top>
      <bottom style="thin">
        <color theme="4" tint="0.59999389629810485"/>
      </bottom>
      <diagonal/>
    </border>
    <border>
      <left/>
      <right/>
      <top style="thin">
        <color theme="4" tint="0.79998168889431442"/>
      </top>
      <bottom style="thin">
        <color theme="4" tint="0.79998168889431442"/>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0" fontId="7" fillId="0" borderId="0"/>
    <xf numFmtId="0" fontId="8" fillId="0" borderId="0"/>
    <xf numFmtId="0" fontId="7" fillId="0" borderId="0"/>
    <xf numFmtId="0" fontId="2" fillId="2" borderId="2" applyNumberFormat="0" applyAlignment="0" applyProtection="0"/>
    <xf numFmtId="166" fontId="1" fillId="0" borderId="0"/>
    <xf numFmtId="0" fontId="9" fillId="0" borderId="0"/>
    <xf numFmtId="0" fontId="1" fillId="0" borderId="0"/>
    <xf numFmtId="0" fontId="10" fillId="0" borderId="0"/>
    <xf numFmtId="44" fontId="1" fillId="0" borderId="0" applyFont="0" applyFill="0" applyBorder="0" applyAlignment="0" applyProtection="0"/>
    <xf numFmtId="0" fontId="19" fillId="0" borderId="0" applyNumberFormat="0" applyFill="0" applyBorder="0" applyAlignment="0" applyProtection="0"/>
  </cellStyleXfs>
  <cellXfs count="120">
    <xf numFmtId="0" fontId="0" fillId="0" borderId="0" xfId="0"/>
    <xf numFmtId="0" fontId="5" fillId="0" borderId="0" xfId="0" applyFont="1"/>
    <xf numFmtId="0" fontId="0" fillId="0" borderId="0" xfId="0" applyFill="1"/>
    <xf numFmtId="164" fontId="0" fillId="0" borderId="0" xfId="0" applyNumberFormat="1" applyFill="1"/>
    <xf numFmtId="3" fontId="3" fillId="0" borderId="0" xfId="0" applyNumberFormat="1" applyFont="1" applyAlignment="1">
      <alignment vertical="center" wrapText="1"/>
    </xf>
    <xf numFmtId="0" fontId="3" fillId="0" borderId="0" xfId="0" applyFont="1" applyAlignment="1">
      <alignment vertical="center" wrapText="1"/>
    </xf>
    <xf numFmtId="0" fontId="4" fillId="0" borderId="0" xfId="0" applyFont="1"/>
    <xf numFmtId="0" fontId="0" fillId="0" borderId="0" xfId="0"/>
    <xf numFmtId="0" fontId="0" fillId="0" borderId="0" xfId="0" quotePrefix="1"/>
    <xf numFmtId="0" fontId="0" fillId="0" borderId="0" xfId="0"/>
    <xf numFmtId="0" fontId="4" fillId="0" borderId="0" xfId="0" quotePrefix="1" applyFont="1"/>
    <xf numFmtId="165" fontId="4" fillId="0" borderId="0" xfId="2" applyNumberFormat="1" applyFont="1" applyAlignment="1">
      <alignment wrapText="1"/>
    </xf>
    <xf numFmtId="0" fontId="0" fillId="0" borderId="0" xfId="0" applyFont="1"/>
    <xf numFmtId="0" fontId="0" fillId="0" borderId="0" xfId="0" applyAlignment="1">
      <alignment horizontal="left" vertical="center"/>
    </xf>
    <xf numFmtId="0" fontId="11" fillId="0" borderId="0" xfId="0" applyFont="1" applyAlignment="1">
      <alignment horizontal="right"/>
    </xf>
    <xf numFmtId="164" fontId="11" fillId="0" borderId="0" xfId="1" applyNumberFormat="1" applyFont="1"/>
    <xf numFmtId="0" fontId="13" fillId="0" borderId="0" xfId="0" applyFont="1" applyAlignment="1">
      <alignment horizontal="right"/>
    </xf>
    <xf numFmtId="0" fontId="13" fillId="0" borderId="0" xfId="0" applyFont="1"/>
    <xf numFmtId="0" fontId="14" fillId="0" borderId="0" xfId="0" applyFont="1" applyBorder="1"/>
    <xf numFmtId="0" fontId="13" fillId="0" borderId="1" xfId="0" applyFont="1" applyBorder="1"/>
    <xf numFmtId="0" fontId="11" fillId="0" borderId="0" xfId="0" applyFont="1"/>
    <xf numFmtId="0" fontId="11" fillId="0" borderId="0" xfId="0" applyFont="1" applyAlignment="1">
      <alignment horizontal="left"/>
    </xf>
    <xf numFmtId="167" fontId="11" fillId="0" borderId="0" xfId="0" applyNumberFormat="1" applyFont="1"/>
    <xf numFmtId="164" fontId="11" fillId="0" borderId="0" xfId="0" applyNumberFormat="1" applyFont="1"/>
    <xf numFmtId="43" fontId="11" fillId="0" borderId="0" xfId="0" applyNumberFormat="1" applyFont="1"/>
    <xf numFmtId="0" fontId="11" fillId="0" borderId="0" xfId="0" applyFont="1" applyBorder="1" applyAlignment="1">
      <alignment horizontal="left"/>
    </xf>
    <xf numFmtId="167" fontId="11" fillId="0" borderId="0" xfId="0" applyNumberFormat="1" applyFont="1" applyBorder="1"/>
    <xf numFmtId="164" fontId="11" fillId="0" borderId="0" xfId="0" applyNumberFormat="1" applyFont="1" applyBorder="1"/>
    <xf numFmtId="0" fontId="11" fillId="0" borderId="0" xfId="0" applyFont="1" applyBorder="1"/>
    <xf numFmtId="43" fontId="13" fillId="0" borderId="0" xfId="1" applyFont="1" applyAlignment="1">
      <alignment vertical="top"/>
    </xf>
    <xf numFmtId="0" fontId="15" fillId="0" borderId="0" xfId="0" applyFont="1" applyBorder="1"/>
    <xf numFmtId="0" fontId="16"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3" fontId="16" fillId="0" borderId="0" xfId="0" applyNumberFormat="1" applyFont="1" applyFill="1" applyBorder="1" applyAlignment="1">
      <alignment horizontal="left" vertical="center" wrapText="1"/>
    </xf>
    <xf numFmtId="0" fontId="18" fillId="0" borderId="0" xfId="0" applyNumberFormat="1" applyFont="1" applyFill="1" applyBorder="1" applyAlignment="1">
      <alignment horizontal="left"/>
    </xf>
    <xf numFmtId="164" fontId="18" fillId="0" borderId="0" xfId="0" applyNumberFormat="1" applyFont="1" applyFill="1" applyBorder="1" applyAlignment="1">
      <alignment horizontal="left" vertical="center"/>
    </xf>
    <xf numFmtId="164" fontId="18" fillId="0" borderId="0" xfId="0" applyNumberFormat="1" applyFont="1" applyFill="1" applyBorder="1"/>
    <xf numFmtId="4" fontId="18" fillId="0" borderId="0" xfId="0" applyNumberFormat="1" applyFont="1" applyFill="1" applyBorder="1"/>
    <xf numFmtId="9" fontId="18" fillId="0" borderId="0" xfId="2" applyNumberFormat="1" applyFont="1" applyFill="1" applyBorder="1" applyAlignment="1">
      <alignment horizontal="right"/>
    </xf>
    <xf numFmtId="164" fontId="18" fillId="0" borderId="0" xfId="1" applyNumberFormat="1" applyFont="1" applyFill="1" applyBorder="1"/>
    <xf numFmtId="3" fontId="4" fillId="0" borderId="0" xfId="0" applyNumberFormat="1" applyFont="1" applyFill="1" applyBorder="1" applyAlignment="1">
      <alignment horizontal="left" vertical="center" wrapText="1"/>
    </xf>
    <xf numFmtId="3" fontId="12" fillId="0" borderId="0" xfId="0" applyNumberFormat="1" applyFont="1" applyFill="1" applyBorder="1" applyAlignment="1">
      <alignment horizontal="left" vertical="center" wrapText="1"/>
    </xf>
    <xf numFmtId="0" fontId="0" fillId="0" borderId="0" xfId="0" applyFill="1" applyBorder="1"/>
    <xf numFmtId="0" fontId="0" fillId="0" borderId="0" xfId="0" applyFill="1" applyBorder="1" applyAlignment="1">
      <alignment horizontal="left" vertical="center" wrapText="1"/>
    </xf>
    <xf numFmtId="9" fontId="1" fillId="0" borderId="0" xfId="2" applyFont="1" applyFill="1" applyBorder="1"/>
    <xf numFmtId="3" fontId="1" fillId="0" borderId="0" xfId="2" applyNumberFormat="1" applyFont="1" applyFill="1" applyBorder="1"/>
    <xf numFmtId="9" fontId="4" fillId="0" borderId="0" xfId="2" applyFont="1" applyFill="1" applyBorder="1"/>
    <xf numFmtId="0" fontId="0" fillId="0" borderId="0" xfId="0" applyFont="1" applyFill="1" applyBorder="1"/>
    <xf numFmtId="164" fontId="4" fillId="0" borderId="0" xfId="1" applyNumberFormat="1" applyFont="1" applyFill="1" applyBorder="1"/>
    <xf numFmtId="3" fontId="4" fillId="0" borderId="0" xfId="0" applyNumberFormat="1" applyFont="1" applyFill="1" applyBorder="1"/>
    <xf numFmtId="0" fontId="13" fillId="0" borderId="0" xfId="0" applyFont="1" applyFill="1" applyBorder="1"/>
    <xf numFmtId="164" fontId="0" fillId="0" borderId="0" xfId="1" applyNumberFormat="1" applyFont="1" applyAlignment="1">
      <alignment horizontal="left" vertical="center"/>
    </xf>
    <xf numFmtId="3" fontId="4" fillId="0" borderId="0" xfId="0" applyNumberFormat="1" applyFont="1" applyFill="1" applyBorder="1" applyAlignment="1">
      <alignment horizontal="center" vertical="center" wrapText="1"/>
    </xf>
    <xf numFmtId="0" fontId="19" fillId="0" borderId="0" xfId="15"/>
    <xf numFmtId="0" fontId="13" fillId="0" borderId="4" xfId="0" applyFont="1" applyBorder="1"/>
    <xf numFmtId="43" fontId="11" fillId="0" borderId="5" xfId="1" applyFont="1" applyBorder="1"/>
    <xf numFmtId="43" fontId="11" fillId="0" borderId="6" xfId="1" applyFont="1" applyBorder="1"/>
    <xf numFmtId="43" fontId="4" fillId="0" borderId="0" xfId="2" applyNumberFormat="1" applyFont="1" applyFill="1" applyBorder="1"/>
    <xf numFmtId="43" fontId="18" fillId="0" borderId="0" xfId="14" applyNumberFormat="1" applyFont="1" applyFill="1" applyBorder="1" applyAlignment="1">
      <alignment horizontal="left" vertical="center"/>
    </xf>
    <xf numFmtId="43" fontId="18" fillId="0" borderId="3" xfId="14" applyNumberFormat="1" applyFont="1" applyFill="1" applyBorder="1" applyAlignment="1">
      <alignment horizontal="left" vertical="center"/>
    </xf>
    <xf numFmtId="9" fontId="13" fillId="0" borderId="0" xfId="2" applyFont="1" applyFill="1" applyBorder="1" applyAlignment="1">
      <alignment horizontal="right"/>
    </xf>
    <xf numFmtId="0" fontId="21" fillId="0" borderId="0" xfId="0" applyFont="1" applyFill="1" applyBorder="1" applyAlignment="1">
      <alignment horizontal="left" vertical="center" wrapText="1"/>
    </xf>
    <xf numFmtId="9" fontId="13" fillId="0" borderId="0" xfId="2" applyFont="1" applyFill="1" applyBorder="1" applyAlignment="1">
      <alignment horizontal="left"/>
    </xf>
    <xf numFmtId="3" fontId="13" fillId="0" borderId="0" xfId="0" applyNumberFormat="1" applyFont="1" applyFill="1" applyBorder="1" applyAlignment="1">
      <alignment horizontal="left" vertical="center" wrapText="1"/>
    </xf>
    <xf numFmtId="164" fontId="11" fillId="0" borderId="0" xfId="1" applyNumberFormat="1" applyFont="1" applyFill="1" applyBorder="1" applyAlignment="1">
      <alignment horizontal="left"/>
    </xf>
    <xf numFmtId="43" fontId="11" fillId="0" borderId="0" xfId="1" applyNumberFormat="1" applyFont="1" applyFill="1" applyBorder="1"/>
    <xf numFmtId="43" fontId="11" fillId="0" borderId="0" xfId="1" applyFont="1" applyFill="1" applyBorder="1"/>
    <xf numFmtId="3" fontId="11" fillId="0" borderId="0" xfId="2" applyNumberFormat="1" applyFont="1" applyFill="1" applyBorder="1"/>
    <xf numFmtId="9" fontId="11" fillId="0" borderId="0" xfId="2" applyFont="1" applyFill="1" applyBorder="1"/>
    <xf numFmtId="9" fontId="13" fillId="0" borderId="0" xfId="2" applyFont="1" applyFill="1" applyBorder="1"/>
    <xf numFmtId="0" fontId="11" fillId="0" borderId="0" xfId="0" applyFont="1" applyFill="1" applyBorder="1"/>
    <xf numFmtId="2" fontId="11" fillId="0" borderId="0" xfId="0" applyNumberFormat="1" applyFont="1" applyFill="1" applyBorder="1"/>
    <xf numFmtId="164" fontId="11" fillId="0" borderId="0" xfId="1" applyNumberFormat="1" applyFont="1" applyFill="1" applyBorder="1"/>
    <xf numFmtId="164" fontId="13" fillId="0" borderId="0" xfId="1" applyNumberFormat="1" applyFont="1" applyFill="1" applyBorder="1"/>
    <xf numFmtId="0" fontId="23" fillId="0" borderId="0" xfId="0" applyFont="1" applyAlignment="1">
      <alignment vertical="top" wrapText="1"/>
    </xf>
    <xf numFmtId="43" fontId="11" fillId="0" borderId="0" xfId="2" applyNumberFormat="1" applyFont="1" applyFill="1" applyBorder="1"/>
    <xf numFmtId="43" fontId="13" fillId="0" borderId="0" xfId="2" applyNumberFormat="1" applyFont="1" applyFill="1" applyBorder="1" applyAlignment="1">
      <alignment horizontal="right"/>
    </xf>
    <xf numFmtId="43" fontId="11" fillId="0" borderId="0" xfId="0" applyNumberFormat="1" applyFont="1" applyFill="1" applyBorder="1"/>
    <xf numFmtId="43" fontId="11" fillId="0" borderId="0" xfId="1" applyFont="1" applyBorder="1"/>
    <xf numFmtId="43" fontId="4" fillId="0" borderId="0" xfId="0" applyNumberFormat="1" applyFont="1"/>
    <xf numFmtId="43" fontId="11" fillId="5" borderId="0" xfId="1" applyNumberFormat="1" applyFont="1" applyFill="1"/>
    <xf numFmtId="0" fontId="0" fillId="5" borderId="0" xfId="0" applyFont="1" applyFill="1"/>
    <xf numFmtId="164" fontId="11" fillId="5" borderId="7" xfId="1" applyNumberFormat="1" applyFont="1" applyFill="1" applyBorder="1"/>
    <xf numFmtId="164" fontId="11" fillId="0" borderId="0" xfId="1" applyNumberFormat="1" applyFont="1" applyAlignment="1">
      <alignment horizontal="left" vertical="center"/>
    </xf>
    <xf numFmtId="0" fontId="11" fillId="0" borderId="0" xfId="0" applyFont="1" applyAlignment="1">
      <alignment horizontal="right" vertical="center"/>
    </xf>
    <xf numFmtId="0" fontId="4" fillId="0" borderId="8" xfId="0" applyFont="1" applyBorder="1" applyAlignment="1">
      <alignment wrapText="1"/>
    </xf>
    <xf numFmtId="164" fontId="0" fillId="6" borderId="9" xfId="1" applyNumberFormat="1" applyFont="1" applyFill="1" applyBorder="1"/>
    <xf numFmtId="164" fontId="0" fillId="0" borderId="10" xfId="1" applyNumberFormat="1" applyFont="1" applyBorder="1"/>
    <xf numFmtId="0" fontId="4" fillId="0" borderId="0" xfId="0" applyFont="1" applyFill="1"/>
    <xf numFmtId="0" fontId="29" fillId="0" borderId="0" xfId="0" applyFont="1" applyAlignment="1">
      <alignment horizontal="left"/>
    </xf>
    <xf numFmtId="0" fontId="0" fillId="8" borderId="0" xfId="0" applyFill="1"/>
    <xf numFmtId="9" fontId="0" fillId="6" borderId="11" xfId="2" applyNumberFormat="1" applyFont="1" applyFill="1" applyBorder="1"/>
    <xf numFmtId="9" fontId="0" fillId="0" borderId="11" xfId="2" applyNumberFormat="1" applyFont="1" applyBorder="1"/>
    <xf numFmtId="164" fontId="0" fillId="6" borderId="11" xfId="1" applyNumberFormat="1" applyFont="1" applyFill="1" applyBorder="1"/>
    <xf numFmtId="164" fontId="0" fillId="0" borderId="11" xfId="1" applyNumberFormat="1" applyFont="1" applyBorder="1"/>
    <xf numFmtId="9" fontId="0" fillId="6" borderId="13" xfId="2" applyNumberFormat="1" applyFont="1" applyFill="1" applyBorder="1"/>
    <xf numFmtId="164" fontId="0" fillId="6" borderId="13" xfId="1" applyNumberFormat="1" applyFont="1" applyFill="1" applyBorder="1"/>
    <xf numFmtId="0" fontId="4" fillId="8" borderId="0" xfId="0" applyFont="1" applyFill="1" applyBorder="1" applyAlignment="1">
      <alignment horizontal="right"/>
    </xf>
    <xf numFmtId="0" fontId="4" fillId="8" borderId="0" xfId="0" applyFont="1" applyFill="1" applyBorder="1" applyAlignment="1">
      <alignment horizontal="left"/>
    </xf>
    <xf numFmtId="0" fontId="2" fillId="8" borderId="0" xfId="0" applyFont="1" applyFill="1" applyBorder="1"/>
    <xf numFmtId="0" fontId="0" fillId="8" borderId="0" xfId="0" applyFill="1" applyBorder="1"/>
    <xf numFmtId="0" fontId="0" fillId="0" borderId="0" xfId="0" applyBorder="1"/>
    <xf numFmtId="9" fontId="4" fillId="0" borderId="12" xfId="2" applyNumberFormat="1" applyFont="1" applyBorder="1"/>
    <xf numFmtId="164" fontId="4" fillId="0" borderId="12" xfId="1" applyNumberFormat="1" applyFont="1" applyBorder="1"/>
    <xf numFmtId="0" fontId="31" fillId="8" borderId="1" xfId="0" applyFont="1" applyFill="1" applyBorder="1"/>
    <xf numFmtId="0" fontId="2" fillId="7" borderId="1" xfId="0" applyFont="1" applyFill="1" applyBorder="1" applyAlignment="1">
      <alignment horizontal="right"/>
    </xf>
    <xf numFmtId="0" fontId="15" fillId="3" borderId="0" xfId="0" applyFont="1" applyFill="1" applyAlignment="1">
      <alignment horizontal="left" wrapText="1"/>
    </xf>
    <xf numFmtId="0" fontId="27" fillId="0" borderId="0" xfId="0" applyFont="1" applyFill="1" applyAlignment="1">
      <alignment horizontal="left" wrapText="1"/>
    </xf>
    <xf numFmtId="0" fontId="27" fillId="0" borderId="0" xfId="0" applyFont="1" applyFill="1" applyAlignment="1">
      <alignment horizontal="left"/>
    </xf>
    <xf numFmtId="0" fontId="20" fillId="4" borderId="0" xfId="0" applyFont="1" applyFill="1" applyAlignment="1">
      <alignment horizontal="left" wrapText="1"/>
    </xf>
    <xf numFmtId="0" fontId="0" fillId="0" borderId="0" xfId="0" applyAlignment="1">
      <alignment horizontal="left" wrapText="1"/>
    </xf>
    <xf numFmtId="0" fontId="28" fillId="0" borderId="0" xfId="0" applyFont="1" applyAlignment="1">
      <alignment horizontal="center"/>
    </xf>
    <xf numFmtId="0" fontId="30" fillId="0" borderId="0" xfId="0" applyFont="1" applyAlignment="1">
      <alignment horizontal="left" vertical="top"/>
    </xf>
    <xf numFmtId="0" fontId="29" fillId="0" borderId="0" xfId="0" applyFont="1" applyAlignment="1">
      <alignment horizontal="left"/>
    </xf>
    <xf numFmtId="0" fontId="29" fillId="0" borderId="0" xfId="0" applyFont="1" applyAlignment="1">
      <alignment horizontal="left" wrapText="1"/>
    </xf>
    <xf numFmtId="0" fontId="29" fillId="0" borderId="0" xfId="0" applyFont="1" applyAlignment="1">
      <alignment horizontal="left" vertical="center"/>
    </xf>
    <xf numFmtId="0" fontId="2" fillId="7" borderId="1" xfId="0" applyFont="1" applyFill="1" applyBorder="1" applyAlignment="1">
      <alignment wrapText="1"/>
    </xf>
    <xf numFmtId="0" fontId="0" fillId="0" borderId="1" xfId="0" applyBorder="1" applyAlignment="1">
      <alignment wrapText="1"/>
    </xf>
  </cellXfs>
  <cellStyles count="16">
    <cellStyle name="Check Cell 2" xfId="9"/>
    <cellStyle name="Comma" xfId="1" builtinId="3"/>
    <cellStyle name="Comma 2" xfId="3"/>
    <cellStyle name="Comma 3" xfId="4"/>
    <cellStyle name="Currency" xfId="14" builtinId="4"/>
    <cellStyle name="Hyperlink" xfId="15" builtinId="8"/>
    <cellStyle name="Normal" xfId="0" builtinId="0"/>
    <cellStyle name="Normal 2" xfId="5"/>
    <cellStyle name="Normal 3" xfId="6"/>
    <cellStyle name="Normal 3 2" xfId="11"/>
    <cellStyle name="Normal 4" xfId="7"/>
    <cellStyle name="Normal 5" xfId="10"/>
    <cellStyle name="Normal 5 2" xfId="12"/>
    <cellStyle name="Normal 6" xfId="8"/>
    <cellStyle name="Normal 6 2" xfId="13"/>
    <cellStyle name="Percent" xfId="2" builtinId="5"/>
  </cellStyles>
  <dxfs count="25">
    <dxf>
      <fill>
        <patternFill>
          <bgColor theme="5" tint="0.79998168889431442"/>
        </patternFill>
      </fill>
    </dxf>
    <dxf>
      <fill>
        <patternFill>
          <bgColor theme="5" tint="0.79998168889431442"/>
        </patternFill>
      </fill>
    </dxf>
    <dxf>
      <numFmt numFmtId="164" formatCode="_(* #,##0_);_(* \(#,##0\);_(* &quot;-&quot;??_);_(@_)"/>
      <fill>
        <patternFill patternType="none">
          <bgColor auto="1"/>
        </patternFill>
      </fill>
    </dxf>
    <dxf>
      <numFmt numFmtId="35" formatCode="_(* #,##0.00_);_(* \(#,##0.00\);_(* &quot;-&quot;??_);_(@_)"/>
      <fill>
        <patternFill patternType="none">
          <bgColor auto="1"/>
        </patternFill>
      </fill>
    </dxf>
    <dxf>
      <font>
        <b val="0"/>
        <i val="0"/>
        <strike val="0"/>
        <condense val="0"/>
        <extend val="0"/>
        <outline val="0"/>
        <shadow val="0"/>
        <u val="none"/>
        <vertAlign val="baseline"/>
        <sz val="11"/>
        <color theme="4" tint="-0.249977111117893"/>
        <name val="Calibri"/>
        <scheme val="minor"/>
      </font>
      <numFmt numFmtId="164" formatCode="_(* #,##0_);_(* \(#,##0\);_(* &quot;-&quot;??_);_(@_)"/>
      <fill>
        <patternFill patternType="none">
          <fgColor theme="4" tint="0.79998168889431442"/>
          <bgColor auto="1"/>
        </patternFill>
      </fill>
    </dxf>
    <dxf>
      <font>
        <b val="0"/>
        <i val="0"/>
        <strike val="0"/>
        <condense val="0"/>
        <extend val="0"/>
        <outline val="0"/>
        <shadow val="0"/>
        <u val="none"/>
        <vertAlign val="baseline"/>
        <sz val="11"/>
        <color theme="4" tint="-0.249977111117893"/>
        <name val="Calibri"/>
        <scheme val="minor"/>
      </font>
      <numFmt numFmtId="13" formatCode="0%"/>
      <fill>
        <patternFill patternType="none">
          <fgColor theme="4" tint="0.79998168889431442"/>
          <bgColor auto="1"/>
        </patternFill>
      </fill>
      <alignment horizontal="right" vertical="bottom" textRotation="0" wrapText="0" indent="0" justifyLastLine="0" shrinkToFit="0" readingOrder="0"/>
    </dxf>
    <dxf>
      <font>
        <color theme="4" tint="-0.249977111117893"/>
      </font>
      <numFmt numFmtId="35" formatCode="_(* #,##0.00_);_(* \(#,##0.00\);_(* &quot;-&quot;??_);_(@_)"/>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1"/>
        <color theme="4" tint="-0.249977111117893"/>
        <name val="Calibri"/>
        <scheme val="minor"/>
      </font>
      <numFmt numFmtId="164" formatCode="_(* #,##0_);_(* \(#,##0\);_(* &quot;-&quot;??_);_(@_)"/>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1"/>
        <color theme="4" tint="-0.249977111117893"/>
        <name val="Calibri"/>
        <scheme val="minor"/>
      </font>
      <numFmt numFmtId="4" formatCode="#,##0.00"/>
      <fill>
        <patternFill patternType="none">
          <fgColor theme="4" tint="0.79998168889431442"/>
          <bgColor auto="1"/>
        </patternFill>
      </fill>
    </dxf>
    <dxf>
      <font>
        <b val="0"/>
        <i val="0"/>
        <strike val="0"/>
        <condense val="0"/>
        <extend val="0"/>
        <outline val="0"/>
        <shadow val="0"/>
        <u val="none"/>
        <vertAlign val="baseline"/>
        <sz val="11"/>
        <color theme="4" tint="-0.249977111117893"/>
        <name val="Calibri"/>
        <scheme val="minor"/>
      </font>
      <numFmt numFmtId="4" formatCode="#,##0.00"/>
      <fill>
        <patternFill patternType="none">
          <fgColor theme="4" tint="0.79998168889431442"/>
          <bgColor auto="1"/>
        </patternFill>
      </fill>
    </dxf>
    <dxf>
      <font>
        <b val="0"/>
        <i val="0"/>
        <strike val="0"/>
        <condense val="0"/>
        <extend val="0"/>
        <outline val="0"/>
        <shadow val="0"/>
        <u val="none"/>
        <vertAlign val="baseline"/>
        <sz val="11"/>
        <color theme="4" tint="-0.249977111117893"/>
        <name val="Calibri"/>
        <scheme val="minor"/>
      </font>
      <numFmt numFmtId="4" formatCode="#,##0.00"/>
      <fill>
        <patternFill patternType="none">
          <fgColor theme="4" tint="0.79998168889431442"/>
          <bgColor auto="1"/>
        </patternFill>
      </fill>
    </dxf>
    <dxf>
      <font>
        <b val="0"/>
      </font>
      <fill>
        <patternFill patternType="none">
          <bgColor auto="1"/>
        </patternFill>
      </fill>
    </dxf>
    <dxf>
      <font>
        <b val="0"/>
        <i val="0"/>
        <strike val="0"/>
        <condense val="0"/>
        <extend val="0"/>
        <outline val="0"/>
        <shadow val="0"/>
        <u val="none"/>
        <vertAlign val="baseline"/>
        <sz val="11"/>
        <color theme="4" tint="-0.249977111117893"/>
        <name val="Calibri"/>
        <scheme val="minor"/>
      </font>
      <numFmt numFmtId="164" formatCode="_(* #,##0_);_(* \(#,##0\);_(* &quot;-&quot;??_);_(@_)"/>
      <fill>
        <patternFill patternType="none">
          <fgColor theme="4" tint="0.79998168889431442"/>
          <bgColor auto="1"/>
        </patternFill>
      </fill>
    </dxf>
    <dxf>
      <font>
        <b val="0"/>
        <i val="0"/>
        <strike val="0"/>
        <condense val="0"/>
        <extend val="0"/>
        <outline val="0"/>
        <shadow val="0"/>
        <u val="none"/>
        <vertAlign val="baseline"/>
        <sz val="11"/>
        <color theme="4" tint="-0.249977111117893"/>
        <name val="Calibri"/>
        <scheme val="minor"/>
      </font>
      <numFmt numFmtId="164" formatCode="_(* #,##0_);_(* \(#,##0\);_(* &quot;-&quot;??_);_(@_)"/>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164" formatCode="_(* #,##0_);_(* \(#,##0\);_(* &quot;-&quot;??_);_(@_)"/>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164" formatCode="_(* #,##0_);_(* \(#,##0\);_(* &quot;-&quot;??_);_(@_)"/>
      <fill>
        <patternFill patternType="none">
          <fgColor theme="4" tint="0.79998168889431442"/>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border outline="0">
        <top style="thin">
          <color theme="4"/>
        </top>
        <bottom style="thin">
          <color theme="4"/>
        </bottom>
      </border>
    </dxf>
    <dxf>
      <fill>
        <patternFill patternType="none">
          <bgColor auto="1"/>
        </patternFill>
      </fill>
    </dxf>
    <dxf>
      <fill>
        <patternFill patternType="none">
          <bgColor auto="1"/>
        </patternFill>
      </fill>
    </dxf>
  </dxfs>
  <tableStyles count="0" defaultTableStyle="TableStyleMedium2" defaultPivotStyle="PivotStyleLight16"/>
  <colors>
    <mruColors>
      <color rgb="FFCC3300"/>
      <color rgb="FF638EC6"/>
      <color rgb="FFFF555A"/>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20" Type="http://schemas.openxmlformats.org/officeDocument/2006/relationships/customXml" Target="../customXml/item8.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customDataProps" Target="customData/itemProps1.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19"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66855242554025"/>
          <c:y val="4.6724773548160986E-2"/>
          <c:w val="0.73608037192453013"/>
          <c:h val="0.79974727104577492"/>
        </c:manualLayout>
      </c:layout>
      <c:scatterChart>
        <c:scatterStyle val="lineMarker"/>
        <c:varyColors val="0"/>
        <c:ser>
          <c:idx val="0"/>
          <c:order val="0"/>
          <c:tx>
            <c:v>Old</c:v>
          </c:tx>
          <c:spPr>
            <a:ln w="28575">
              <a:noFill/>
            </a:ln>
          </c:spPr>
          <c:marker>
            <c:symbol val="circle"/>
            <c:size val="2"/>
            <c:spPr>
              <a:solidFill>
                <a:schemeClr val="tx2"/>
              </a:solidFill>
              <a:ln w="69850" cap="rnd">
                <a:noFill/>
                <a:bevel/>
              </a:ln>
            </c:spPr>
          </c:marker>
          <c:xVal>
            <c:numRef>
              <c:f>WeightUpdate!$I$6:$I$794</c:f>
              <c:numCache>
                <c:formatCode>_(* #,##0_);_(* \(#,##0\);_(* "-"??_);_(@_)</c:formatCode>
                <c:ptCount val="789"/>
                <c:pt idx="0">
                  <c:v>4725.0429398445431</c:v>
                </c:pt>
                <c:pt idx="1">
                  <c:v>4980.4014916910892</c:v>
                </c:pt>
                <c:pt idx="2">
                  <c:v>3292.0235231819752</c:v>
                </c:pt>
                <c:pt idx="3">
                  <c:v>4298.2939561962767</c:v>
                </c:pt>
                <c:pt idx="4">
                  <c:v>1998.6219094288861</c:v>
                </c:pt>
                <c:pt idx="5">
                  <c:v>3461.6478623557223</c:v>
                </c:pt>
                <c:pt idx="6">
                  <c:v>7034.3719718033772</c:v>
                </c:pt>
                <c:pt idx="7">
                  <c:v>5256.2650010597317</c:v>
                </c:pt>
                <c:pt idx="8">
                  <c:v>6406.9596646706468</c:v>
                </c:pt>
                <c:pt idx="9">
                  <c:v>3594.0399771797047</c:v>
                </c:pt>
                <c:pt idx="10">
                  <c:v>2204.9298251774385</c:v>
                </c:pt>
                <c:pt idx="11">
                  <c:v>2540.3593999230543</c:v>
                </c:pt>
                <c:pt idx="12">
                  <c:v>8725.6837619774396</c:v>
                </c:pt>
                <c:pt idx="13">
                  <c:v>18998.583294869652</c:v>
                </c:pt>
                <c:pt idx="14">
                  <c:v>3421.651258585392</c:v>
                </c:pt>
                <c:pt idx="15">
                  <c:v>3724.1477108964668</c:v>
                </c:pt>
                <c:pt idx="16">
                  <c:v>6804.4827321706107</c:v>
                </c:pt>
                <c:pt idx="17">
                  <c:v>2679.9604579923944</c:v>
                </c:pt>
                <c:pt idx="18">
                  <c:v>2793.2287496515792</c:v>
                </c:pt>
                <c:pt idx="19">
                  <c:v>5629.4694343484034</c:v>
                </c:pt>
                <c:pt idx="20">
                  <c:v>2997.9416947193145</c:v>
                </c:pt>
                <c:pt idx="21">
                  <c:v>5408.9313795937724</c:v>
                </c:pt>
                <c:pt idx="22">
                  <c:v>10374.499628956764</c:v>
                </c:pt>
                <c:pt idx="23">
                  <c:v>3121.3481831994527</c:v>
                </c:pt>
                <c:pt idx="24">
                  <c:v>2164.755571239551</c:v>
                </c:pt>
                <c:pt idx="25">
                  <c:v>4780.9558358348322</c:v>
                </c:pt>
                <c:pt idx="26">
                  <c:v>3283.3704829606868</c:v>
                </c:pt>
                <c:pt idx="27">
                  <c:v>5995.8002922276773</c:v>
                </c:pt>
                <c:pt idx="28">
                  <c:v>3028.113021755797</c:v>
                </c:pt>
                <c:pt idx="29">
                  <c:v>2546.3822524847869</c:v>
                </c:pt>
                <c:pt idx="30">
                  <c:v>5336.2930588899662</c:v>
                </c:pt>
                <c:pt idx="31">
                  <c:v>3343.0952273904945</c:v>
                </c:pt>
                <c:pt idx="32">
                  <c:v>5956.0332326522011</c:v>
                </c:pt>
                <c:pt idx="33">
                  <c:v>5019.6527586887769</c:v>
                </c:pt>
                <c:pt idx="34">
                  <c:v>8173.8932327050707</c:v>
                </c:pt>
                <c:pt idx="35">
                  <c:v>11225.685688750151</c:v>
                </c:pt>
                <c:pt idx="36">
                  <c:v>11136.329085373631</c:v>
                </c:pt>
                <c:pt idx="37">
                  <c:v>3644.6391947558031</c:v>
                </c:pt>
                <c:pt idx="38">
                  <c:v>3667.5486543550155</c:v>
                </c:pt>
                <c:pt idx="39">
                  <c:v>2389.1166703122831</c:v>
                </c:pt>
                <c:pt idx="40">
                  <c:v>3902.7568420645684</c:v>
                </c:pt>
                <c:pt idx="41">
                  <c:v>10044.22086535276</c:v>
                </c:pt>
                <c:pt idx="42">
                  <c:v>4584.4992513192892</c:v>
                </c:pt>
                <c:pt idx="43">
                  <c:v>5387.8306748216746</c:v>
                </c:pt>
                <c:pt idx="44">
                  <c:v>4070.3710315020753</c:v>
                </c:pt>
                <c:pt idx="45">
                  <c:v>3334.0596462964536</c:v>
                </c:pt>
                <c:pt idx="46">
                  <c:v>2978.6359992866405</c:v>
                </c:pt>
                <c:pt idx="47">
                  <c:v>4807.4846274573374</c:v>
                </c:pt>
                <c:pt idx="48">
                  <c:v>2858.6914394527735</c:v>
                </c:pt>
                <c:pt idx="49">
                  <c:v>20050.988546070155</c:v>
                </c:pt>
                <c:pt idx="50">
                  <c:v>2985.5583957271188</c:v>
                </c:pt>
                <c:pt idx="51">
                  <c:v>2485.2909792409623</c:v>
                </c:pt>
                <c:pt idx="52">
                  <c:v>4307.5969356201522</c:v>
                </c:pt>
                <c:pt idx="53">
                  <c:v>3129.215896310327</c:v>
                </c:pt>
                <c:pt idx="54">
                  <c:v>3121.9993522766895</c:v>
                </c:pt>
                <c:pt idx="55">
                  <c:v>6088.9763117366329</c:v>
                </c:pt>
                <c:pt idx="56">
                  <c:v>5388.4713108354044</c:v>
                </c:pt>
                <c:pt idx="57">
                  <c:v>7973.1072716702247</c:v>
                </c:pt>
                <c:pt idx="58">
                  <c:v>3665.581060910501</c:v>
                </c:pt>
                <c:pt idx="59">
                  <c:v>11599.132496588158</c:v>
                </c:pt>
                <c:pt idx="60">
                  <c:v>3247.7040626996281</c:v>
                </c:pt>
                <c:pt idx="61">
                  <c:v>2484.5461135733094</c:v>
                </c:pt>
                <c:pt idx="62">
                  <c:v>3472.7876306025501</c:v>
                </c:pt>
                <c:pt idx="63">
                  <c:v>14143.782546541215</c:v>
                </c:pt>
                <c:pt idx="64">
                  <c:v>6080.3033321322891</c:v>
                </c:pt>
                <c:pt idx="65">
                  <c:v>4999.3723096575204</c:v>
                </c:pt>
                <c:pt idx="66">
                  <c:v>9968.4491807786289</c:v>
                </c:pt>
                <c:pt idx="67">
                  <c:v>2476.5541398256473</c:v>
                </c:pt>
                <c:pt idx="68">
                  <c:v>15232.025874181567</c:v>
                </c:pt>
                <c:pt idx="69">
                  <c:v>4678.2209814035314</c:v>
                </c:pt>
                <c:pt idx="70">
                  <c:v>7732.0553402365103</c:v>
                </c:pt>
                <c:pt idx="71">
                  <c:v>5885.7748209126439</c:v>
                </c:pt>
                <c:pt idx="72">
                  <c:v>2516.9015070155001</c:v>
                </c:pt>
                <c:pt idx="73">
                  <c:v>2668.1796501955682</c:v>
                </c:pt>
                <c:pt idx="74">
                  <c:v>4018.8278333988792</c:v>
                </c:pt>
                <c:pt idx="75">
                  <c:v>5411.5443768591085</c:v>
                </c:pt>
                <c:pt idx="76">
                  <c:v>4036.8819998017407</c:v>
                </c:pt>
                <c:pt idx="77">
                  <c:v>9517.6234719094136</c:v>
                </c:pt>
                <c:pt idx="78">
                  <c:v>5133.6792252676669</c:v>
                </c:pt>
                <c:pt idx="79">
                  <c:v>3977.5587383414622</c:v>
                </c:pt>
                <c:pt idx="80">
                  <c:v>4196.3569521196587</c:v>
                </c:pt>
                <c:pt idx="81">
                  <c:v>13729.258078827486</c:v>
                </c:pt>
                <c:pt idx="82">
                  <c:v>5880.062117511251</c:v>
                </c:pt>
                <c:pt idx="83">
                  <c:v>12020.580905267909</c:v>
                </c:pt>
                <c:pt idx="84">
                  <c:v>5714.313355396569</c:v>
                </c:pt>
                <c:pt idx="85">
                  <c:v>4661.1498620118637</c:v>
                </c:pt>
                <c:pt idx="86">
                  <c:v>9123.4116213346715</c:v>
                </c:pt>
                <c:pt idx="87">
                  <c:v>4019.6801557127524</c:v>
                </c:pt>
                <c:pt idx="88">
                  <c:v>2757.4872337316488</c:v>
                </c:pt>
                <c:pt idx="89">
                  <c:v>6008.5643402062969</c:v>
                </c:pt>
                <c:pt idx="90">
                  <c:v>20732.669096926886</c:v>
                </c:pt>
                <c:pt idx="91">
                  <c:v>15978.614615659722</c:v>
                </c:pt>
                <c:pt idx="92">
                  <c:v>29033.24313122288</c:v>
                </c:pt>
                <c:pt idx="93">
                  <c:v>8600.8938323260409</c:v>
                </c:pt>
                <c:pt idx="94">
                  <c:v>5848.8468588431469</c:v>
                </c:pt>
                <c:pt idx="95">
                  <c:v>6399.5471594642468</c:v>
                </c:pt>
                <c:pt idx="96">
                  <c:v>25668.979411382228</c:v>
                </c:pt>
                <c:pt idx="97">
                  <c:v>15151.340481591662</c:v>
                </c:pt>
                <c:pt idx="98">
                  <c:v>3666.5008298365219</c:v>
                </c:pt>
                <c:pt idx="99">
                  <c:v>2258.2073277034924</c:v>
                </c:pt>
                <c:pt idx="100">
                  <c:v>6466.0925973574831</c:v>
                </c:pt>
                <c:pt idx="101">
                  <c:v>11755.381126678616</c:v>
                </c:pt>
                <c:pt idx="102">
                  <c:v>36318.390156477974</c:v>
                </c:pt>
                <c:pt idx="103">
                  <c:v>7172.8095064312593</c:v>
                </c:pt>
                <c:pt idx="104">
                  <c:v>7823.6923176179062</c:v>
                </c:pt>
                <c:pt idx="105">
                  <c:v>3377.8781927027899</c:v>
                </c:pt>
                <c:pt idx="106">
                  <c:v>7738.8414673789166</c:v>
                </c:pt>
                <c:pt idx="107">
                  <c:v>2610.0633912660301</c:v>
                </c:pt>
                <c:pt idx="108">
                  <c:v>12078.393549178547</c:v>
                </c:pt>
                <c:pt idx="109">
                  <c:v>2927.7332227752745</c:v>
                </c:pt>
                <c:pt idx="110">
                  <c:v>8322.9398233007614</c:v>
                </c:pt>
                <c:pt idx="111">
                  <c:v>2409.8121343802259</c:v>
                </c:pt>
                <c:pt idx="112">
                  <c:v>4750.0809235714605</c:v>
                </c:pt>
                <c:pt idx="113">
                  <c:v>3097.4133091463391</c:v>
                </c:pt>
                <c:pt idx="114">
                  <c:v>6463.119872578558</c:v>
                </c:pt>
                <c:pt idx="115">
                  <c:v>18342.239825450433</c:v>
                </c:pt>
                <c:pt idx="116">
                  <c:v>8490.9230541383822</c:v>
                </c:pt>
                <c:pt idx="117">
                  <c:v>2549.240224930948</c:v>
                </c:pt>
                <c:pt idx="118">
                  <c:v>4854.8507038483513</c:v>
                </c:pt>
                <c:pt idx="119">
                  <c:v>10131.954554115402</c:v>
                </c:pt>
                <c:pt idx="120">
                  <c:v>6205.2301779551872</c:v>
                </c:pt>
                <c:pt idx="121">
                  <c:v>7028.5249532143407</c:v>
                </c:pt>
                <c:pt idx="122">
                  <c:v>5018.7213143104318</c:v>
                </c:pt>
                <c:pt idx="123">
                  <c:v>6705.1863407848623</c:v>
                </c:pt>
                <c:pt idx="124">
                  <c:v>3127.401252050071</c:v>
                </c:pt>
                <c:pt idx="125">
                  <c:v>12588.792984562464</c:v>
                </c:pt>
                <c:pt idx="126">
                  <c:v>38338.571438972518</c:v>
                </c:pt>
                <c:pt idx="127">
                  <c:v>4973.8323304805544</c:v>
                </c:pt>
                <c:pt idx="128">
                  <c:v>11283.485332190914</c:v>
                </c:pt>
                <c:pt idx="129">
                  <c:v>8110.2719899223293</c:v>
                </c:pt>
                <c:pt idx="130">
                  <c:v>6424.8324361309324</c:v>
                </c:pt>
                <c:pt idx="131">
                  <c:v>2718.7430830764079</c:v>
                </c:pt>
                <c:pt idx="132">
                  <c:v>3430.1872460772288</c:v>
                </c:pt>
                <c:pt idx="133">
                  <c:v>9505.7328920139953</c:v>
                </c:pt>
                <c:pt idx="134">
                  <c:v>11438.090619382447</c:v>
                </c:pt>
                <c:pt idx="135">
                  <c:v>2515.32264766873</c:v>
                </c:pt>
                <c:pt idx="136">
                  <c:v>6850.7593841801099</c:v>
                </c:pt>
                <c:pt idx="137">
                  <c:v>2982.662435739368</c:v>
                </c:pt>
                <c:pt idx="138">
                  <c:v>1890.3876222772283</c:v>
                </c:pt>
                <c:pt idx="139">
                  <c:v>10953.392599400004</c:v>
                </c:pt>
                <c:pt idx="140">
                  <c:v>6150.4280418677045</c:v>
                </c:pt>
                <c:pt idx="141">
                  <c:v>2943.8740286516877</c:v>
                </c:pt>
                <c:pt idx="142">
                  <c:v>17891.830494228459</c:v>
                </c:pt>
                <c:pt idx="143">
                  <c:v>4985.136518544412</c:v>
                </c:pt>
                <c:pt idx="144">
                  <c:v>12035.496928742907</c:v>
                </c:pt>
                <c:pt idx="145">
                  <c:v>3855.0743748351165</c:v>
                </c:pt>
                <c:pt idx="146">
                  <c:v>6989.0151267688343</c:v>
                </c:pt>
                <c:pt idx="147">
                  <c:v>6444.138300484402</c:v>
                </c:pt>
                <c:pt idx="148">
                  <c:v>18239.537104324154</c:v>
                </c:pt>
                <c:pt idx="149">
                  <c:v>18969.2290831381</c:v>
                </c:pt>
                <c:pt idx="150">
                  <c:v>17252.202759368516</c:v>
                </c:pt>
                <c:pt idx="151">
                  <c:v>6810.1015643760056</c:v>
                </c:pt>
                <c:pt idx="152">
                  <c:v>7210.2203133848698</c:v>
                </c:pt>
                <c:pt idx="153">
                  <c:v>22912.546331802794</c:v>
                </c:pt>
                <c:pt idx="154">
                  <c:v>3327.9327744474567</c:v>
                </c:pt>
                <c:pt idx="155">
                  <c:v>36958.882167126321</c:v>
                </c:pt>
                <c:pt idx="156">
                  <c:v>16199.308148526372</c:v>
                </c:pt>
                <c:pt idx="157">
                  <c:v>32425.174887268149</c:v>
                </c:pt>
                <c:pt idx="158">
                  <c:v>12693.687454133986</c:v>
                </c:pt>
                <c:pt idx="159">
                  <c:v>4361.8577833428035</c:v>
                </c:pt>
                <c:pt idx="160">
                  <c:v>9641.652014922849</c:v>
                </c:pt>
                <c:pt idx="161">
                  <c:v>15774.465562756632</c:v>
                </c:pt>
                <c:pt idx="162">
                  <c:v>8610.5721231226507</c:v>
                </c:pt>
                <c:pt idx="163">
                  <c:v>5410.8101402827506</c:v>
                </c:pt>
                <c:pt idx="164">
                  <c:v>5616.0871127960872</c:v>
                </c:pt>
                <c:pt idx="165">
                  <c:v>6987.2484957033084</c:v>
                </c:pt>
                <c:pt idx="166">
                  <c:v>9620.3345865856354</c:v>
                </c:pt>
                <c:pt idx="167">
                  <c:v>4107.5733270911933</c:v>
                </c:pt>
                <c:pt idx="168">
                  <c:v>2140.2372173141539</c:v>
                </c:pt>
                <c:pt idx="169">
                  <c:v>4390.7618518518502</c:v>
                </c:pt>
                <c:pt idx="170">
                  <c:v>11398.866239586217</c:v>
                </c:pt>
                <c:pt idx="171">
                  <c:v>27922.05955193418</c:v>
                </c:pt>
                <c:pt idx="172">
                  <c:v>8222.1323002627923</c:v>
                </c:pt>
                <c:pt idx="173">
                  <c:v>6683.0149472582716</c:v>
                </c:pt>
                <c:pt idx="174">
                  <c:v>5346.6413766464248</c:v>
                </c:pt>
                <c:pt idx="175">
                  <c:v>7617.5262416915448</c:v>
                </c:pt>
                <c:pt idx="176">
                  <c:v>11581.147148388714</c:v>
                </c:pt>
                <c:pt idx="177">
                  <c:v>18199.07141350348</c:v>
                </c:pt>
                <c:pt idx="178">
                  <c:v>6877.9394520218048</c:v>
                </c:pt>
                <c:pt idx="179">
                  <c:v>2618.4152354838698</c:v>
                </c:pt>
                <c:pt idx="180">
                  <c:v>8722.9699406060899</c:v>
                </c:pt>
                <c:pt idx="181">
                  <c:v>10317.006426948399</c:v>
                </c:pt>
                <c:pt idx="182">
                  <c:v>30826.38841552184</c:v>
                </c:pt>
                <c:pt idx="183">
                  <c:v>11707.454190963075</c:v>
                </c:pt>
                <c:pt idx="184">
                  <c:v>4541.562079898551</c:v>
                </c:pt>
                <c:pt idx="185">
                  <c:v>2866.5627759510503</c:v>
                </c:pt>
                <c:pt idx="186">
                  <c:v>31726.009440986356</c:v>
                </c:pt>
                <c:pt idx="187">
                  <c:v>4938.8265142192868</c:v>
                </c:pt>
                <c:pt idx="188">
                  <c:v>6288.0222431578959</c:v>
                </c:pt>
                <c:pt idx="189">
                  <c:v>19869.788779694067</c:v>
                </c:pt>
                <c:pt idx="190">
                  <c:v>13550.684133665625</c:v>
                </c:pt>
                <c:pt idx="191">
                  <c:v>11725.847856809625</c:v>
                </c:pt>
                <c:pt idx="192">
                  <c:v>7966.0898281330901</c:v>
                </c:pt>
                <c:pt idx="193">
                  <c:v>13699.476691168476</c:v>
                </c:pt>
                <c:pt idx="194">
                  <c:v>35353.720984895372</c:v>
                </c:pt>
                <c:pt idx="195">
                  <c:v>13055.409340520959</c:v>
                </c:pt>
                <c:pt idx="196">
                  <c:v>8776.9596163336446</c:v>
                </c:pt>
                <c:pt idx="197">
                  <c:v>5585.4166621692475</c:v>
                </c:pt>
                <c:pt idx="198">
                  <c:v>12047.305323538318</c:v>
                </c:pt>
                <c:pt idx="199">
                  <c:v>2758.2103367937457</c:v>
                </c:pt>
                <c:pt idx="200">
                  <c:v>11296.902672844109</c:v>
                </c:pt>
                <c:pt idx="201">
                  <c:v>2497.9346267266869</c:v>
                </c:pt>
                <c:pt idx="202">
                  <c:v>6214.2953024696435</c:v>
                </c:pt>
                <c:pt idx="203">
                  <c:v>23528.733543448878</c:v>
                </c:pt>
                <c:pt idx="204">
                  <c:v>4728.0284801980215</c:v>
                </c:pt>
                <c:pt idx="205">
                  <c:v>24742.906513538699</c:v>
                </c:pt>
                <c:pt idx="206">
                  <c:v>16887.113319722179</c:v>
                </c:pt>
                <c:pt idx="207">
                  <c:v>7976.2651717818271</c:v>
                </c:pt>
                <c:pt idx="208">
                  <c:v>4535.2216202677719</c:v>
                </c:pt>
                <c:pt idx="209">
                  <c:v>3622.5507567251457</c:v>
                </c:pt>
                <c:pt idx="210">
                  <c:v>4325.1735681318669</c:v>
                </c:pt>
                <c:pt idx="211">
                  <c:v>9544.6972082415323</c:v>
                </c:pt>
                <c:pt idx="212">
                  <c:v>8404.6635024656098</c:v>
                </c:pt>
                <c:pt idx="213">
                  <c:v>9924.7408183177959</c:v>
                </c:pt>
                <c:pt idx="214">
                  <c:v>15419.509273432908</c:v>
                </c:pt>
                <c:pt idx="215">
                  <c:v>79064.721808786649</c:v>
                </c:pt>
                <c:pt idx="216">
                  <c:v>18179.9706327735</c:v>
                </c:pt>
                <c:pt idx="217">
                  <c:v>4933.2162876404491</c:v>
                </c:pt>
                <c:pt idx="218">
                  <c:v>6754.9917544010641</c:v>
                </c:pt>
                <c:pt idx="219">
                  <c:v>5173.7556514674343</c:v>
                </c:pt>
                <c:pt idx="220">
                  <c:v>11440.667238918197</c:v>
                </c:pt>
                <c:pt idx="221">
                  <c:v>64365.292075321231</c:v>
                </c:pt>
                <c:pt idx="222">
                  <c:v>4420.508606976744</c:v>
                </c:pt>
                <c:pt idx="223">
                  <c:v>13371.5511631638</c:v>
                </c:pt>
                <c:pt idx="224">
                  <c:v>7331.9139849091789</c:v>
                </c:pt>
                <c:pt idx="225">
                  <c:v>3911.1924974063804</c:v>
                </c:pt>
                <c:pt idx="226">
                  <c:v>8281.6301041674724</c:v>
                </c:pt>
                <c:pt idx="227">
                  <c:v>3222.2845339802916</c:v>
                </c:pt>
                <c:pt idx="228">
                  <c:v>4016.1681692192283</c:v>
                </c:pt>
                <c:pt idx="229">
                  <c:v>2802.0940866141732</c:v>
                </c:pt>
                <c:pt idx="230">
                  <c:v>19881.123727578448</c:v>
                </c:pt>
                <c:pt idx="231">
                  <c:v>7162.4081626080524</c:v>
                </c:pt>
                <c:pt idx="232">
                  <c:v>6779.7901121527393</c:v>
                </c:pt>
                <c:pt idx="233">
                  <c:v>12383.046891204071</c:v>
                </c:pt>
                <c:pt idx="234">
                  <c:v>5000.2280325628626</c:v>
                </c:pt>
                <c:pt idx="235">
                  <c:v>9685.8515541791985</c:v>
                </c:pt>
                <c:pt idx="236">
                  <c:v>6935.9426719918356</c:v>
                </c:pt>
                <c:pt idx="237">
                  <c:v>4965.5541663059767</c:v>
                </c:pt>
                <c:pt idx="238">
                  <c:v>19109.893574683651</c:v>
                </c:pt>
                <c:pt idx="239">
                  <c:v>6497.568395726641</c:v>
                </c:pt>
                <c:pt idx="240">
                  <c:v>32809.910879311523</c:v>
                </c:pt>
                <c:pt idx="241">
                  <c:v>24490.058522950167</c:v>
                </c:pt>
                <c:pt idx="242">
                  <c:v>3566.9695670940309</c:v>
                </c:pt>
                <c:pt idx="243">
                  <c:v>5539.7315799998141</c:v>
                </c:pt>
                <c:pt idx="244">
                  <c:v>20461.043522838263</c:v>
                </c:pt>
                <c:pt idx="245">
                  <c:v>43288.835688511681</c:v>
                </c:pt>
                <c:pt idx="246">
                  <c:v>21463.018998203759</c:v>
                </c:pt>
                <c:pt idx="247">
                  <c:v>10629.879231478</c:v>
                </c:pt>
                <c:pt idx="248">
                  <c:v>18169.707121403637</c:v>
                </c:pt>
                <c:pt idx="249">
                  <c:v>4897.5041418174633</c:v>
                </c:pt>
                <c:pt idx="250">
                  <c:v>5945.0613066666683</c:v>
                </c:pt>
                <c:pt idx="251">
                  <c:v>21699.576877290521</c:v>
                </c:pt>
                <c:pt idx="252">
                  <c:v>20458.438252787419</c:v>
                </c:pt>
                <c:pt idx="253">
                  <c:v>8244.6578411194514</c:v>
                </c:pt>
                <c:pt idx="254">
                  <c:v>9927.7777809637646</c:v>
                </c:pt>
                <c:pt idx="255">
                  <c:v>9847.1202847058848</c:v>
                </c:pt>
                <c:pt idx="256">
                  <c:v>3024.2800080663492</c:v>
                </c:pt>
                <c:pt idx="257">
                  <c:v>4167.4774400000006</c:v>
                </c:pt>
                <c:pt idx="258">
                  <c:v>12560.24802451584</c:v>
                </c:pt>
                <c:pt idx="259">
                  <c:v>13800.156302571277</c:v>
                </c:pt>
                <c:pt idx="260">
                  <c:v>27652.285697425432</c:v>
                </c:pt>
                <c:pt idx="261">
                  <c:v>24353.628961314498</c:v>
                </c:pt>
                <c:pt idx="262">
                  <c:v>12580.126775761086</c:v>
                </c:pt>
                <c:pt idx="263">
                  <c:v>1166.9819386484101</c:v>
                </c:pt>
                <c:pt idx="264">
                  <c:v>9385.9144585591512</c:v>
                </c:pt>
                <c:pt idx="265">
                  <c:v>4569.548367391305</c:v>
                </c:pt>
                <c:pt idx="266">
                  <c:v>8110.3842055737696</c:v>
                </c:pt>
                <c:pt idx="267">
                  <c:v>55375.056248736437</c:v>
                </c:pt>
                <c:pt idx="268">
                  <c:v>37007.879346361893</c:v>
                </c:pt>
                <c:pt idx="269">
                  <c:v>16851.953480857148</c:v>
                </c:pt>
                <c:pt idx="270">
                  <c:v>25530.536580188291</c:v>
                </c:pt>
                <c:pt idx="271">
                  <c:v>17177.806451987639</c:v>
                </c:pt>
                <c:pt idx="272">
                  <c:v>15526.262478760591</c:v>
                </c:pt>
                <c:pt idx="273">
                  <c:v>11251.528780146262</c:v>
                </c:pt>
                <c:pt idx="274">
                  <c:v>3324.4805525452589</c:v>
                </c:pt>
                <c:pt idx="275">
                  <c:v>8244.3259968089787</c:v>
                </c:pt>
                <c:pt idx="276">
                  <c:v>9452.8794124233082</c:v>
                </c:pt>
                <c:pt idx="277">
                  <c:v>4342.6931854368931</c:v>
                </c:pt>
                <c:pt idx="278">
                  <c:v>3590.4156136363627</c:v>
                </c:pt>
                <c:pt idx="279">
                  <c:v>20054.891388425374</c:v>
                </c:pt>
                <c:pt idx="280">
                  <c:v>12017.601506328061</c:v>
                </c:pt>
                <c:pt idx="281">
                  <c:v>10846.008221287279</c:v>
                </c:pt>
                <c:pt idx="282">
                  <c:v>30597.540793299944</c:v>
                </c:pt>
                <c:pt idx="283">
                  <c:v>22641.414974415973</c:v>
                </c:pt>
                <c:pt idx="284">
                  <c:v>17348.906995812515</c:v>
                </c:pt>
                <c:pt idx="285">
                  <c:v>2518.2485375816996</c:v>
                </c:pt>
                <c:pt idx="286">
                  <c:v>6803.7212623015866</c:v>
                </c:pt>
                <c:pt idx="287">
                  <c:v>4534.1192555025455</c:v>
                </c:pt>
                <c:pt idx="288">
                  <c:v>9355.6880711205195</c:v>
                </c:pt>
                <c:pt idx="289">
                  <c:v>16867.064122560823</c:v>
                </c:pt>
                <c:pt idx="290">
                  <c:v>16469.311582102106</c:v>
                </c:pt>
                <c:pt idx="291">
                  <c:v>9924.8522508002879</c:v>
                </c:pt>
                <c:pt idx="292">
                  <c:v>40178.910231551119</c:v>
                </c:pt>
                <c:pt idx="293">
                  <c:v>11558.673056060601</c:v>
                </c:pt>
                <c:pt idx="294">
                  <c:v>5987.8380907896817</c:v>
                </c:pt>
                <c:pt idx="295">
                  <c:v>17419.088455929941</c:v>
                </c:pt>
                <c:pt idx="296">
                  <c:v>10318.426186363637</c:v>
                </c:pt>
                <c:pt idx="297">
                  <c:v>5070.7435310747996</c:v>
                </c:pt>
                <c:pt idx="298">
                  <c:v>6723.5562714563375</c:v>
                </c:pt>
                <c:pt idx="299">
                  <c:v>5390.0471621213428</c:v>
                </c:pt>
                <c:pt idx="300">
                  <c:v>30202.039607742852</c:v>
                </c:pt>
                <c:pt idx="301">
                  <c:v>23292.749304301829</c:v>
                </c:pt>
                <c:pt idx="302">
                  <c:v>7837.8423308161664</c:v>
                </c:pt>
                <c:pt idx="303">
                  <c:v>9840.2315746827026</c:v>
                </c:pt>
                <c:pt idx="304">
                  <c:v>10291.019891677302</c:v>
                </c:pt>
                <c:pt idx="305">
                  <c:v>20986.664699940327</c:v>
                </c:pt>
                <c:pt idx="306">
                  <c:v>3930.2200411111098</c:v>
                </c:pt>
                <c:pt idx="307">
                  <c:v>15071.545541179201</c:v>
                </c:pt>
                <c:pt idx="308">
                  <c:v>17647.92878064758</c:v>
                </c:pt>
                <c:pt idx="309">
                  <c:v>46943.915837469991</c:v>
                </c:pt>
                <c:pt idx="310">
                  <c:v>42494.798859498616</c:v>
                </c:pt>
                <c:pt idx="311">
                  <c:v>22621.33838290592</c:v>
                </c:pt>
                <c:pt idx="312">
                  <c:v>2515.6503370786522</c:v>
                </c:pt>
                <c:pt idx="313">
                  <c:v>9653.7195951718513</c:v>
                </c:pt>
                <c:pt idx="314">
                  <c:v>14114.631826606128</c:v>
                </c:pt>
                <c:pt idx="315">
                  <c:v>7057.0936463855451</c:v>
                </c:pt>
                <c:pt idx="316">
                  <c:v>10150.111190269967</c:v>
                </c:pt>
                <c:pt idx="317">
                  <c:v>10196.972134019607</c:v>
                </c:pt>
                <c:pt idx="318">
                  <c:v>17438.430749784417</c:v>
                </c:pt>
                <c:pt idx="319">
                  <c:v>51416.2009763971</c:v>
                </c:pt>
                <c:pt idx="320">
                  <c:v>7660.2309333168696</c:v>
                </c:pt>
                <c:pt idx="321">
                  <c:v>20333.354406923929</c:v>
                </c:pt>
                <c:pt idx="322">
                  <c:v>2460.324130291775</c:v>
                </c:pt>
                <c:pt idx="323">
                  <c:v>4272.5757749503264</c:v>
                </c:pt>
                <c:pt idx="324">
                  <c:v>4305.7471670475015</c:v>
                </c:pt>
                <c:pt idx="325">
                  <c:v>3753.5211698412713</c:v>
                </c:pt>
                <c:pt idx="326">
                  <c:v>12403.17664234666</c:v>
                </c:pt>
                <c:pt idx="327">
                  <c:v>34225.027265356388</c:v>
                </c:pt>
                <c:pt idx="328">
                  <c:v>48166.394739567208</c:v>
                </c:pt>
                <c:pt idx="329">
                  <c:v>50619.883762861275</c:v>
                </c:pt>
                <c:pt idx="330">
                  <c:v>32661.031159573369</c:v>
                </c:pt>
                <c:pt idx="331">
                  <c:v>13897.680866344053</c:v>
                </c:pt>
                <c:pt idx="332">
                  <c:v>5578.9592451593135</c:v>
                </c:pt>
                <c:pt idx="333">
                  <c:v>37595.434989729561</c:v>
                </c:pt>
                <c:pt idx="334">
                  <c:v>10500.32048073556</c:v>
                </c:pt>
                <c:pt idx="335">
                  <c:v>48435.118990582378</c:v>
                </c:pt>
                <c:pt idx="336">
                  <c:v>111925.95498508227</c:v>
                </c:pt>
                <c:pt idx="337">
                  <c:v>7364.9273696969694</c:v>
                </c:pt>
                <c:pt idx="338">
                  <c:v>6058.9549209876541</c:v>
                </c:pt>
                <c:pt idx="339">
                  <c:v>9843.5531661234891</c:v>
                </c:pt>
                <c:pt idx="340">
                  <c:v>12691.364793746923</c:v>
                </c:pt>
                <c:pt idx="341">
                  <c:v>7281.6693604941793</c:v>
                </c:pt>
                <c:pt idx="342">
                  <c:v>14223.517697990826</c:v>
                </c:pt>
                <c:pt idx="343">
                  <c:v>5148.6281699517067</c:v>
                </c:pt>
                <c:pt idx="344">
                  <c:v>11472.732590336132</c:v>
                </c:pt>
                <c:pt idx="345">
                  <c:v>5732.0115947368377</c:v>
                </c:pt>
                <c:pt idx="346">
                  <c:v>8933.914480939311</c:v>
                </c:pt>
                <c:pt idx="347">
                  <c:v>11481.8463673516</c:v>
                </c:pt>
                <c:pt idx="348">
                  <c:v>2951.9829</c:v>
                </c:pt>
                <c:pt idx="349">
                  <c:v>5459.8842199505179</c:v>
                </c:pt>
                <c:pt idx="350">
                  <c:v>19225.182997564996</c:v>
                </c:pt>
                <c:pt idx="351">
                  <c:v>6051.7113255813929</c:v>
                </c:pt>
                <c:pt idx="352">
                  <c:v>3923.4578656779645</c:v>
                </c:pt>
                <c:pt idx="353">
                  <c:v>11157.292631301858</c:v>
                </c:pt>
                <c:pt idx="354">
                  <c:v>5309.0985538826853</c:v>
                </c:pt>
                <c:pt idx="355">
                  <c:v>13108.073154067317</c:v>
                </c:pt>
                <c:pt idx="356">
                  <c:v>16674.258205910966</c:v>
                </c:pt>
                <c:pt idx="357">
                  <c:v>22690.84809079751</c:v>
                </c:pt>
                <c:pt idx="358">
                  <c:v>16248.420888871004</c:v>
                </c:pt>
                <c:pt idx="359">
                  <c:v>5079.0202113771957</c:v>
                </c:pt>
                <c:pt idx="360">
                  <c:v>8934.0510142364146</c:v>
                </c:pt>
                <c:pt idx="361">
                  <c:v>5500.6522345679005</c:v>
                </c:pt>
                <c:pt idx="362">
                  <c:v>7037.107786153847</c:v>
                </c:pt>
                <c:pt idx="363">
                  <c:v>9032.5568290620849</c:v>
                </c:pt>
                <c:pt idx="364">
                  <c:v>7767.5208342290916</c:v>
                </c:pt>
                <c:pt idx="365">
                  <c:v>9603.629241666662</c:v>
                </c:pt>
                <c:pt idx="366">
                  <c:v>9733.5231099501088</c:v>
                </c:pt>
                <c:pt idx="367">
                  <c:v>6576.9800841269862</c:v>
                </c:pt>
                <c:pt idx="368">
                  <c:v>11965.947225945029</c:v>
                </c:pt>
                <c:pt idx="369">
                  <c:v>30661.34144352757</c:v>
                </c:pt>
                <c:pt idx="370">
                  <c:v>15930.539586431203</c:v>
                </c:pt>
                <c:pt idx="371">
                  <c:v>15493.227435861485</c:v>
                </c:pt>
                <c:pt idx="372">
                  <c:v>18088.445371991998</c:v>
                </c:pt>
                <c:pt idx="373">
                  <c:v>14384.509839766612</c:v>
                </c:pt>
                <c:pt idx="374">
                  <c:v>20169.441051746726</c:v>
                </c:pt>
                <c:pt idx="375">
                  <c:v>19871.23716437133</c:v>
                </c:pt>
                <c:pt idx="376">
                  <c:v>8160.4984125333322</c:v>
                </c:pt>
                <c:pt idx="377">
                  <c:v>7528.3970890625005</c:v>
                </c:pt>
                <c:pt idx="378">
                  <c:v>13681.398157894742</c:v>
                </c:pt>
                <c:pt idx="379">
                  <c:v>2029.0997976190483</c:v>
                </c:pt>
                <c:pt idx="380">
                  <c:v>14436.999461140995</c:v>
                </c:pt>
                <c:pt idx="381">
                  <c:v>4662.205059375</c:v>
                </c:pt>
                <c:pt idx="382">
                  <c:v>4004.7996511627916</c:v>
                </c:pt>
                <c:pt idx="383">
                  <c:v>8138.7707910193349</c:v>
                </c:pt>
                <c:pt idx="384">
                  <c:v>68703.09973137232</c:v>
                </c:pt>
                <c:pt idx="385">
                  <c:v>13551.419329729724</c:v>
                </c:pt>
                <c:pt idx="386">
                  <c:v>9573.5234520000013</c:v>
                </c:pt>
                <c:pt idx="387">
                  <c:v>6651.5105612980115</c:v>
                </c:pt>
                <c:pt idx="388">
                  <c:v>10961.810287444001</c:v>
                </c:pt>
                <c:pt idx="389">
                  <c:v>63879.912429498698</c:v>
                </c:pt>
                <c:pt idx="390">
                  <c:v>23845.061129923117</c:v>
                </c:pt>
                <c:pt idx="391">
                  <c:v>19766.6948497925</c:v>
                </c:pt>
                <c:pt idx="392">
                  <c:v>16361.350459999998</c:v>
                </c:pt>
                <c:pt idx="393">
                  <c:v>24793.768582843106</c:v>
                </c:pt>
                <c:pt idx="394">
                  <c:v>14967.014280537391</c:v>
                </c:pt>
                <c:pt idx="395">
                  <c:v>11652.123134782609</c:v>
                </c:pt>
                <c:pt idx="396">
                  <c:v>18096.874683370512</c:v>
                </c:pt>
                <c:pt idx="397">
                  <c:v>6207.5581676855945</c:v>
                </c:pt>
                <c:pt idx="398">
                  <c:v>8237.1673153846114</c:v>
                </c:pt>
                <c:pt idx="399">
                  <c:v>6009.7482807692304</c:v>
                </c:pt>
                <c:pt idx="400">
                  <c:v>12212.194329891405</c:v>
                </c:pt>
                <c:pt idx="401">
                  <c:v>12500.292160535375</c:v>
                </c:pt>
                <c:pt idx="402">
                  <c:v>10268.791443963757</c:v>
                </c:pt>
                <c:pt idx="403">
                  <c:v>25137.186213569039</c:v>
                </c:pt>
                <c:pt idx="404">
                  <c:v>58903.488819550454</c:v>
                </c:pt>
                <c:pt idx="405">
                  <c:v>32689.155084747919</c:v>
                </c:pt>
                <c:pt idx="406">
                  <c:v>14785.763564445728</c:v>
                </c:pt>
                <c:pt idx="407">
                  <c:v>8168.8913326600514</c:v>
                </c:pt>
                <c:pt idx="408">
                  <c:v>19676.44262075693</c:v>
                </c:pt>
                <c:pt idx="409">
                  <c:v>7491.6001409501205</c:v>
                </c:pt>
                <c:pt idx="410">
                  <c:v>13114.846145105619</c:v>
                </c:pt>
                <c:pt idx="411">
                  <c:v>3603.7329200000004</c:v>
                </c:pt>
                <c:pt idx="412">
                  <c:v>17117.816720072191</c:v>
                </c:pt>
                <c:pt idx="413">
                  <c:v>807.95300530973418</c:v>
                </c:pt>
                <c:pt idx="414">
                  <c:v>6632.826852173911</c:v>
                </c:pt>
                <c:pt idx="415">
                  <c:v>2897.6591277777788</c:v>
                </c:pt>
                <c:pt idx="416">
                  <c:v>5294.1789345454563</c:v>
                </c:pt>
                <c:pt idx="417">
                  <c:v>7669.3535765957467</c:v>
                </c:pt>
                <c:pt idx="418">
                  <c:v>20511.387118040002</c:v>
                </c:pt>
                <c:pt idx="419">
                  <c:v>19813.604013352251</c:v>
                </c:pt>
                <c:pt idx="420">
                  <c:v>17140.425704017442</c:v>
                </c:pt>
                <c:pt idx="421">
                  <c:v>51109.006874184503</c:v>
                </c:pt>
                <c:pt idx="422">
                  <c:v>17162.469791784195</c:v>
                </c:pt>
                <c:pt idx="423">
                  <c:v>29635.702096266949</c:v>
                </c:pt>
                <c:pt idx="424">
                  <c:v>41154.330288556506</c:v>
                </c:pt>
                <c:pt idx="425">
                  <c:v>64714.743239596988</c:v>
                </c:pt>
                <c:pt idx="426">
                  <c:v>32883.204013991701</c:v>
                </c:pt>
                <c:pt idx="427">
                  <c:v>27057.613964636475</c:v>
                </c:pt>
                <c:pt idx="428">
                  <c:v>23388.204721843576</c:v>
                </c:pt>
                <c:pt idx="429">
                  <c:v>7049.4230033495669</c:v>
                </c:pt>
                <c:pt idx="430">
                  <c:v>6833.5912573601672</c:v>
                </c:pt>
                <c:pt idx="431">
                  <c:v>33096.615969427476</c:v>
                </c:pt>
                <c:pt idx="432">
                  <c:v>9699.2123791666654</c:v>
                </c:pt>
                <c:pt idx="433">
                  <c:v>5420.0948454545451</c:v>
                </c:pt>
                <c:pt idx="434">
                  <c:v>21013.84772679344</c:v>
                </c:pt>
                <c:pt idx="435">
                  <c:v>4061.7177400641026</c:v>
                </c:pt>
                <c:pt idx="436">
                  <c:v>50142.626120525987</c:v>
                </c:pt>
                <c:pt idx="437">
                  <c:v>104236.95778481048</c:v>
                </c:pt>
                <c:pt idx="438">
                  <c:v>16906.201150732599</c:v>
                </c:pt>
                <c:pt idx="439">
                  <c:v>47822.550517509786</c:v>
                </c:pt>
                <c:pt idx="440">
                  <c:v>19507.908892917781</c:v>
                </c:pt>
                <c:pt idx="441">
                  <c:v>16688.41868558442</c:v>
                </c:pt>
                <c:pt idx="442">
                  <c:v>15745.537748370803</c:v>
                </c:pt>
                <c:pt idx="443">
                  <c:v>8274.3245844806206</c:v>
                </c:pt>
                <c:pt idx="444">
                  <c:v>10817.760318396286</c:v>
                </c:pt>
                <c:pt idx="445">
                  <c:v>15844.670487430194</c:v>
                </c:pt>
                <c:pt idx="446">
                  <c:v>6307.1630710526306</c:v>
                </c:pt>
                <c:pt idx="447">
                  <c:v>18386.409237551379</c:v>
                </c:pt>
                <c:pt idx="448">
                  <c:v>9617.9787299413219</c:v>
                </c:pt>
                <c:pt idx="449">
                  <c:v>35886.574395737174</c:v>
                </c:pt>
                <c:pt idx="450">
                  <c:v>3844.8088940170951</c:v>
                </c:pt>
                <c:pt idx="451">
                  <c:v>5979.3172800000002</c:v>
                </c:pt>
                <c:pt idx="452">
                  <c:v>5004.9491386363652</c:v>
                </c:pt>
                <c:pt idx="453">
                  <c:v>6481.7423473684212</c:v>
                </c:pt>
                <c:pt idx="454">
                  <c:v>14750.795295465894</c:v>
                </c:pt>
                <c:pt idx="455">
                  <c:v>12223.352685305343</c:v>
                </c:pt>
                <c:pt idx="456">
                  <c:v>23643.766044330503</c:v>
                </c:pt>
                <c:pt idx="457">
                  <c:v>46664.413957764627</c:v>
                </c:pt>
                <c:pt idx="458">
                  <c:v>41892.505940671297</c:v>
                </c:pt>
                <c:pt idx="459">
                  <c:v>22925.185904830916</c:v>
                </c:pt>
                <c:pt idx="460">
                  <c:v>30063.374371428574</c:v>
                </c:pt>
                <c:pt idx="461">
                  <c:v>14359.872868850893</c:v>
                </c:pt>
                <c:pt idx="462">
                  <c:v>21702.846344126381</c:v>
                </c:pt>
                <c:pt idx="463">
                  <c:v>24047.831941241737</c:v>
                </c:pt>
                <c:pt idx="464">
                  <c:v>11405.515845316377</c:v>
                </c:pt>
                <c:pt idx="465">
                  <c:v>47090.170046736326</c:v>
                </c:pt>
                <c:pt idx="466">
                  <c:v>21308.197010057505</c:v>
                </c:pt>
                <c:pt idx="467">
                  <c:v>18604.889562499997</c:v>
                </c:pt>
                <c:pt idx="468">
                  <c:v>4551.356267890962</c:v>
                </c:pt>
                <c:pt idx="469">
                  <c:v>10769.3709</c:v>
                </c:pt>
                <c:pt idx="470">
                  <c:v>19796.32484561369</c:v>
                </c:pt>
                <c:pt idx="471">
                  <c:v>13711.432578603939</c:v>
                </c:pt>
                <c:pt idx="472">
                  <c:v>13226.021165260814</c:v>
                </c:pt>
                <c:pt idx="473">
                  <c:v>15893.893057968364</c:v>
                </c:pt>
                <c:pt idx="474">
                  <c:v>25736.856656484098</c:v>
                </c:pt>
                <c:pt idx="475">
                  <c:v>6580.6953000000003</c:v>
                </c:pt>
                <c:pt idx="476">
                  <c:v>13863.209913394596</c:v>
                </c:pt>
                <c:pt idx="477">
                  <c:v>4420.7867784521532</c:v>
                </c:pt>
                <c:pt idx="478">
                  <c:v>11046.900711111113</c:v>
                </c:pt>
                <c:pt idx="479">
                  <c:v>9804.5035222222214</c:v>
                </c:pt>
                <c:pt idx="480">
                  <c:v>19088.245456037032</c:v>
                </c:pt>
                <c:pt idx="481">
                  <c:v>7598.4070199999987</c:v>
                </c:pt>
                <c:pt idx="482">
                  <c:v>4361.8439733333335</c:v>
                </c:pt>
                <c:pt idx="483">
                  <c:v>6156.4083304627238</c:v>
                </c:pt>
                <c:pt idx="484">
                  <c:v>23055.098640000004</c:v>
                </c:pt>
                <c:pt idx="485">
                  <c:v>7159.4729705882355</c:v>
                </c:pt>
                <c:pt idx="486">
                  <c:v>29345.836130769232</c:v>
                </c:pt>
                <c:pt idx="487">
                  <c:v>35094.539168944444</c:v>
                </c:pt>
                <c:pt idx="488">
                  <c:v>32893.95410476</c:v>
                </c:pt>
                <c:pt idx="489">
                  <c:v>123758.43853802809</c:v>
                </c:pt>
                <c:pt idx="490">
                  <c:v>83348.290016507643</c:v>
                </c:pt>
                <c:pt idx="491">
                  <c:v>29991.998856976334</c:v>
                </c:pt>
                <c:pt idx="492">
                  <c:v>72734.479762331146</c:v>
                </c:pt>
                <c:pt idx="493">
                  <c:v>20925.885223821231</c:v>
                </c:pt>
                <c:pt idx="494">
                  <c:v>37185.799232980171</c:v>
                </c:pt>
                <c:pt idx="495">
                  <c:v>13549.637232856234</c:v>
                </c:pt>
                <c:pt idx="496">
                  <c:v>11867.962857142857</c:v>
                </c:pt>
                <c:pt idx="497">
                  <c:v>17067.9385063029</c:v>
                </c:pt>
                <c:pt idx="498">
                  <c:v>14790.161106189566</c:v>
                </c:pt>
                <c:pt idx="499">
                  <c:v>6542.0440722222229</c:v>
                </c:pt>
                <c:pt idx="500">
                  <c:v>4854.1277533333332</c:v>
                </c:pt>
                <c:pt idx="501">
                  <c:v>20048.889528493335</c:v>
                </c:pt>
                <c:pt idx="502">
                  <c:v>7410.969135555556</c:v>
                </c:pt>
                <c:pt idx="503">
                  <c:v>28533.874236641997</c:v>
                </c:pt>
                <c:pt idx="504">
                  <c:v>13116.77202222222</c:v>
                </c:pt>
                <c:pt idx="505">
                  <c:v>5987.4237222156971</c:v>
                </c:pt>
                <c:pt idx="506">
                  <c:v>5356.0844907998498</c:v>
                </c:pt>
                <c:pt idx="507">
                  <c:v>5800.0372285714284</c:v>
                </c:pt>
                <c:pt idx="508">
                  <c:v>4083.1509549194234</c:v>
                </c:pt>
                <c:pt idx="509">
                  <c:v>10226.042335941629</c:v>
                </c:pt>
                <c:pt idx="510">
                  <c:v>10699.507142857141</c:v>
                </c:pt>
                <c:pt idx="511">
                  <c:v>10387.28893054903</c:v>
                </c:pt>
                <c:pt idx="512">
                  <c:v>12389.195222222223</c:v>
                </c:pt>
                <c:pt idx="513">
                  <c:v>5396.6350578947377</c:v>
                </c:pt>
                <c:pt idx="514">
                  <c:v>125290.00782502665</c:v>
                </c:pt>
                <c:pt idx="515">
                  <c:v>47036.367353846144</c:v>
                </c:pt>
                <c:pt idx="516">
                  <c:v>51659.852330067813</c:v>
                </c:pt>
                <c:pt idx="517">
                  <c:v>27791.132457757249</c:v>
                </c:pt>
                <c:pt idx="518">
                  <c:v>16302.372351518516</c:v>
                </c:pt>
                <c:pt idx="519">
                  <c:v>14354.483006314775</c:v>
                </c:pt>
                <c:pt idx="520">
                  <c:v>14794.81564335714</c:v>
                </c:pt>
                <c:pt idx="521">
                  <c:v>8686.2261696894657</c:v>
                </c:pt>
                <c:pt idx="522">
                  <c:v>31015.404051143338</c:v>
                </c:pt>
                <c:pt idx="523">
                  <c:v>25387.593367691301</c:v>
                </c:pt>
                <c:pt idx="524">
                  <c:v>22131.997775000003</c:v>
                </c:pt>
                <c:pt idx="525">
                  <c:v>11592.881206416454</c:v>
                </c:pt>
                <c:pt idx="526">
                  <c:v>7009.2647167329078</c:v>
                </c:pt>
                <c:pt idx="527">
                  <c:v>6148.1038800000006</c:v>
                </c:pt>
                <c:pt idx="528">
                  <c:v>12764.751027344602</c:v>
                </c:pt>
                <c:pt idx="529">
                  <c:v>7837.4874999999993</c:v>
                </c:pt>
                <c:pt idx="530">
                  <c:v>16812.395436938386</c:v>
                </c:pt>
                <c:pt idx="531">
                  <c:v>14088.905998357501</c:v>
                </c:pt>
                <c:pt idx="532">
                  <c:v>4875.0616285714295</c:v>
                </c:pt>
                <c:pt idx="533">
                  <c:v>5305.7514285714287</c:v>
                </c:pt>
                <c:pt idx="534">
                  <c:v>4004.4645000000005</c:v>
                </c:pt>
                <c:pt idx="535">
                  <c:v>2648.3598799999995</c:v>
                </c:pt>
                <c:pt idx="536">
                  <c:v>7121.0471798091603</c:v>
                </c:pt>
                <c:pt idx="537">
                  <c:v>14460.723425</c:v>
                </c:pt>
                <c:pt idx="538">
                  <c:v>4741.3178384615394</c:v>
                </c:pt>
                <c:pt idx="539">
                  <c:v>6913.2210249999989</c:v>
                </c:pt>
                <c:pt idx="540">
                  <c:v>8558.4581470588255</c:v>
                </c:pt>
                <c:pt idx="541">
                  <c:v>9634.6182070512805</c:v>
                </c:pt>
                <c:pt idx="542">
                  <c:v>11306.516766666668</c:v>
                </c:pt>
                <c:pt idx="543">
                  <c:v>7262.937227272726</c:v>
                </c:pt>
                <c:pt idx="544">
                  <c:v>14706.438072575251</c:v>
                </c:pt>
                <c:pt idx="545">
                  <c:v>53354.809298568704</c:v>
                </c:pt>
                <c:pt idx="546">
                  <c:v>23727.482919925787</c:v>
                </c:pt>
                <c:pt idx="547">
                  <c:v>42468.520707209209</c:v>
                </c:pt>
                <c:pt idx="548">
                  <c:v>37375.355588434279</c:v>
                </c:pt>
                <c:pt idx="549">
                  <c:v>14920.149552271509</c:v>
                </c:pt>
                <c:pt idx="550">
                  <c:v>46041.761889922316</c:v>
                </c:pt>
                <c:pt idx="551">
                  <c:v>30587.53493036333</c:v>
                </c:pt>
                <c:pt idx="552">
                  <c:v>9432.2115777777763</c:v>
                </c:pt>
                <c:pt idx="553">
                  <c:v>62794.590698076921</c:v>
                </c:pt>
                <c:pt idx="554">
                  <c:v>196367.007960168</c:v>
                </c:pt>
                <c:pt idx="555">
                  <c:v>121190.50867431999</c:v>
                </c:pt>
                <c:pt idx="556">
                  <c:v>26100.8410219242</c:v>
                </c:pt>
                <c:pt idx="557">
                  <c:v>59139.331999059999</c:v>
                </c:pt>
                <c:pt idx="558">
                  <c:v>37787.225832260039</c:v>
                </c:pt>
                <c:pt idx="559">
                  <c:v>40154.690835394998</c:v>
                </c:pt>
                <c:pt idx="560">
                  <c:v>24709.092194673332</c:v>
                </c:pt>
                <c:pt idx="561">
                  <c:v>22499.714230538593</c:v>
                </c:pt>
                <c:pt idx="562">
                  <c:v>4270.4220000000005</c:v>
                </c:pt>
                <c:pt idx="563">
                  <c:v>7930.5335477557246</c:v>
                </c:pt>
                <c:pt idx="564">
                  <c:v>12687.132700000002</c:v>
                </c:pt>
                <c:pt idx="565">
                  <c:v>7135.1252722222225</c:v>
                </c:pt>
                <c:pt idx="566">
                  <c:v>6835.5701724670371</c:v>
                </c:pt>
                <c:pt idx="567">
                  <c:v>6435.2538000000004</c:v>
                </c:pt>
                <c:pt idx="568">
                  <c:v>9383.5948621421776</c:v>
                </c:pt>
                <c:pt idx="569">
                  <c:v>4386.5426538461543</c:v>
                </c:pt>
                <c:pt idx="570">
                  <c:v>2797.0973471374041</c:v>
                </c:pt>
                <c:pt idx="571">
                  <c:v>6569.4796323791352</c:v>
                </c:pt>
                <c:pt idx="572">
                  <c:v>3157.0841388888889</c:v>
                </c:pt>
                <c:pt idx="573">
                  <c:v>34475.446356301196</c:v>
                </c:pt>
                <c:pt idx="574">
                  <c:v>5130.0633500000004</c:v>
                </c:pt>
                <c:pt idx="575">
                  <c:v>6303.7902374999994</c:v>
                </c:pt>
                <c:pt idx="576">
                  <c:v>7713.0728010272114</c:v>
                </c:pt>
                <c:pt idx="577">
                  <c:v>9799.2940768235803</c:v>
                </c:pt>
                <c:pt idx="578">
                  <c:v>10584.164095934639</c:v>
                </c:pt>
                <c:pt idx="579">
                  <c:v>10971.935516386766</c:v>
                </c:pt>
                <c:pt idx="580">
                  <c:v>10857.11244375</c:v>
                </c:pt>
                <c:pt idx="581">
                  <c:v>2080.4483722222226</c:v>
                </c:pt>
                <c:pt idx="582">
                  <c:v>10920.701266189566</c:v>
                </c:pt>
                <c:pt idx="583">
                  <c:v>23120.769511282</c:v>
                </c:pt>
                <c:pt idx="584">
                  <c:v>48935.130755680002</c:v>
                </c:pt>
                <c:pt idx="585">
                  <c:v>4884.8474333333324</c:v>
                </c:pt>
                <c:pt idx="586">
                  <c:v>4254.8776428571427</c:v>
                </c:pt>
                <c:pt idx="587">
                  <c:v>21841.526699642174</c:v>
                </c:pt>
                <c:pt idx="588">
                  <c:v>15850.31381942748</c:v>
                </c:pt>
                <c:pt idx="589">
                  <c:v>13423.307768372135</c:v>
                </c:pt>
                <c:pt idx="590">
                  <c:v>21715.86505</c:v>
                </c:pt>
                <c:pt idx="591">
                  <c:v>16355.212857142857</c:v>
                </c:pt>
                <c:pt idx="592">
                  <c:v>12186.900380197192</c:v>
                </c:pt>
                <c:pt idx="593">
                  <c:v>21833.395447137405</c:v>
                </c:pt>
                <c:pt idx="594">
                  <c:v>9192.4814945205453</c:v>
                </c:pt>
                <c:pt idx="595">
                  <c:v>67640.788</c:v>
                </c:pt>
                <c:pt idx="596">
                  <c:v>72436.833314162504</c:v>
                </c:pt>
                <c:pt idx="597">
                  <c:v>138209.30405846742</c:v>
                </c:pt>
                <c:pt idx="598">
                  <c:v>40569.524461471825</c:v>
                </c:pt>
                <c:pt idx="599">
                  <c:v>29333.453333333338</c:v>
                </c:pt>
                <c:pt idx="600">
                  <c:v>64745.144959959995</c:v>
                </c:pt>
                <c:pt idx="601">
                  <c:v>6843.4821666666676</c:v>
                </c:pt>
                <c:pt idx="602">
                  <c:v>12390.8076</c:v>
                </c:pt>
                <c:pt idx="603">
                  <c:v>16176.934683206106</c:v>
                </c:pt>
                <c:pt idx="604">
                  <c:v>47451.255000000005</c:v>
                </c:pt>
                <c:pt idx="605">
                  <c:v>30661.585149999999</c:v>
                </c:pt>
                <c:pt idx="606">
                  <c:v>28818.264763041559</c:v>
                </c:pt>
                <c:pt idx="607">
                  <c:v>13448.3462</c:v>
                </c:pt>
                <c:pt idx="608">
                  <c:v>8358.0823249999994</c:v>
                </c:pt>
                <c:pt idx="609">
                  <c:v>10178.608563011334</c:v>
                </c:pt>
                <c:pt idx="610">
                  <c:v>3175.7335971374046</c:v>
                </c:pt>
                <c:pt idx="611">
                  <c:v>7753.8996499999994</c:v>
                </c:pt>
                <c:pt idx="612">
                  <c:v>39475.652288549616</c:v>
                </c:pt>
                <c:pt idx="613">
                  <c:v>7430.4589555555558</c:v>
                </c:pt>
                <c:pt idx="614">
                  <c:v>64473.801804100003</c:v>
                </c:pt>
                <c:pt idx="615">
                  <c:v>41191.527670260773</c:v>
                </c:pt>
                <c:pt idx="616">
                  <c:v>36552.251294138703</c:v>
                </c:pt>
                <c:pt idx="617">
                  <c:v>9613.1450000000004</c:v>
                </c:pt>
                <c:pt idx="618">
                  <c:v>13426.35</c:v>
                </c:pt>
                <c:pt idx="619">
                  <c:v>13465.07201</c:v>
                </c:pt>
                <c:pt idx="620">
                  <c:v>9917.2130235294117</c:v>
                </c:pt>
                <c:pt idx="621">
                  <c:v>13331.774462500003</c:v>
                </c:pt>
                <c:pt idx="622">
                  <c:v>22735.165849999998</c:v>
                </c:pt>
                <c:pt idx="623">
                  <c:v>10136.043597137405</c:v>
                </c:pt>
                <c:pt idx="624">
                  <c:v>3003.3533333333339</c:v>
                </c:pt>
                <c:pt idx="625">
                  <c:v>4148.74</c:v>
                </c:pt>
                <c:pt idx="626">
                  <c:v>8242.8316238095231</c:v>
                </c:pt>
                <c:pt idx="627">
                  <c:v>11623.322814285715</c:v>
                </c:pt>
                <c:pt idx="628">
                  <c:v>11405.538086666675</c:v>
                </c:pt>
                <c:pt idx="629">
                  <c:v>4724.256684615385</c:v>
                </c:pt>
                <c:pt idx="630">
                  <c:v>9828.1311111111117</c:v>
                </c:pt>
                <c:pt idx="631">
                  <c:v>8030.1399999999994</c:v>
                </c:pt>
                <c:pt idx="632">
                  <c:v>5346.71638960155</c:v>
                </c:pt>
                <c:pt idx="633">
                  <c:v>35186.481447250306</c:v>
                </c:pt>
                <c:pt idx="634">
                  <c:v>8607.3643333333348</c:v>
                </c:pt>
                <c:pt idx="635">
                  <c:v>6386.036133333334</c:v>
                </c:pt>
                <c:pt idx="636">
                  <c:v>5650.6811067308508</c:v>
                </c:pt>
                <c:pt idx="637">
                  <c:v>6905.635687500001</c:v>
                </c:pt>
                <c:pt idx="638">
                  <c:v>11374.596243749998</c:v>
                </c:pt>
                <c:pt idx="639">
                  <c:v>4305.8109249999998</c:v>
                </c:pt>
                <c:pt idx="640">
                  <c:v>9314</c:v>
                </c:pt>
                <c:pt idx="641">
                  <c:v>7335.4548366666659</c:v>
                </c:pt>
                <c:pt idx="642">
                  <c:v>2901.8584735687023</c:v>
                </c:pt>
                <c:pt idx="643">
                  <c:v>22294.250645479999</c:v>
                </c:pt>
                <c:pt idx="644">
                  <c:v>14989.664863452548</c:v>
                </c:pt>
                <c:pt idx="645">
                  <c:v>33209.198133333331</c:v>
                </c:pt>
                <c:pt idx="646">
                  <c:v>3050.86</c:v>
                </c:pt>
                <c:pt idx="647">
                  <c:v>3047.2198923076921</c:v>
                </c:pt>
                <c:pt idx="648">
                  <c:v>5630.5468250000004</c:v>
                </c:pt>
                <c:pt idx="649">
                  <c:v>26653.31</c:v>
                </c:pt>
                <c:pt idx="650">
                  <c:v>17218.254177639945</c:v>
                </c:pt>
                <c:pt idx="651">
                  <c:v>3983.0940000000001</c:v>
                </c:pt>
                <c:pt idx="652">
                  <c:v>25939.623597137404</c:v>
                </c:pt>
                <c:pt idx="653">
                  <c:v>54377.327579733283</c:v>
                </c:pt>
                <c:pt idx="654">
                  <c:v>9128.857</c:v>
                </c:pt>
                <c:pt idx="655">
                  <c:v>24095.933147900003</c:v>
                </c:pt>
                <c:pt idx="656">
                  <c:v>243950.27648216</c:v>
                </c:pt>
                <c:pt idx="657">
                  <c:v>22495.35303383529</c:v>
                </c:pt>
                <c:pt idx="658">
                  <c:v>42123.770720159991</c:v>
                </c:pt>
                <c:pt idx="659">
                  <c:v>34652.809321868357</c:v>
                </c:pt>
                <c:pt idx="660">
                  <c:v>9761.5448240863789</c:v>
                </c:pt>
                <c:pt idx="661">
                  <c:v>50692.57130957333</c:v>
                </c:pt>
                <c:pt idx="662">
                  <c:v>24618.073283713336</c:v>
                </c:pt>
                <c:pt idx="663">
                  <c:v>24302.814999999999</c:v>
                </c:pt>
                <c:pt idx="664">
                  <c:v>134656</c:v>
                </c:pt>
                <c:pt idx="665">
                  <c:v>8491.3784999999971</c:v>
                </c:pt>
                <c:pt idx="666">
                  <c:v>5435.8717400000005</c:v>
                </c:pt>
                <c:pt idx="667">
                  <c:v>6010.6136767028775</c:v>
                </c:pt>
                <c:pt idx="668">
                  <c:v>11231.348796463892</c:v>
                </c:pt>
                <c:pt idx="669">
                  <c:v>8726.7011523809524</c:v>
                </c:pt>
                <c:pt idx="670">
                  <c:v>12194.614816564885</c:v>
                </c:pt>
                <c:pt idx="671">
                  <c:v>20550.382600000001</c:v>
                </c:pt>
                <c:pt idx="672">
                  <c:v>29304.239999999998</c:v>
                </c:pt>
                <c:pt idx="673">
                  <c:v>5630.7858999999999</c:v>
                </c:pt>
                <c:pt idx="674">
                  <c:v>29631.0677</c:v>
                </c:pt>
                <c:pt idx="675">
                  <c:v>11288.681785714285</c:v>
                </c:pt>
                <c:pt idx="676">
                  <c:v>4656.6499999999996</c:v>
                </c:pt>
                <c:pt idx="677">
                  <c:v>23436.273603391477</c:v>
                </c:pt>
                <c:pt idx="678">
                  <c:v>11191.69</c:v>
                </c:pt>
                <c:pt idx="679">
                  <c:v>37964.973627131782</c:v>
                </c:pt>
                <c:pt idx="680">
                  <c:v>8589.1026999999995</c:v>
                </c:pt>
                <c:pt idx="681">
                  <c:v>3664.5941000000007</c:v>
                </c:pt>
                <c:pt idx="682">
                  <c:v>6612.9266666666663</c:v>
                </c:pt>
                <c:pt idx="683">
                  <c:v>2393.2250000000004</c:v>
                </c:pt>
                <c:pt idx="684">
                  <c:v>5006.6899999999996</c:v>
                </c:pt>
                <c:pt idx="685">
                  <c:v>1669.7003500000001</c:v>
                </c:pt>
                <c:pt idx="686">
                  <c:v>1321.07</c:v>
                </c:pt>
                <c:pt idx="687">
                  <c:v>1658.09</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106366.02</c:v>
                </c:pt>
                <c:pt idx="747">
                  <c:v>4522.8899999999994</c:v>
                </c:pt>
                <c:pt idx="748">
                  <c:v>5554.78</c:v>
                </c:pt>
                <c:pt idx="749">
                  <c:v>30317.003597137405</c:v>
                </c:pt>
                <c:pt idx="750">
                  <c:v>52901.989207794119</c:v>
                </c:pt>
                <c:pt idx="751">
                  <c:v>18093.600299999998</c:v>
                </c:pt>
                <c:pt idx="752">
                  <c:v>5862.7235333333338</c:v>
                </c:pt>
                <c:pt idx="753">
                  <c:v>3138.83</c:v>
                </c:pt>
                <c:pt idx="754">
                  <c:v>3595.33</c:v>
                </c:pt>
                <c:pt idx="755">
                  <c:v>16347.65655962468</c:v>
                </c:pt>
                <c:pt idx="756">
                  <c:v>8163.5251000000007</c:v>
                </c:pt>
                <c:pt idx="757">
                  <c:v>46371.831099007613</c:v>
                </c:pt>
                <c:pt idx="758">
                  <c:v>5650.8544999999995</c:v>
                </c:pt>
                <c:pt idx="759">
                  <c:v>4192.2054000000007</c:v>
                </c:pt>
                <c:pt idx="760">
                  <c:v>88217.326467120001</c:v>
                </c:pt>
                <c:pt idx="761">
                  <c:v>8704.6478625</c:v>
                </c:pt>
                <c:pt idx="762">
                  <c:v>15132.95</c:v>
                </c:pt>
                <c:pt idx="763">
                  <c:v>10561.911798568703</c:v>
                </c:pt>
                <c:pt idx="764">
                  <c:v>2949.6935199999998</c:v>
                </c:pt>
                <c:pt idx="765">
                  <c:v>6062.9242857142863</c:v>
                </c:pt>
                <c:pt idx="766">
                  <c:v>22744.494533333334</c:v>
                </c:pt>
                <c:pt idx="767">
                  <c:v>28020.880943242486</c:v>
                </c:pt>
                <c:pt idx="768">
                  <c:v>9117.8585714285691</c:v>
                </c:pt>
                <c:pt idx="769">
                  <c:v>21051.579607142859</c:v>
                </c:pt>
                <c:pt idx="770">
                  <c:v>4750.597373333334</c:v>
                </c:pt>
                <c:pt idx="771">
                  <c:v>1665.6131249999999</c:v>
                </c:pt>
                <c:pt idx="772">
                  <c:v>4150.7800000000007</c:v>
                </c:pt>
                <c:pt idx="773">
                  <c:v>4820.1280428571436</c:v>
                </c:pt>
                <c:pt idx="774">
                  <c:v>9761.1774031007753</c:v>
                </c:pt>
                <c:pt idx="775">
                  <c:v>2805.4577000000004</c:v>
                </c:pt>
                <c:pt idx="776">
                  <c:v>5924.1979333333329</c:v>
                </c:pt>
                <c:pt idx="777">
                  <c:v>0</c:v>
                </c:pt>
                <c:pt idx="778">
                  <c:v>27161.364001399488</c:v>
                </c:pt>
                <c:pt idx="779">
                  <c:v>32753.407804883635</c:v>
                </c:pt>
                <c:pt idx="780">
                  <c:v>38545.475899284356</c:v>
                </c:pt>
                <c:pt idx="781">
                  <c:v>4513.7</c:v>
                </c:pt>
                <c:pt idx="782">
                  <c:v>9127.0954161307764</c:v>
                </c:pt>
                <c:pt idx="783">
                  <c:v>0</c:v>
                </c:pt>
                <c:pt idx="784">
                  <c:v>29811.782600000002</c:v>
                </c:pt>
                <c:pt idx="785">
                  <c:v>11856.791771794873</c:v>
                </c:pt>
                <c:pt idx="786">
                  <c:v>0</c:v>
                </c:pt>
                <c:pt idx="787">
                  <c:v>19074.438150000002</c:v>
                </c:pt>
                <c:pt idx="788">
                  <c:v>63393.162443422865</c:v>
                </c:pt>
              </c:numCache>
            </c:numRef>
          </c:xVal>
          <c:yVal>
            <c:numRef>
              <c:f>WeightUpdate!$J$6:$J$794</c:f>
              <c:numCache>
                <c:formatCode>#,##0.00</c:formatCode>
                <c:ptCount val="789"/>
                <c:pt idx="0">
                  <c:v>0.38390000140788411</c:v>
                </c:pt>
                <c:pt idx="1">
                  <c:v>0.90479999999999883</c:v>
                </c:pt>
                <c:pt idx="2">
                  <c:v>0.65820000000001433</c:v>
                </c:pt>
                <c:pt idx="3">
                  <c:v>0.74300000000001987</c:v>
                </c:pt>
                <c:pt idx="4">
                  <c:v>0.44080000000001418</c:v>
                </c:pt>
                <c:pt idx="5">
                  <c:v>0.74039997453300543</c:v>
                </c:pt>
                <c:pt idx="6">
                  <c:v>0.67009999629193262</c:v>
                </c:pt>
                <c:pt idx="7">
                  <c:v>0.96559999999999502</c:v>
                </c:pt>
                <c:pt idx="8">
                  <c:v>0.90409999999998769</c:v>
                </c:pt>
                <c:pt idx="9">
                  <c:v>0.52989999999999804</c:v>
                </c:pt>
                <c:pt idx="10">
                  <c:v>0.29710001384887413</c:v>
                </c:pt>
                <c:pt idx="11">
                  <c:v>0.54710000000000025</c:v>
                </c:pt>
                <c:pt idx="12">
                  <c:v>1.1074000000000384</c:v>
                </c:pt>
                <c:pt idx="13">
                  <c:v>2.25</c:v>
                </c:pt>
                <c:pt idx="14">
                  <c:v>1.246699999999979</c:v>
                </c:pt>
                <c:pt idx="15">
                  <c:v>0.49199999999998145</c:v>
                </c:pt>
                <c:pt idx="16">
                  <c:v>1.0587000000000244</c:v>
                </c:pt>
                <c:pt idx="17">
                  <c:v>0.50260000000000482</c:v>
                </c:pt>
                <c:pt idx="18">
                  <c:v>0.49029999999999407</c:v>
                </c:pt>
                <c:pt idx="19">
                  <c:v>0.42269999386296664</c:v>
                </c:pt>
                <c:pt idx="20">
                  <c:v>0.1149000625398103</c:v>
                </c:pt>
                <c:pt idx="21">
                  <c:v>0.85460002970958737</c:v>
                </c:pt>
                <c:pt idx="22">
                  <c:v>1.1123000000000027</c:v>
                </c:pt>
                <c:pt idx="23">
                  <c:v>0.43089999999998513</c:v>
                </c:pt>
                <c:pt idx="24">
                  <c:v>0.34239999999999793</c:v>
                </c:pt>
                <c:pt idx="25">
                  <c:v>0.79830000000001322</c:v>
                </c:pt>
                <c:pt idx="26">
                  <c:v>0.64129994531881684</c:v>
                </c:pt>
                <c:pt idx="27">
                  <c:v>1.3368999499602929</c:v>
                </c:pt>
                <c:pt idx="28">
                  <c:v>0.58130002631486932</c:v>
                </c:pt>
                <c:pt idx="29">
                  <c:v>0.58980000000001076</c:v>
                </c:pt>
                <c:pt idx="30">
                  <c:v>0.55149999999999855</c:v>
                </c:pt>
                <c:pt idx="31">
                  <c:v>0.49870000000000275</c:v>
                </c:pt>
                <c:pt idx="32">
                  <c:v>2.4244994930888897</c:v>
                </c:pt>
                <c:pt idx="33">
                  <c:v>0.95259999999998779</c:v>
                </c:pt>
                <c:pt idx="34">
                  <c:v>0.74389999947869878</c:v>
                </c:pt>
                <c:pt idx="35">
                  <c:v>0.68870000000000253</c:v>
                </c:pt>
                <c:pt idx="36">
                  <c:v>0.82190000000000385</c:v>
                </c:pt>
                <c:pt idx="37">
                  <c:v>0.53289999328676263</c:v>
                </c:pt>
                <c:pt idx="38">
                  <c:v>0.89829999999999999</c:v>
                </c:pt>
                <c:pt idx="39">
                  <c:v>0.36939998170616795</c:v>
                </c:pt>
                <c:pt idx="40">
                  <c:v>0.84609999999999752</c:v>
                </c:pt>
                <c:pt idx="41">
                  <c:v>0.95960000000001178</c:v>
                </c:pt>
                <c:pt idx="42">
                  <c:v>0.80940000000000312</c:v>
                </c:pt>
                <c:pt idx="43">
                  <c:v>1.0765999999999984</c:v>
                </c:pt>
                <c:pt idx="44">
                  <c:v>0.48150005101580778</c:v>
                </c:pt>
                <c:pt idx="45">
                  <c:v>0.5280999163909591</c:v>
                </c:pt>
                <c:pt idx="46">
                  <c:v>0.48419999999999069</c:v>
                </c:pt>
                <c:pt idx="47">
                  <c:v>1.0501999909197031</c:v>
                </c:pt>
                <c:pt idx="48">
                  <c:v>0.42569999346846704</c:v>
                </c:pt>
                <c:pt idx="49">
                  <c:v>2.4184000000000125</c:v>
                </c:pt>
                <c:pt idx="50">
                  <c:v>1.0726999999999998</c:v>
                </c:pt>
                <c:pt idx="51">
                  <c:v>0.61360000000000214</c:v>
                </c:pt>
                <c:pt idx="52">
                  <c:v>0.53360000000000518</c:v>
                </c:pt>
                <c:pt idx="53">
                  <c:v>0.60919999999999108</c:v>
                </c:pt>
                <c:pt idx="54">
                  <c:v>0.5569999999999955</c:v>
                </c:pt>
                <c:pt idx="55">
                  <c:v>0.82169987520155696</c:v>
                </c:pt>
                <c:pt idx="56">
                  <c:v>1.009200000000007</c:v>
                </c:pt>
                <c:pt idx="57">
                  <c:v>0.57450000000000034</c:v>
                </c:pt>
                <c:pt idx="58">
                  <c:v>0.70609999587468808</c:v>
                </c:pt>
                <c:pt idx="59">
                  <c:v>0.63069999999999693</c:v>
                </c:pt>
                <c:pt idx="60">
                  <c:v>0.62620000000000009</c:v>
                </c:pt>
                <c:pt idx="61">
                  <c:v>0.3479000566492968</c:v>
                </c:pt>
                <c:pt idx="62">
                  <c:v>0.55600000000000127</c:v>
                </c:pt>
                <c:pt idx="63">
                  <c:v>1.3901000000000046</c:v>
                </c:pt>
                <c:pt idx="64">
                  <c:v>0.84670000000001377</c:v>
                </c:pt>
                <c:pt idx="65">
                  <c:v>1.1211999999999913</c:v>
                </c:pt>
                <c:pt idx="66">
                  <c:v>0.9803999664629528</c:v>
                </c:pt>
                <c:pt idx="67">
                  <c:v>0.4438999131557283</c:v>
                </c:pt>
                <c:pt idx="68">
                  <c:v>1.3999000000000017</c:v>
                </c:pt>
                <c:pt idx="69">
                  <c:v>0.61050000000000171</c:v>
                </c:pt>
                <c:pt idx="70">
                  <c:v>0.58520005454654334</c:v>
                </c:pt>
                <c:pt idx="71">
                  <c:v>0.78620000000000456</c:v>
                </c:pt>
                <c:pt idx="72">
                  <c:v>0.50419999999999787</c:v>
                </c:pt>
                <c:pt idx="73">
                  <c:v>0.41520002266881584</c:v>
                </c:pt>
                <c:pt idx="74">
                  <c:v>0.48859996903073616</c:v>
                </c:pt>
                <c:pt idx="75">
                  <c:v>0.69110000000000471</c:v>
                </c:pt>
                <c:pt idx="76">
                  <c:v>0.58170000000000432</c:v>
                </c:pt>
                <c:pt idx="77">
                  <c:v>1.3285000965443969</c:v>
                </c:pt>
                <c:pt idx="78">
                  <c:v>0.77049999999999863</c:v>
                </c:pt>
                <c:pt idx="79">
                  <c:v>0.71139999999999803</c:v>
                </c:pt>
                <c:pt idx="80">
                  <c:v>0.74309999999999854</c:v>
                </c:pt>
                <c:pt idx="81">
                  <c:v>1.1657999999999951</c:v>
                </c:pt>
                <c:pt idx="82">
                  <c:v>0.67570000000000296</c:v>
                </c:pt>
                <c:pt idx="83">
                  <c:v>1.3803000000000027</c:v>
                </c:pt>
                <c:pt idx="84">
                  <c:v>0.6246999999999967</c:v>
                </c:pt>
                <c:pt idx="85">
                  <c:v>0.93029999999999879</c:v>
                </c:pt>
                <c:pt idx="86">
                  <c:v>0.87119999999999187</c:v>
                </c:pt>
                <c:pt idx="87">
                  <c:v>0.79890005998257796</c:v>
                </c:pt>
                <c:pt idx="88">
                  <c:v>0.50480001267534924</c:v>
                </c:pt>
                <c:pt idx="89">
                  <c:v>0.71379996031827575</c:v>
                </c:pt>
                <c:pt idx="90">
                  <c:v>3.336800000000002</c:v>
                </c:pt>
                <c:pt idx="91">
                  <c:v>0.97769999999999924</c:v>
                </c:pt>
                <c:pt idx="92">
                  <c:v>2.3392000000000039</c:v>
                </c:pt>
                <c:pt idx="93">
                  <c:v>3.479801011077778</c:v>
                </c:pt>
                <c:pt idx="94">
                  <c:v>0.69049999999999179</c:v>
                </c:pt>
                <c:pt idx="95">
                  <c:v>1.4058999999999968</c:v>
                </c:pt>
                <c:pt idx="96">
                  <c:v>1.5687999999999993</c:v>
                </c:pt>
                <c:pt idx="97">
                  <c:v>1.3620999999999988</c:v>
                </c:pt>
                <c:pt idx="98">
                  <c:v>0.63179999999999847</c:v>
                </c:pt>
                <c:pt idx="99">
                  <c:v>0.39139999438769058</c:v>
                </c:pt>
                <c:pt idx="100">
                  <c:v>1.1208990473000002</c:v>
                </c:pt>
                <c:pt idx="101">
                  <c:v>1.6458000000000064</c:v>
                </c:pt>
                <c:pt idx="102">
                  <c:v>2.4627000000000017</c:v>
                </c:pt>
                <c:pt idx="103">
                  <c:v>1.0030999999999484</c:v>
                </c:pt>
                <c:pt idx="104">
                  <c:v>0.91149999999999987</c:v>
                </c:pt>
                <c:pt idx="105">
                  <c:v>0.51040000000000307</c:v>
                </c:pt>
                <c:pt idx="106">
                  <c:v>0.62850000000000183</c:v>
                </c:pt>
                <c:pt idx="107">
                  <c:v>0.32659993574004298</c:v>
                </c:pt>
                <c:pt idx="108">
                  <c:v>1.0586000000000011</c:v>
                </c:pt>
                <c:pt idx="109">
                  <c:v>0.21639993222375573</c:v>
                </c:pt>
                <c:pt idx="110">
                  <c:v>1.7049000939318231</c:v>
                </c:pt>
                <c:pt idx="111">
                  <c:v>0.41009999999999996</c:v>
                </c:pt>
                <c:pt idx="112">
                  <c:v>0.86680000000000712</c:v>
                </c:pt>
                <c:pt idx="113">
                  <c:v>0.40970001088172836</c:v>
                </c:pt>
                <c:pt idx="114">
                  <c:v>1.0380998370570407</c:v>
                </c:pt>
                <c:pt idx="115">
                  <c:v>1.9843000000000057</c:v>
                </c:pt>
                <c:pt idx="116">
                  <c:v>2.4008000000000003</c:v>
                </c:pt>
                <c:pt idx="117">
                  <c:v>0.36210002953040077</c:v>
                </c:pt>
                <c:pt idx="118">
                  <c:v>0.75260010398483046</c:v>
                </c:pt>
                <c:pt idx="119">
                  <c:v>0.84230013545999716</c:v>
                </c:pt>
                <c:pt idx="120">
                  <c:v>0.9693000000000016</c:v>
                </c:pt>
                <c:pt idx="121">
                  <c:v>0.91030000000000333</c:v>
                </c:pt>
                <c:pt idx="122">
                  <c:v>1.0407000000000008</c:v>
                </c:pt>
                <c:pt idx="123">
                  <c:v>0.68669998296032198</c:v>
                </c:pt>
                <c:pt idx="124">
                  <c:v>0.45319985367105226</c:v>
                </c:pt>
                <c:pt idx="125">
                  <c:v>1.3817999999999986</c:v>
                </c:pt>
                <c:pt idx="126">
                  <c:v>1.8293000679628335</c:v>
                </c:pt>
                <c:pt idx="127">
                  <c:v>0.26490005095479174</c:v>
                </c:pt>
                <c:pt idx="128">
                  <c:v>1.9674000371754705</c:v>
                </c:pt>
                <c:pt idx="129">
                  <c:v>0.81020000000000059</c:v>
                </c:pt>
                <c:pt idx="130">
                  <c:v>0.68489999999999918</c:v>
                </c:pt>
                <c:pt idx="131">
                  <c:v>0.54189999999999849</c:v>
                </c:pt>
                <c:pt idx="132">
                  <c:v>0.54649999999999987</c:v>
                </c:pt>
                <c:pt idx="133">
                  <c:v>1.0683999999999982</c:v>
                </c:pt>
                <c:pt idx="134">
                  <c:v>1.2511001461260853</c:v>
                </c:pt>
                <c:pt idx="135">
                  <c:v>0.53539999999999888</c:v>
                </c:pt>
                <c:pt idx="136">
                  <c:v>1.0167999862034081</c:v>
                </c:pt>
                <c:pt idx="137">
                  <c:v>0.57450000280486524</c:v>
                </c:pt>
                <c:pt idx="138">
                  <c:v>0.51099999999999934</c:v>
                </c:pt>
                <c:pt idx="139">
                  <c:v>2.2701001773497418</c:v>
                </c:pt>
                <c:pt idx="140">
                  <c:v>1.0542999999999996</c:v>
                </c:pt>
                <c:pt idx="141">
                  <c:v>0.54649999999999943</c:v>
                </c:pt>
                <c:pt idx="142">
                  <c:v>1.7690994115957728</c:v>
                </c:pt>
                <c:pt idx="143">
                  <c:v>0.59250000000000069</c:v>
                </c:pt>
                <c:pt idx="144">
                  <c:v>1.2391999999999979</c:v>
                </c:pt>
                <c:pt idx="145">
                  <c:v>0.79250004309396582</c:v>
                </c:pt>
                <c:pt idx="146">
                  <c:v>0.72900000000000176</c:v>
                </c:pt>
                <c:pt idx="147">
                  <c:v>0.8617000406301526</c:v>
                </c:pt>
                <c:pt idx="148">
                  <c:v>1.644299999999995</c:v>
                </c:pt>
                <c:pt idx="149">
                  <c:v>0.97060000000000179</c:v>
                </c:pt>
                <c:pt idx="150">
                  <c:v>1.4786996083305577</c:v>
                </c:pt>
                <c:pt idx="151">
                  <c:v>0.55349999999999977</c:v>
                </c:pt>
                <c:pt idx="152">
                  <c:v>0.6549002739915879</c:v>
                </c:pt>
                <c:pt idx="153">
                  <c:v>3.411</c:v>
                </c:pt>
                <c:pt idx="154">
                  <c:v>0.63799979082211278</c:v>
                </c:pt>
                <c:pt idx="155">
                  <c:v>1.2879999999999991</c:v>
                </c:pt>
                <c:pt idx="156">
                  <c:v>1.1912999999999991</c:v>
                </c:pt>
                <c:pt idx="157">
                  <c:v>4.9065999999999983</c:v>
                </c:pt>
                <c:pt idx="158">
                  <c:v>1.4809000000000014</c:v>
                </c:pt>
                <c:pt idx="159">
                  <c:v>0.75769999999999993</c:v>
                </c:pt>
                <c:pt idx="160">
                  <c:v>1.0322000598484149</c:v>
                </c:pt>
                <c:pt idx="161">
                  <c:v>1.2721999999999996</c:v>
                </c:pt>
                <c:pt idx="162">
                  <c:v>1.3011000000000013</c:v>
                </c:pt>
                <c:pt idx="163">
                  <c:v>0.67780000000000129</c:v>
                </c:pt>
                <c:pt idx="164">
                  <c:v>0.59870019709479882</c:v>
                </c:pt>
                <c:pt idx="165">
                  <c:v>0.63280000000000214</c:v>
                </c:pt>
                <c:pt idx="166">
                  <c:v>2.3226000000000004</c:v>
                </c:pt>
                <c:pt idx="167">
                  <c:v>0.61659971693605509</c:v>
                </c:pt>
                <c:pt idx="168">
                  <c:v>0.4547999999999997</c:v>
                </c:pt>
                <c:pt idx="169">
                  <c:v>0.68019999999999947</c:v>
                </c:pt>
                <c:pt idx="170">
                  <c:v>1.4175000000000006</c:v>
                </c:pt>
                <c:pt idx="171">
                  <c:v>2.0398000000000089</c:v>
                </c:pt>
                <c:pt idx="172">
                  <c:v>1.0188000029114277</c:v>
                </c:pt>
                <c:pt idx="173">
                  <c:v>0.66240031539693833</c:v>
                </c:pt>
                <c:pt idx="174">
                  <c:v>0.66309999999999159</c:v>
                </c:pt>
                <c:pt idx="175">
                  <c:v>1.4467000000000034</c:v>
                </c:pt>
                <c:pt idx="176">
                  <c:v>1.0173001166334943</c:v>
                </c:pt>
                <c:pt idx="177">
                  <c:v>3.2527999999999975</c:v>
                </c:pt>
                <c:pt idx="178">
                  <c:v>1.4847000000000015</c:v>
                </c:pt>
                <c:pt idx="179">
                  <c:v>0.76870000000000072</c:v>
                </c:pt>
                <c:pt idx="180">
                  <c:v>0.92459999999999876</c:v>
                </c:pt>
                <c:pt idx="181">
                  <c:v>0.78940000000000043</c:v>
                </c:pt>
                <c:pt idx="182">
                  <c:v>1.8743999999999981</c:v>
                </c:pt>
                <c:pt idx="183">
                  <c:v>1.4581000000000013</c:v>
                </c:pt>
                <c:pt idx="184">
                  <c:v>0.5936999999999989</c:v>
                </c:pt>
                <c:pt idx="185">
                  <c:v>0.48899999999999899</c:v>
                </c:pt>
                <c:pt idx="186">
                  <c:v>3.2199999999999993</c:v>
                </c:pt>
                <c:pt idx="187">
                  <c:v>0.61780003828713559</c:v>
                </c:pt>
                <c:pt idx="188">
                  <c:v>0.99570010777903173</c:v>
                </c:pt>
                <c:pt idx="189">
                  <c:v>1.3388000000000004</c:v>
                </c:pt>
                <c:pt idx="190">
                  <c:v>1.169499740843529</c:v>
                </c:pt>
                <c:pt idx="191">
                  <c:v>1.705399999999998</c:v>
                </c:pt>
                <c:pt idx="192">
                  <c:v>0.94490000000000074</c:v>
                </c:pt>
                <c:pt idx="193">
                  <c:v>1.1999000000000066</c:v>
                </c:pt>
                <c:pt idx="194">
                  <c:v>1.9956999999999998</c:v>
                </c:pt>
                <c:pt idx="195">
                  <c:v>1.8156000000000021</c:v>
                </c:pt>
                <c:pt idx="196">
                  <c:v>0.84170000000000189</c:v>
                </c:pt>
                <c:pt idx="197">
                  <c:v>0.61349998352021395</c:v>
                </c:pt>
                <c:pt idx="198">
                  <c:v>1.1773000000000013</c:v>
                </c:pt>
                <c:pt idx="199">
                  <c:v>0.4788004023594592</c:v>
                </c:pt>
                <c:pt idx="200">
                  <c:v>1.0792999604972224</c:v>
                </c:pt>
                <c:pt idx="201">
                  <c:v>0.74379999999999813</c:v>
                </c:pt>
                <c:pt idx="202">
                  <c:v>0.78170000000000062</c:v>
                </c:pt>
                <c:pt idx="203">
                  <c:v>0.80989999999999918</c:v>
                </c:pt>
                <c:pt idx="204">
                  <c:v>0.53540015123043538</c:v>
                </c:pt>
                <c:pt idx="205">
                  <c:v>2.4924000000000026</c:v>
                </c:pt>
                <c:pt idx="206">
                  <c:v>1.5304</c:v>
                </c:pt>
                <c:pt idx="207">
                  <c:v>0.97020000000000106</c:v>
                </c:pt>
                <c:pt idx="208">
                  <c:v>0.44170000000000054</c:v>
                </c:pt>
                <c:pt idx="209">
                  <c:v>0.69479968854589103</c:v>
                </c:pt>
                <c:pt idx="210">
                  <c:v>0.57690032146724168</c:v>
                </c:pt>
                <c:pt idx="211">
                  <c:v>1.2737002263257153</c:v>
                </c:pt>
                <c:pt idx="212">
                  <c:v>0.95799999999999874</c:v>
                </c:pt>
                <c:pt idx="213">
                  <c:v>1.4332999999999985</c:v>
                </c:pt>
                <c:pt idx="214">
                  <c:v>1.6204999999999978</c:v>
                </c:pt>
                <c:pt idx="215">
                  <c:v>3.9573999950635654</c:v>
                </c:pt>
                <c:pt idx="216">
                  <c:v>0.49419997634060692</c:v>
                </c:pt>
                <c:pt idx="217">
                  <c:v>0.61520067375238174</c:v>
                </c:pt>
                <c:pt idx="218">
                  <c:v>0.61070000000000091</c:v>
                </c:pt>
                <c:pt idx="219">
                  <c:v>0.76579982297750315</c:v>
                </c:pt>
                <c:pt idx="220">
                  <c:v>1.3694999999999973</c:v>
                </c:pt>
                <c:pt idx="221">
                  <c:v>2.1397999999999979</c:v>
                </c:pt>
                <c:pt idx="222">
                  <c:v>0.37640023306744214</c:v>
                </c:pt>
                <c:pt idx="223">
                  <c:v>1.1182000000000014</c:v>
                </c:pt>
                <c:pt idx="224">
                  <c:v>0.71259999999999879</c:v>
                </c:pt>
                <c:pt idx="225">
                  <c:v>0.79829979626695502</c:v>
                </c:pt>
                <c:pt idx="226">
                  <c:v>0.85609999999999864</c:v>
                </c:pt>
                <c:pt idx="227">
                  <c:v>0.84490000000000021</c:v>
                </c:pt>
                <c:pt idx="228">
                  <c:v>0.51740039546190542</c:v>
                </c:pt>
                <c:pt idx="229">
                  <c:v>0.42630022815576901</c:v>
                </c:pt>
                <c:pt idx="230">
                  <c:v>1.3233000000000017</c:v>
                </c:pt>
                <c:pt idx="231">
                  <c:v>1.4784999999999979</c:v>
                </c:pt>
                <c:pt idx="232">
                  <c:v>0.7998999999999995</c:v>
                </c:pt>
                <c:pt idx="233">
                  <c:v>0.81109999999999971</c:v>
                </c:pt>
                <c:pt idx="234">
                  <c:v>0.79609991437313221</c:v>
                </c:pt>
                <c:pt idx="235">
                  <c:v>1.2372000000000005</c:v>
                </c:pt>
                <c:pt idx="236">
                  <c:v>0.88849957291707282</c:v>
                </c:pt>
                <c:pt idx="237">
                  <c:v>0.72520000000000029</c:v>
                </c:pt>
                <c:pt idx="238">
                  <c:v>4.1880000000000006</c:v>
                </c:pt>
                <c:pt idx="239">
                  <c:v>0.71020000000000028</c:v>
                </c:pt>
                <c:pt idx="240">
                  <c:v>1.3477000000000001</c:v>
                </c:pt>
                <c:pt idx="241">
                  <c:v>1.645799999999999</c:v>
                </c:pt>
                <c:pt idx="242">
                  <c:v>0.77039999999999964</c:v>
                </c:pt>
                <c:pt idx="243">
                  <c:v>1.005000141265882</c:v>
                </c:pt>
                <c:pt idx="244">
                  <c:v>1.1986000000000001</c:v>
                </c:pt>
                <c:pt idx="245">
                  <c:v>5.8959007020775545</c:v>
                </c:pt>
                <c:pt idx="246">
                  <c:v>2.3231000000000002</c:v>
                </c:pt>
                <c:pt idx="247">
                  <c:v>0.57549999999999968</c:v>
                </c:pt>
                <c:pt idx="248">
                  <c:v>2.5173000000000014</c:v>
                </c:pt>
                <c:pt idx="249">
                  <c:v>0.86999999999999966</c:v>
                </c:pt>
                <c:pt idx="250">
                  <c:v>0.78710000000000013</c:v>
                </c:pt>
                <c:pt idx="251">
                  <c:v>1.8207000000000004</c:v>
                </c:pt>
                <c:pt idx="252">
                  <c:v>1.5656000000000012</c:v>
                </c:pt>
                <c:pt idx="253">
                  <c:v>0.53349999999999997</c:v>
                </c:pt>
                <c:pt idx="254">
                  <c:v>1.2479000000000007</c:v>
                </c:pt>
                <c:pt idx="255">
                  <c:v>1.0221997435296597</c:v>
                </c:pt>
                <c:pt idx="256">
                  <c:v>0.45370019740045114</c:v>
                </c:pt>
                <c:pt idx="257">
                  <c:v>0.77259999999999895</c:v>
                </c:pt>
                <c:pt idx="258">
                  <c:v>2.2815999999999979</c:v>
                </c:pt>
                <c:pt idx="259">
                  <c:v>0.83469999999999867</c:v>
                </c:pt>
                <c:pt idx="260">
                  <c:v>3.3434999999999993</c:v>
                </c:pt>
                <c:pt idx="261">
                  <c:v>1.5859004468086018</c:v>
                </c:pt>
                <c:pt idx="262">
                  <c:v>0.55969999999999964</c:v>
                </c:pt>
                <c:pt idx="263">
                  <c:v>0.64059996634049066</c:v>
                </c:pt>
                <c:pt idx="264">
                  <c:v>0.99029999999999907</c:v>
                </c:pt>
                <c:pt idx="265">
                  <c:v>1.1037998552494162</c:v>
                </c:pt>
                <c:pt idx="266">
                  <c:v>0.950499647339344</c:v>
                </c:pt>
                <c:pt idx="267">
                  <c:v>7.0164999999999988</c:v>
                </c:pt>
                <c:pt idx="268">
                  <c:v>3.6559000000000017</c:v>
                </c:pt>
                <c:pt idx="269">
                  <c:v>1.0391003463414639</c:v>
                </c:pt>
                <c:pt idx="270">
                  <c:v>4.0990999999999875</c:v>
                </c:pt>
                <c:pt idx="271">
                  <c:v>1.1259999999999997</c:v>
                </c:pt>
                <c:pt idx="272">
                  <c:v>1.6045002069720014</c:v>
                </c:pt>
                <c:pt idx="273">
                  <c:v>0.78759999999999841</c:v>
                </c:pt>
                <c:pt idx="274">
                  <c:v>0.58139984225069552</c:v>
                </c:pt>
                <c:pt idx="275">
                  <c:v>0.81819995576333382</c:v>
                </c:pt>
                <c:pt idx="276">
                  <c:v>1.2060000000000008</c:v>
                </c:pt>
                <c:pt idx="277">
                  <c:v>0.57990024033181886</c:v>
                </c:pt>
                <c:pt idx="278">
                  <c:v>0.70750000000000057</c:v>
                </c:pt>
                <c:pt idx="279">
                  <c:v>1.7529999999999981</c:v>
                </c:pt>
                <c:pt idx="280">
                  <c:v>1.0942000000000005</c:v>
                </c:pt>
                <c:pt idx="281">
                  <c:v>1.6274</c:v>
                </c:pt>
                <c:pt idx="282">
                  <c:v>3.0279999999999991</c:v>
                </c:pt>
                <c:pt idx="283">
                  <c:v>1.8302999999999991</c:v>
                </c:pt>
                <c:pt idx="284">
                  <c:v>1.0001999999999998</c:v>
                </c:pt>
                <c:pt idx="285">
                  <c:v>0.58759972466022747</c:v>
                </c:pt>
                <c:pt idx="286">
                  <c:v>0.6229000000000009</c:v>
                </c:pt>
                <c:pt idx="287">
                  <c:v>0.74070000000000003</c:v>
                </c:pt>
                <c:pt idx="288">
                  <c:v>1.4164999999999994</c:v>
                </c:pt>
                <c:pt idx="289">
                  <c:v>2.2898000000000094</c:v>
                </c:pt>
                <c:pt idx="290">
                  <c:v>1.5814999999999997</c:v>
                </c:pt>
                <c:pt idx="291">
                  <c:v>1.3537994552155868</c:v>
                </c:pt>
                <c:pt idx="292">
                  <c:v>7.7826000000000004</c:v>
                </c:pt>
                <c:pt idx="293">
                  <c:v>1.5199</c:v>
                </c:pt>
                <c:pt idx="294">
                  <c:v>1.0406000000000004</c:v>
                </c:pt>
                <c:pt idx="295">
                  <c:v>1.3591999999999991</c:v>
                </c:pt>
                <c:pt idx="296">
                  <c:v>1.0198992243812499</c:v>
                </c:pt>
                <c:pt idx="297">
                  <c:v>0.74750000000000083</c:v>
                </c:pt>
                <c:pt idx="298">
                  <c:v>0.4180000377761488</c:v>
                </c:pt>
                <c:pt idx="299">
                  <c:v>0.38070000323479181</c:v>
                </c:pt>
                <c:pt idx="300">
                  <c:v>0.67059954885263173</c:v>
                </c:pt>
                <c:pt idx="301">
                  <c:v>1.5547994079190477</c:v>
                </c:pt>
                <c:pt idx="302">
                  <c:v>2.7167938725000003</c:v>
                </c:pt>
                <c:pt idx="303">
                  <c:v>0.9145000000000002</c:v>
                </c:pt>
                <c:pt idx="304">
                  <c:v>1.3648000000000011</c:v>
                </c:pt>
                <c:pt idx="305">
                  <c:v>2.1580999999999992</c:v>
                </c:pt>
                <c:pt idx="306">
                  <c:v>0.5353004908218747</c:v>
                </c:pt>
                <c:pt idx="307">
                  <c:v>1.6295005196666663</c:v>
                </c:pt>
                <c:pt idx="308">
                  <c:v>0.84879999999999844</c:v>
                </c:pt>
                <c:pt idx="309">
                  <c:v>8.9943000000000008</c:v>
                </c:pt>
                <c:pt idx="310">
                  <c:v>4.1488999999999985</c:v>
                </c:pt>
                <c:pt idx="311">
                  <c:v>1.8701999999999983</c:v>
                </c:pt>
                <c:pt idx="312">
                  <c:v>0.55630000000000013</c:v>
                </c:pt>
                <c:pt idx="313">
                  <c:v>1.2415000000000007</c:v>
                </c:pt>
                <c:pt idx="314">
                  <c:v>1.9650988223882351</c:v>
                </c:pt>
                <c:pt idx="315">
                  <c:v>0.86939999999999928</c:v>
                </c:pt>
                <c:pt idx="316">
                  <c:v>1.7206000000000001</c:v>
                </c:pt>
                <c:pt idx="317">
                  <c:v>2.0635999999999961</c:v>
                </c:pt>
                <c:pt idx="318">
                  <c:v>2.6223999999999994</c:v>
                </c:pt>
                <c:pt idx="319">
                  <c:v>5.2471000000000014</c:v>
                </c:pt>
                <c:pt idx="320">
                  <c:v>2.1884000000000001</c:v>
                </c:pt>
                <c:pt idx="321">
                  <c:v>1.6060999999999999</c:v>
                </c:pt>
                <c:pt idx="322">
                  <c:v>0.43590048801444398</c:v>
                </c:pt>
                <c:pt idx="323">
                  <c:v>0.59869936030389681</c:v>
                </c:pt>
                <c:pt idx="324">
                  <c:v>0.69800000000000029</c:v>
                </c:pt>
                <c:pt idx="325">
                  <c:v>0.4905007003468756</c:v>
                </c:pt>
                <c:pt idx="326">
                  <c:v>1.0029004102031236</c:v>
                </c:pt>
                <c:pt idx="327">
                  <c:v>3.2324000000000006</c:v>
                </c:pt>
                <c:pt idx="328">
                  <c:v>3.1337999999999995</c:v>
                </c:pt>
                <c:pt idx="329">
                  <c:v>6.3838999999999997</c:v>
                </c:pt>
                <c:pt idx="330">
                  <c:v>1.5885999999999998</c:v>
                </c:pt>
                <c:pt idx="331">
                  <c:v>0.98499999999999965</c:v>
                </c:pt>
                <c:pt idx="332">
                  <c:v>0.82540000000000013</c:v>
                </c:pt>
                <c:pt idx="333">
                  <c:v>5.9821000000000017</c:v>
                </c:pt>
                <c:pt idx="334">
                  <c:v>1.428199999999999</c:v>
                </c:pt>
                <c:pt idx="335">
                  <c:v>7.6127585397999997</c:v>
                </c:pt>
                <c:pt idx="336">
                  <c:v>9.9773999999999923</c:v>
                </c:pt>
                <c:pt idx="337">
                  <c:v>0.79419981518536586</c:v>
                </c:pt>
                <c:pt idx="338">
                  <c:v>0.62339953369466572</c:v>
                </c:pt>
                <c:pt idx="339">
                  <c:v>1.2224000000000002</c:v>
                </c:pt>
                <c:pt idx="340">
                  <c:v>1.2087000000000001</c:v>
                </c:pt>
                <c:pt idx="341">
                  <c:v>0.7762</c:v>
                </c:pt>
                <c:pt idx="342">
                  <c:v>0.73440000000000061</c:v>
                </c:pt>
                <c:pt idx="343">
                  <c:v>0.89820001911558855</c:v>
                </c:pt>
                <c:pt idx="344">
                  <c:v>0.8667000000000008</c:v>
                </c:pt>
                <c:pt idx="345">
                  <c:v>0.15989970653809518</c:v>
                </c:pt>
                <c:pt idx="346">
                  <c:v>0.61360049538750072</c:v>
                </c:pt>
                <c:pt idx="347">
                  <c:v>1.2533999999999994</c:v>
                </c:pt>
                <c:pt idx="348">
                  <c:v>0.58080021566393425</c:v>
                </c:pt>
                <c:pt idx="349">
                  <c:v>0.64720000000000066</c:v>
                </c:pt>
                <c:pt idx="350">
                  <c:v>1.7708999999999993</c:v>
                </c:pt>
                <c:pt idx="351">
                  <c:v>0.9993997516666675</c:v>
                </c:pt>
                <c:pt idx="352">
                  <c:v>0.78450000000000086</c:v>
                </c:pt>
                <c:pt idx="353">
                  <c:v>1.5186997955517241</c:v>
                </c:pt>
                <c:pt idx="354">
                  <c:v>0.60950000000000004</c:v>
                </c:pt>
                <c:pt idx="355">
                  <c:v>1.2468999999999979</c:v>
                </c:pt>
                <c:pt idx="356">
                  <c:v>1.7700000000000005</c:v>
                </c:pt>
                <c:pt idx="357">
                  <c:v>1.2796000000000001</c:v>
                </c:pt>
                <c:pt idx="358">
                  <c:v>1.4036</c:v>
                </c:pt>
                <c:pt idx="359">
                  <c:v>1.2209017852250001</c:v>
                </c:pt>
                <c:pt idx="360">
                  <c:v>1.0782997250781245</c:v>
                </c:pt>
                <c:pt idx="361">
                  <c:v>0.74960000000000071</c:v>
                </c:pt>
                <c:pt idx="362">
                  <c:v>0.66610047134827588</c:v>
                </c:pt>
                <c:pt idx="363">
                  <c:v>1.2854000000000005</c:v>
                </c:pt>
                <c:pt idx="364">
                  <c:v>0.68429953222500017</c:v>
                </c:pt>
                <c:pt idx="365">
                  <c:v>1.0148000000000004</c:v>
                </c:pt>
                <c:pt idx="366">
                  <c:v>0.75209999999999932</c:v>
                </c:pt>
                <c:pt idx="367">
                  <c:v>1.0126994475594593</c:v>
                </c:pt>
                <c:pt idx="368">
                  <c:v>1.0414000000000008</c:v>
                </c:pt>
                <c:pt idx="369">
                  <c:v>2.1653000000000011</c:v>
                </c:pt>
                <c:pt idx="370">
                  <c:v>2.1305999999999998</c:v>
                </c:pt>
                <c:pt idx="371">
                  <c:v>1.3979999999999999</c:v>
                </c:pt>
                <c:pt idx="372">
                  <c:v>1.05709778928</c:v>
                </c:pt>
                <c:pt idx="373">
                  <c:v>1.5185999999999999</c:v>
                </c:pt>
                <c:pt idx="374">
                  <c:v>2.6802999999999977</c:v>
                </c:pt>
                <c:pt idx="375">
                  <c:v>1.5283004561562503</c:v>
                </c:pt>
                <c:pt idx="376">
                  <c:v>1.1061000000000003</c:v>
                </c:pt>
                <c:pt idx="377">
                  <c:v>0.68519960148860881</c:v>
                </c:pt>
                <c:pt idx="378">
                  <c:v>1.3053999999999997</c:v>
                </c:pt>
                <c:pt idx="379">
                  <c:v>0.3095007070304347</c:v>
                </c:pt>
                <c:pt idx="380">
                  <c:v>0.96650000000000003</c:v>
                </c:pt>
                <c:pt idx="381">
                  <c:v>0.58350000000000024</c:v>
                </c:pt>
                <c:pt idx="382">
                  <c:v>0.40399996965882351</c:v>
                </c:pt>
                <c:pt idx="383">
                  <c:v>0.95669993223939442</c:v>
                </c:pt>
                <c:pt idx="384">
                  <c:v>4.6178015621687507</c:v>
                </c:pt>
                <c:pt idx="385">
                  <c:v>1.3851985202969692</c:v>
                </c:pt>
                <c:pt idx="386">
                  <c:v>0.9988006940088231</c:v>
                </c:pt>
                <c:pt idx="387">
                  <c:v>1.2043001853109105</c:v>
                </c:pt>
                <c:pt idx="388">
                  <c:v>0.86629999999999985</c:v>
                </c:pt>
                <c:pt idx="389">
                  <c:v>2.1071999999999997</c:v>
                </c:pt>
                <c:pt idx="390">
                  <c:v>1.3035000000000001</c:v>
                </c:pt>
                <c:pt idx="391">
                  <c:v>1.5372981648176476</c:v>
                </c:pt>
                <c:pt idx="392">
                  <c:v>1.1475000000000004</c:v>
                </c:pt>
                <c:pt idx="393">
                  <c:v>7.6058999999999992</c:v>
                </c:pt>
                <c:pt idx="394">
                  <c:v>1.0612999999999999</c:v>
                </c:pt>
                <c:pt idx="395">
                  <c:v>1.7357973360312502</c:v>
                </c:pt>
                <c:pt idx="396">
                  <c:v>1.7847000000000006</c:v>
                </c:pt>
                <c:pt idx="397">
                  <c:v>1.9641</c:v>
                </c:pt>
                <c:pt idx="398">
                  <c:v>0.8581000000000002</c:v>
                </c:pt>
                <c:pt idx="399">
                  <c:v>0.6466999999999995</c:v>
                </c:pt>
                <c:pt idx="400">
                  <c:v>1.4229995294611115</c:v>
                </c:pt>
                <c:pt idx="401">
                  <c:v>2.1861999999999999</c:v>
                </c:pt>
                <c:pt idx="402">
                  <c:v>0.78880030909508214</c:v>
                </c:pt>
                <c:pt idx="403">
                  <c:v>2.5157001455382351</c:v>
                </c:pt>
                <c:pt idx="404">
                  <c:v>8.5890000000000004</c:v>
                </c:pt>
                <c:pt idx="405">
                  <c:v>1.5755043994181817</c:v>
                </c:pt>
                <c:pt idx="406">
                  <c:v>1.0358000000000001</c:v>
                </c:pt>
                <c:pt idx="407">
                  <c:v>0.87700000000000022</c:v>
                </c:pt>
                <c:pt idx="408">
                  <c:v>1.0813999999999999</c:v>
                </c:pt>
                <c:pt idx="409">
                  <c:v>0.88469999999999982</c:v>
                </c:pt>
                <c:pt idx="410">
                  <c:v>1.014</c:v>
                </c:pt>
                <c:pt idx="411">
                  <c:v>0.45390078630000008</c:v>
                </c:pt>
                <c:pt idx="412">
                  <c:v>1.7635999999999985</c:v>
                </c:pt>
                <c:pt idx="413">
                  <c:v>0.63500000000000112</c:v>
                </c:pt>
                <c:pt idx="414">
                  <c:v>1.024102164184211</c:v>
                </c:pt>
                <c:pt idx="415">
                  <c:v>0.64470000000000016</c:v>
                </c:pt>
                <c:pt idx="416">
                  <c:v>0.5627004053871556</c:v>
                </c:pt>
                <c:pt idx="417">
                  <c:v>0.90169999999999895</c:v>
                </c:pt>
                <c:pt idx="418">
                  <c:v>2.0335000000000001</c:v>
                </c:pt>
                <c:pt idx="419">
                  <c:v>3.3887988489999996</c:v>
                </c:pt>
                <c:pt idx="420">
                  <c:v>1.3663999999999996</c:v>
                </c:pt>
                <c:pt idx="421">
                  <c:v>4.1497999999999999</c:v>
                </c:pt>
                <c:pt idx="422">
                  <c:v>1.4396010554878782</c:v>
                </c:pt>
                <c:pt idx="423">
                  <c:v>3.7771999999999974</c:v>
                </c:pt>
                <c:pt idx="424">
                  <c:v>0.24870044638061195</c:v>
                </c:pt>
                <c:pt idx="425">
                  <c:v>4.7829008313833326</c:v>
                </c:pt>
                <c:pt idx="426">
                  <c:v>1.4431999999999996</c:v>
                </c:pt>
                <c:pt idx="427">
                  <c:v>2.3787999999999987</c:v>
                </c:pt>
                <c:pt idx="428">
                  <c:v>1.5209984710789477</c:v>
                </c:pt>
                <c:pt idx="429">
                  <c:v>0.79560163913000015</c:v>
                </c:pt>
                <c:pt idx="430">
                  <c:v>1.3191970788923078</c:v>
                </c:pt>
                <c:pt idx="431">
                  <c:v>4.5643000000000002</c:v>
                </c:pt>
                <c:pt idx="432">
                  <c:v>0.93090000000000039</c:v>
                </c:pt>
                <c:pt idx="433">
                  <c:v>0.79650080284912395</c:v>
                </c:pt>
                <c:pt idx="434">
                  <c:v>1.6867000000000008</c:v>
                </c:pt>
                <c:pt idx="435">
                  <c:v>0.93420000000000025</c:v>
                </c:pt>
                <c:pt idx="436">
                  <c:v>5.1517093839000001</c:v>
                </c:pt>
                <c:pt idx="437">
                  <c:v>2.0764970748272726</c:v>
                </c:pt>
                <c:pt idx="438">
                  <c:v>4.1558084556999999</c:v>
                </c:pt>
                <c:pt idx="439">
                  <c:v>4.3356000000000003</c:v>
                </c:pt>
                <c:pt idx="440">
                  <c:v>1.3863000000000001</c:v>
                </c:pt>
                <c:pt idx="441">
                  <c:v>3.0760999999999998</c:v>
                </c:pt>
                <c:pt idx="442">
                  <c:v>1.5754999999999988</c:v>
                </c:pt>
                <c:pt idx="443">
                  <c:v>2.7073999999999998</c:v>
                </c:pt>
                <c:pt idx="444">
                  <c:v>0.95209775265999996</c:v>
                </c:pt>
                <c:pt idx="445">
                  <c:v>1.1210000000000002</c:v>
                </c:pt>
                <c:pt idx="446">
                  <c:v>0.73460000000000025</c:v>
                </c:pt>
                <c:pt idx="447">
                  <c:v>2.0596000000000001</c:v>
                </c:pt>
                <c:pt idx="448">
                  <c:v>0.91669999999999952</c:v>
                </c:pt>
                <c:pt idx="449">
                  <c:v>3.0805000000000002</c:v>
                </c:pt>
                <c:pt idx="450">
                  <c:v>0.23510021624861072</c:v>
                </c:pt>
                <c:pt idx="451">
                  <c:v>0.85850021826481437</c:v>
                </c:pt>
                <c:pt idx="452">
                  <c:v>0.73389999999999911</c:v>
                </c:pt>
                <c:pt idx="453">
                  <c:v>0.97040015915609767</c:v>
                </c:pt>
                <c:pt idx="454">
                  <c:v>1.7418000000000002</c:v>
                </c:pt>
                <c:pt idx="455">
                  <c:v>1.3917999999999999</c:v>
                </c:pt>
                <c:pt idx="456">
                  <c:v>0.73969999999999947</c:v>
                </c:pt>
                <c:pt idx="457">
                  <c:v>5.1465000000000014</c:v>
                </c:pt>
                <c:pt idx="458">
                  <c:v>8.8376999999999999</c:v>
                </c:pt>
                <c:pt idx="459">
                  <c:v>6.0788999999999991</c:v>
                </c:pt>
                <c:pt idx="460">
                  <c:v>2.8231999999999999</c:v>
                </c:pt>
                <c:pt idx="461">
                  <c:v>2.2315032938999999</c:v>
                </c:pt>
                <c:pt idx="462">
                  <c:v>1.8451</c:v>
                </c:pt>
                <c:pt idx="463">
                  <c:v>0.92319810844999972</c:v>
                </c:pt>
                <c:pt idx="464">
                  <c:v>1.1125002679142859</c:v>
                </c:pt>
                <c:pt idx="465">
                  <c:v>5.7742000000000004</c:v>
                </c:pt>
                <c:pt idx="466">
                  <c:v>1.1084999999999998</c:v>
                </c:pt>
                <c:pt idx="467">
                  <c:v>4.8151999999999999</c:v>
                </c:pt>
                <c:pt idx="468">
                  <c:v>0.69330000000000025</c:v>
                </c:pt>
                <c:pt idx="469">
                  <c:v>1.6687969162000005</c:v>
                </c:pt>
                <c:pt idx="470">
                  <c:v>0.87550000000000006</c:v>
                </c:pt>
                <c:pt idx="471">
                  <c:v>1.2083999999999999</c:v>
                </c:pt>
                <c:pt idx="472">
                  <c:v>1.2442999999999995</c:v>
                </c:pt>
                <c:pt idx="473">
                  <c:v>3.0912000000000002</c:v>
                </c:pt>
                <c:pt idx="474">
                  <c:v>1.8073000000000004</c:v>
                </c:pt>
                <c:pt idx="475">
                  <c:v>0.5736036630923077</c:v>
                </c:pt>
                <c:pt idx="476">
                  <c:v>1.2454010708000001</c:v>
                </c:pt>
                <c:pt idx="477">
                  <c:v>0.59829794528750002</c:v>
                </c:pt>
                <c:pt idx="478">
                  <c:v>0.95960000000000001</c:v>
                </c:pt>
                <c:pt idx="479">
                  <c:v>0.90090000000000003</c:v>
                </c:pt>
                <c:pt idx="480">
                  <c:v>1.452</c:v>
                </c:pt>
                <c:pt idx="481">
                  <c:v>1.1803999999999999</c:v>
                </c:pt>
                <c:pt idx="482">
                  <c:v>0.62410000000000021</c:v>
                </c:pt>
                <c:pt idx="483">
                  <c:v>2.1488999999999998</c:v>
                </c:pt>
                <c:pt idx="484">
                  <c:v>0.90259999999999974</c:v>
                </c:pt>
                <c:pt idx="485">
                  <c:v>0.81490000000000085</c:v>
                </c:pt>
                <c:pt idx="486">
                  <c:v>3.2813000000000012</c:v>
                </c:pt>
                <c:pt idx="487">
                  <c:v>0.77200066342187457</c:v>
                </c:pt>
                <c:pt idx="488">
                  <c:v>0.85820051052916602</c:v>
                </c:pt>
                <c:pt idx="489">
                  <c:v>10.295899883626472</c:v>
                </c:pt>
                <c:pt idx="490">
                  <c:v>1.561599999999999</c:v>
                </c:pt>
                <c:pt idx="491">
                  <c:v>3.1831999999999998</c:v>
                </c:pt>
                <c:pt idx="492">
                  <c:v>8.9611999999999998</c:v>
                </c:pt>
                <c:pt idx="493">
                  <c:v>2.7368000000000001</c:v>
                </c:pt>
                <c:pt idx="494">
                  <c:v>3.2323999999999993</c:v>
                </c:pt>
                <c:pt idx="495">
                  <c:v>1.1291</c:v>
                </c:pt>
                <c:pt idx="496">
                  <c:v>1.430000623</c:v>
                </c:pt>
                <c:pt idx="497">
                  <c:v>1.3783999999999994</c:v>
                </c:pt>
                <c:pt idx="498">
                  <c:v>1.7681999999999998</c:v>
                </c:pt>
                <c:pt idx="499">
                  <c:v>1.0104</c:v>
                </c:pt>
                <c:pt idx="500">
                  <c:v>0.63790208770000001</c:v>
                </c:pt>
                <c:pt idx="501">
                  <c:v>1.0564</c:v>
                </c:pt>
                <c:pt idx="502">
                  <c:v>1.6309992632035715</c:v>
                </c:pt>
                <c:pt idx="503">
                  <c:v>1.7691983039124999</c:v>
                </c:pt>
                <c:pt idx="504">
                  <c:v>1.2390000000000001</c:v>
                </c:pt>
                <c:pt idx="505">
                  <c:v>0.92130000000000012</c:v>
                </c:pt>
                <c:pt idx="506">
                  <c:v>0.57389999999999997</c:v>
                </c:pt>
                <c:pt idx="507">
                  <c:v>0.48499999999999999</c:v>
                </c:pt>
                <c:pt idx="508">
                  <c:v>1.2249000000000001</c:v>
                </c:pt>
                <c:pt idx="509">
                  <c:v>0.85839999999999972</c:v>
                </c:pt>
                <c:pt idx="510">
                  <c:v>0.24299432318571426</c:v>
                </c:pt>
                <c:pt idx="511">
                  <c:v>1.1605010773086955</c:v>
                </c:pt>
                <c:pt idx="512">
                  <c:v>1.0793000000000006</c:v>
                </c:pt>
                <c:pt idx="513">
                  <c:v>1.2219000674434821</c:v>
                </c:pt>
                <c:pt idx="514">
                  <c:v>17.170703448600001</c:v>
                </c:pt>
                <c:pt idx="515">
                  <c:v>2.8216000000000001</c:v>
                </c:pt>
                <c:pt idx="516">
                  <c:v>0.87450000000000006</c:v>
                </c:pt>
                <c:pt idx="517">
                  <c:v>1.4352</c:v>
                </c:pt>
                <c:pt idx="518">
                  <c:v>1.7764026623300002</c:v>
                </c:pt>
                <c:pt idx="519">
                  <c:v>1.0561000000000003</c:v>
                </c:pt>
                <c:pt idx="520">
                  <c:v>0.19730188609374996</c:v>
                </c:pt>
                <c:pt idx="521">
                  <c:v>1.7384999999999995</c:v>
                </c:pt>
                <c:pt idx="522">
                  <c:v>2.4089954582714279</c:v>
                </c:pt>
                <c:pt idx="523">
                  <c:v>3.4962</c:v>
                </c:pt>
                <c:pt idx="524">
                  <c:v>1.5907</c:v>
                </c:pt>
                <c:pt idx="525">
                  <c:v>1.6932000000000005</c:v>
                </c:pt>
                <c:pt idx="526">
                  <c:v>0.74009999999999843</c:v>
                </c:pt>
                <c:pt idx="527">
                  <c:v>0.88439999999999996</c:v>
                </c:pt>
                <c:pt idx="528">
                  <c:v>1.5023960377375001</c:v>
                </c:pt>
                <c:pt idx="529">
                  <c:v>0.99760000000000004</c:v>
                </c:pt>
                <c:pt idx="530">
                  <c:v>1.4132</c:v>
                </c:pt>
                <c:pt idx="531">
                  <c:v>1.1999014884874999</c:v>
                </c:pt>
                <c:pt idx="532">
                  <c:v>0.68069999999999997</c:v>
                </c:pt>
                <c:pt idx="533">
                  <c:v>1.0473996621235293</c:v>
                </c:pt>
                <c:pt idx="534">
                  <c:v>0.80470000000000008</c:v>
                </c:pt>
                <c:pt idx="535">
                  <c:v>0.77059999999999995</c:v>
                </c:pt>
                <c:pt idx="536">
                  <c:v>0.71909999999999996</c:v>
                </c:pt>
                <c:pt idx="537">
                  <c:v>0.79640000000000011</c:v>
                </c:pt>
                <c:pt idx="538">
                  <c:v>0.56870462220999984</c:v>
                </c:pt>
                <c:pt idx="539">
                  <c:v>0.97350000000000014</c:v>
                </c:pt>
                <c:pt idx="540">
                  <c:v>1.4263000000000003</c:v>
                </c:pt>
                <c:pt idx="541">
                  <c:v>1.3137985598400004</c:v>
                </c:pt>
                <c:pt idx="542">
                  <c:v>0.77579759790000014</c:v>
                </c:pt>
                <c:pt idx="543">
                  <c:v>0.49370033720810846</c:v>
                </c:pt>
                <c:pt idx="544">
                  <c:v>1.6072</c:v>
                </c:pt>
                <c:pt idx="545">
                  <c:v>5.3819000000000008</c:v>
                </c:pt>
                <c:pt idx="546">
                  <c:v>3.7413000000000003</c:v>
                </c:pt>
                <c:pt idx="547">
                  <c:v>0.94079999999999975</c:v>
                </c:pt>
                <c:pt idx="548">
                  <c:v>1.0925008427999998</c:v>
                </c:pt>
                <c:pt idx="549">
                  <c:v>1.7781999999999991</c:v>
                </c:pt>
                <c:pt idx="550">
                  <c:v>2.8288000000000006</c:v>
                </c:pt>
                <c:pt idx="551">
                  <c:v>2.3605999999999998</c:v>
                </c:pt>
                <c:pt idx="552">
                  <c:v>1.1843000000000001</c:v>
                </c:pt>
                <c:pt idx="553">
                  <c:v>6.7591000000000028</c:v>
                </c:pt>
                <c:pt idx="554">
                  <c:v>21.297699343605881</c:v>
                </c:pt>
                <c:pt idx="555">
                  <c:v>5.054095285799999</c:v>
                </c:pt>
                <c:pt idx="556">
                  <c:v>1.6012</c:v>
                </c:pt>
                <c:pt idx="557">
                  <c:v>2.5914080977166667</c:v>
                </c:pt>
                <c:pt idx="558">
                  <c:v>1.7100000000000006</c:v>
                </c:pt>
                <c:pt idx="559">
                  <c:v>1.9321946462333333</c:v>
                </c:pt>
                <c:pt idx="560">
                  <c:v>1.9746974986944439</c:v>
                </c:pt>
                <c:pt idx="561">
                  <c:v>3.56</c:v>
                </c:pt>
                <c:pt idx="562">
                  <c:v>0.83740113849090891</c:v>
                </c:pt>
                <c:pt idx="563">
                  <c:v>4.0446141121999997</c:v>
                </c:pt>
                <c:pt idx="564">
                  <c:v>1.9974837730666668</c:v>
                </c:pt>
                <c:pt idx="565">
                  <c:v>1.1026</c:v>
                </c:pt>
                <c:pt idx="566">
                  <c:v>0.89159747622857144</c:v>
                </c:pt>
                <c:pt idx="567">
                  <c:v>0.8296</c:v>
                </c:pt>
                <c:pt idx="568">
                  <c:v>2.2463000000000002</c:v>
                </c:pt>
                <c:pt idx="569">
                  <c:v>0.79129730370666651</c:v>
                </c:pt>
                <c:pt idx="570">
                  <c:v>2.6604000000000001</c:v>
                </c:pt>
                <c:pt idx="571">
                  <c:v>0.93300000000000005</c:v>
                </c:pt>
                <c:pt idx="572">
                  <c:v>0.72899999999999965</c:v>
                </c:pt>
                <c:pt idx="573">
                  <c:v>1.8556999999999999</c:v>
                </c:pt>
                <c:pt idx="574">
                  <c:v>0.7046</c:v>
                </c:pt>
                <c:pt idx="575">
                  <c:v>0.93559852744545469</c:v>
                </c:pt>
                <c:pt idx="576">
                  <c:v>0.69979999999999987</c:v>
                </c:pt>
                <c:pt idx="577">
                  <c:v>1.6007</c:v>
                </c:pt>
                <c:pt idx="578">
                  <c:v>2.4695999999999998</c:v>
                </c:pt>
                <c:pt idx="579">
                  <c:v>2.7696000000000001</c:v>
                </c:pt>
                <c:pt idx="580">
                  <c:v>0.95320000000000038</c:v>
                </c:pt>
                <c:pt idx="581">
                  <c:v>0.78500202337058833</c:v>
                </c:pt>
                <c:pt idx="582">
                  <c:v>2.86139803405</c:v>
                </c:pt>
                <c:pt idx="583">
                  <c:v>1.3737999999999999</c:v>
                </c:pt>
                <c:pt idx="584">
                  <c:v>2.3197000000000001</c:v>
                </c:pt>
                <c:pt idx="585">
                  <c:v>1.7242</c:v>
                </c:pt>
                <c:pt idx="586">
                  <c:v>0.51980000000000004</c:v>
                </c:pt>
                <c:pt idx="587">
                  <c:v>5.3911975681285709</c:v>
                </c:pt>
                <c:pt idx="588">
                  <c:v>2.7195</c:v>
                </c:pt>
                <c:pt idx="589">
                  <c:v>1.2606999999999999</c:v>
                </c:pt>
                <c:pt idx="590">
                  <c:v>1.5513003539874997</c:v>
                </c:pt>
                <c:pt idx="591">
                  <c:v>1.9860000000000004</c:v>
                </c:pt>
                <c:pt idx="592">
                  <c:v>4.1296999999999997</c:v>
                </c:pt>
                <c:pt idx="593">
                  <c:v>3.7194999999999983</c:v>
                </c:pt>
                <c:pt idx="594">
                  <c:v>0.5519997829387282</c:v>
                </c:pt>
                <c:pt idx="595">
                  <c:v>16.187698373385718</c:v>
                </c:pt>
                <c:pt idx="596">
                  <c:v>1.3157989218625001</c:v>
                </c:pt>
                <c:pt idx="597">
                  <c:v>11.1012940949</c:v>
                </c:pt>
                <c:pt idx="598">
                  <c:v>2.9115000000000002</c:v>
                </c:pt>
                <c:pt idx="599">
                  <c:v>4.9497932481499998</c:v>
                </c:pt>
                <c:pt idx="600">
                  <c:v>4.8089897881999999</c:v>
                </c:pt>
                <c:pt idx="601">
                  <c:v>2.9567957964499998</c:v>
                </c:pt>
                <c:pt idx="602">
                  <c:v>2.5548665638000001</c:v>
                </c:pt>
                <c:pt idx="603">
                  <c:v>2.2675999999999998</c:v>
                </c:pt>
                <c:pt idx="604">
                  <c:v>5.6802999999999999</c:v>
                </c:pt>
                <c:pt idx="605">
                  <c:v>1.0320200791</c:v>
                </c:pt>
                <c:pt idx="606">
                  <c:v>2.1238999999999999</c:v>
                </c:pt>
                <c:pt idx="607">
                  <c:v>2.5658983893</c:v>
                </c:pt>
                <c:pt idx="608">
                  <c:v>2.6441911597000001</c:v>
                </c:pt>
                <c:pt idx="609">
                  <c:v>4.0881964539333326</c:v>
                </c:pt>
                <c:pt idx="610">
                  <c:v>1.9819025350999999</c:v>
                </c:pt>
                <c:pt idx="611">
                  <c:v>1.1596225735000001</c:v>
                </c:pt>
                <c:pt idx="612">
                  <c:v>5.4127000000000001</c:v>
                </c:pt>
                <c:pt idx="613">
                  <c:v>2.6638000000000002</c:v>
                </c:pt>
                <c:pt idx="614">
                  <c:v>2.8033000946</c:v>
                </c:pt>
                <c:pt idx="615">
                  <c:v>5.3052000000000001</c:v>
                </c:pt>
                <c:pt idx="616">
                  <c:v>2.0487000000000002</c:v>
                </c:pt>
                <c:pt idx="617">
                  <c:v>1.9569000000000001</c:v>
                </c:pt>
                <c:pt idx="618">
                  <c:v>0.73519999999999996</c:v>
                </c:pt>
                <c:pt idx="619">
                  <c:v>0.90029788517272713</c:v>
                </c:pt>
                <c:pt idx="620">
                  <c:v>0.94279999999999986</c:v>
                </c:pt>
                <c:pt idx="621">
                  <c:v>1.32789822195</c:v>
                </c:pt>
                <c:pt idx="622">
                  <c:v>1.9063836943000001</c:v>
                </c:pt>
                <c:pt idx="623">
                  <c:v>1.7704836622</c:v>
                </c:pt>
                <c:pt idx="624">
                  <c:v>0.67270335795000002</c:v>
                </c:pt>
                <c:pt idx="625">
                  <c:v>0.36387933645000003</c:v>
                </c:pt>
                <c:pt idx="626">
                  <c:v>0.40890104030689628</c:v>
                </c:pt>
                <c:pt idx="627">
                  <c:v>1.7811920432833332</c:v>
                </c:pt>
                <c:pt idx="628">
                  <c:v>0.93749993719330627</c:v>
                </c:pt>
                <c:pt idx="629">
                  <c:v>0.6174031958785714</c:v>
                </c:pt>
                <c:pt idx="630">
                  <c:v>1.041099475395</c:v>
                </c:pt>
                <c:pt idx="631">
                  <c:v>0.83129710790000011</c:v>
                </c:pt>
                <c:pt idx="632">
                  <c:v>0.69609913990476191</c:v>
                </c:pt>
                <c:pt idx="633">
                  <c:v>2.9980000000000002</c:v>
                </c:pt>
                <c:pt idx="634">
                  <c:v>0.40539960323235308</c:v>
                </c:pt>
                <c:pt idx="635">
                  <c:v>0.8982</c:v>
                </c:pt>
                <c:pt idx="636">
                  <c:v>1.5511999999999999</c:v>
                </c:pt>
                <c:pt idx="637">
                  <c:v>1.1425000000000001</c:v>
                </c:pt>
                <c:pt idx="638">
                  <c:v>1.9161999999999999</c:v>
                </c:pt>
                <c:pt idx="639">
                  <c:v>1.0676879241999999</c:v>
                </c:pt>
                <c:pt idx="640">
                  <c:v>5.1684999999999999</c:v>
                </c:pt>
                <c:pt idx="641">
                  <c:v>0.77329995262989426</c:v>
                </c:pt>
                <c:pt idx="642">
                  <c:v>0.87829999999999997</c:v>
                </c:pt>
                <c:pt idx="643">
                  <c:v>1.9603976580916667</c:v>
                </c:pt>
                <c:pt idx="644">
                  <c:v>1.2917024064055556</c:v>
                </c:pt>
                <c:pt idx="645">
                  <c:v>4.2351999999999999</c:v>
                </c:pt>
                <c:pt idx="646">
                  <c:v>1.53030365302</c:v>
                </c:pt>
                <c:pt idx="647">
                  <c:v>0.56169999999999998</c:v>
                </c:pt>
                <c:pt idx="648">
                  <c:v>0.89890075570952377</c:v>
                </c:pt>
                <c:pt idx="649">
                  <c:v>2.4971919790399997</c:v>
                </c:pt>
                <c:pt idx="650">
                  <c:v>1.9305999999999994</c:v>
                </c:pt>
                <c:pt idx="651">
                  <c:v>1.0646993594384608</c:v>
                </c:pt>
                <c:pt idx="652">
                  <c:v>4.157</c:v>
                </c:pt>
                <c:pt idx="653">
                  <c:v>1.6404999999999998</c:v>
                </c:pt>
                <c:pt idx="654">
                  <c:v>0.32570193344999998</c:v>
                </c:pt>
                <c:pt idx="655">
                  <c:v>0.89649734493333311</c:v>
                </c:pt>
                <c:pt idx="656">
                  <c:v>6.3158030874857145</c:v>
                </c:pt>
                <c:pt idx="657">
                  <c:v>1.3601980785454544</c:v>
                </c:pt>
                <c:pt idx="658">
                  <c:v>1.8161000000000003</c:v>
                </c:pt>
                <c:pt idx="659">
                  <c:v>1.9322037552666664</c:v>
                </c:pt>
                <c:pt idx="660">
                  <c:v>1.00220131542</c:v>
                </c:pt>
                <c:pt idx="661">
                  <c:v>0.48230000000000006</c:v>
                </c:pt>
                <c:pt idx="662">
                  <c:v>1.1674042567454548</c:v>
                </c:pt>
                <c:pt idx="663">
                  <c:v>0.71031614070000015</c:v>
                </c:pt>
                <c:pt idx="664">
                  <c:v>1.9881</c:v>
                </c:pt>
                <c:pt idx="665">
                  <c:v>0.90890000000000004</c:v>
                </c:pt>
                <c:pt idx="666">
                  <c:v>0.25160592128000003</c:v>
                </c:pt>
                <c:pt idx="667">
                  <c:v>0.51729887524999996</c:v>
                </c:pt>
                <c:pt idx="668">
                  <c:v>0.67980024379379322</c:v>
                </c:pt>
                <c:pt idx="669">
                  <c:v>0.554400207223256</c:v>
                </c:pt>
                <c:pt idx="670">
                  <c:v>1.458689269475</c:v>
                </c:pt>
                <c:pt idx="671">
                  <c:v>0.73250479256666667</c:v>
                </c:pt>
                <c:pt idx="672">
                  <c:v>5.1077097611999998</c:v>
                </c:pt>
                <c:pt idx="673">
                  <c:v>0.47959004772000002</c:v>
                </c:pt>
                <c:pt idx="674">
                  <c:v>2.4463432208000002</c:v>
                </c:pt>
                <c:pt idx="675">
                  <c:v>1.3400999999999998</c:v>
                </c:pt>
                <c:pt idx="676">
                  <c:v>0.12999310110000001</c:v>
                </c:pt>
                <c:pt idx="677">
                  <c:v>2.8989000000000003</c:v>
                </c:pt>
                <c:pt idx="678">
                  <c:v>0.69713587300000002</c:v>
                </c:pt>
                <c:pt idx="679">
                  <c:v>8.8512210527999997</c:v>
                </c:pt>
                <c:pt idx="680">
                  <c:v>1.1607918781</c:v>
                </c:pt>
                <c:pt idx="681">
                  <c:v>0.82869820940999972</c:v>
                </c:pt>
                <c:pt idx="682">
                  <c:v>0.80289999999999984</c:v>
                </c:pt>
                <c:pt idx="683">
                  <c:v>0.27518966410000001</c:v>
                </c:pt>
                <c:pt idx="684">
                  <c:v>0.94620667552000004</c:v>
                </c:pt>
                <c:pt idx="685">
                  <c:v>0.88689722642499991</c:v>
                </c:pt>
                <c:pt idx="686">
                  <c:v>6.3548410433999996</c:v>
                </c:pt>
                <c:pt idx="687">
                  <c:v>1.4658017565499999</c:v>
                </c:pt>
                <c:pt idx="688">
                  <c:v>4.4271000000000003</c:v>
                </c:pt>
                <c:pt idx="689">
                  <c:v>6.9889000000000001</c:v>
                </c:pt>
                <c:pt idx="690">
                  <c:v>4.8209</c:v>
                </c:pt>
                <c:pt idx="691">
                  <c:v>3.3346</c:v>
                </c:pt>
                <c:pt idx="692">
                  <c:v>9.6789051827500003</c:v>
                </c:pt>
                <c:pt idx="693">
                  <c:v>5.3174999999999999</c:v>
                </c:pt>
                <c:pt idx="694">
                  <c:v>0.51938831819999998</c:v>
                </c:pt>
                <c:pt idx="695">
                  <c:v>4.6879999999999997</c:v>
                </c:pt>
                <c:pt idx="696">
                  <c:v>1.3262</c:v>
                </c:pt>
                <c:pt idx="697">
                  <c:v>5.9117777613500007</c:v>
                </c:pt>
                <c:pt idx="698">
                  <c:v>1.5127750413499998</c:v>
                </c:pt>
                <c:pt idx="699">
                  <c:v>3.3331</c:v>
                </c:pt>
                <c:pt idx="700">
                  <c:v>1.6901023181500001</c:v>
                </c:pt>
                <c:pt idx="701">
                  <c:v>13.1175682512</c:v>
                </c:pt>
                <c:pt idx="702">
                  <c:v>6.5382565966000001</c:v>
                </c:pt>
                <c:pt idx="703">
                  <c:v>0.77295786040000003</c:v>
                </c:pt>
                <c:pt idx="704">
                  <c:v>1.1980351217</c:v>
                </c:pt>
                <c:pt idx="705">
                  <c:v>9.2173448634999993</c:v>
                </c:pt>
                <c:pt idx="706">
                  <c:v>9.4076219579</c:v>
                </c:pt>
                <c:pt idx="707">
                  <c:v>12.883721995</c:v>
                </c:pt>
                <c:pt idx="708">
                  <c:v>6.5031545383999996</c:v>
                </c:pt>
                <c:pt idx="709">
                  <c:v>24.209809435099999</c:v>
                </c:pt>
                <c:pt idx="710">
                  <c:v>0.70482835440000002</c:v>
                </c:pt>
                <c:pt idx="711">
                  <c:v>0.74329432259999995</c:v>
                </c:pt>
                <c:pt idx="712">
                  <c:v>0.45963241560000001</c:v>
                </c:pt>
                <c:pt idx="713">
                  <c:v>6.8280031671000003</c:v>
                </c:pt>
                <c:pt idx="714">
                  <c:v>31.7305169887</c:v>
                </c:pt>
                <c:pt idx="715">
                  <c:v>1.0278591522</c:v>
                </c:pt>
                <c:pt idx="716">
                  <c:v>0.76524044970000005</c:v>
                </c:pt>
                <c:pt idx="717">
                  <c:v>10.956792969</c:v>
                </c:pt>
                <c:pt idx="718">
                  <c:v>20.784221645100001</c:v>
                </c:pt>
                <c:pt idx="719">
                  <c:v>13.1672310534</c:v>
                </c:pt>
                <c:pt idx="720">
                  <c:v>22.252880160899998</c:v>
                </c:pt>
                <c:pt idx="721">
                  <c:v>11.959437876699999</c:v>
                </c:pt>
                <c:pt idx="722">
                  <c:v>27.771143405</c:v>
                </c:pt>
                <c:pt idx="723">
                  <c:v>18.566307133599999</c:v>
                </c:pt>
                <c:pt idx="724">
                  <c:v>15.004973163700001</c:v>
                </c:pt>
                <c:pt idx="725">
                  <c:v>9.9312219776999999</c:v>
                </c:pt>
                <c:pt idx="726">
                  <c:v>21.791639927399999</c:v>
                </c:pt>
                <c:pt idx="727">
                  <c:v>2.5947784336000002</c:v>
                </c:pt>
                <c:pt idx="728">
                  <c:v>10.050128386100001</c:v>
                </c:pt>
                <c:pt idx="729">
                  <c:v>1.1229883181</c:v>
                </c:pt>
                <c:pt idx="730">
                  <c:v>0.61725515210000004</c:v>
                </c:pt>
                <c:pt idx="731">
                  <c:v>12.7008648732</c:v>
                </c:pt>
                <c:pt idx="732">
                  <c:v>3.8444800567000001</c:v>
                </c:pt>
                <c:pt idx="733">
                  <c:v>13.5805202993</c:v>
                </c:pt>
                <c:pt idx="734">
                  <c:v>15.520771846500001</c:v>
                </c:pt>
                <c:pt idx="735">
                  <c:v>0.82639211530000001</c:v>
                </c:pt>
                <c:pt idx="736">
                  <c:v>0.65374393119999996</c:v>
                </c:pt>
                <c:pt idx="737">
                  <c:v>7.8845227479000002</c:v>
                </c:pt>
                <c:pt idx="738">
                  <c:v>19.220469576700001</c:v>
                </c:pt>
                <c:pt idx="739">
                  <c:v>7.5364759533000001</c:v>
                </c:pt>
                <c:pt idx="740">
                  <c:v>3.4640169578000002</c:v>
                </c:pt>
                <c:pt idx="741">
                  <c:v>1.5277932793</c:v>
                </c:pt>
                <c:pt idx="742">
                  <c:v>4.5650306582000004</c:v>
                </c:pt>
                <c:pt idx="743">
                  <c:v>1.109743717</c:v>
                </c:pt>
                <c:pt idx="744">
                  <c:v>4.9009879110999996</c:v>
                </c:pt>
                <c:pt idx="745">
                  <c:v>4.6974185000000004</c:v>
                </c:pt>
                <c:pt idx="746">
                  <c:v>9.0754000000000001</c:v>
                </c:pt>
                <c:pt idx="747">
                  <c:v>1.0315676879</c:v>
                </c:pt>
                <c:pt idx="748">
                  <c:v>1.0800184495</c:v>
                </c:pt>
                <c:pt idx="749">
                  <c:v>3.7316239020999999</c:v>
                </c:pt>
                <c:pt idx="750">
                  <c:v>3.2046000000000001</c:v>
                </c:pt>
                <c:pt idx="751">
                  <c:v>0.77997012700000001</c:v>
                </c:pt>
                <c:pt idx="752">
                  <c:v>0.84220114277142855</c:v>
                </c:pt>
                <c:pt idx="753">
                  <c:v>0.87160793517500013</c:v>
                </c:pt>
                <c:pt idx="754">
                  <c:v>0.70579727065999998</c:v>
                </c:pt>
                <c:pt idx="755">
                  <c:v>1.0344</c:v>
                </c:pt>
                <c:pt idx="756">
                  <c:v>0.52450447777499987</c:v>
                </c:pt>
                <c:pt idx="757">
                  <c:v>2.7898837409000001</c:v>
                </c:pt>
                <c:pt idx="758">
                  <c:v>1.2893993852500001</c:v>
                </c:pt>
                <c:pt idx="759">
                  <c:v>0.67011142749999997</c:v>
                </c:pt>
                <c:pt idx="760">
                  <c:v>0.1284945556</c:v>
                </c:pt>
                <c:pt idx="761">
                  <c:v>0.64180206067500001</c:v>
                </c:pt>
                <c:pt idx="762">
                  <c:v>1.4550000000000001</c:v>
                </c:pt>
                <c:pt idx="763">
                  <c:v>1.1758999999999999</c:v>
                </c:pt>
                <c:pt idx="764">
                  <c:v>0.89138771172499998</c:v>
                </c:pt>
                <c:pt idx="765">
                  <c:v>2.6740884319250005</c:v>
                </c:pt>
                <c:pt idx="766">
                  <c:v>3.6323996410200001</c:v>
                </c:pt>
                <c:pt idx="767">
                  <c:v>1.4974046378000001</c:v>
                </c:pt>
                <c:pt idx="768">
                  <c:v>1.0247012356199998</c:v>
                </c:pt>
                <c:pt idx="769">
                  <c:v>2.4383151097</c:v>
                </c:pt>
                <c:pt idx="770">
                  <c:v>0.58830173533000019</c:v>
                </c:pt>
                <c:pt idx="771">
                  <c:v>1.2201987835454544</c:v>
                </c:pt>
                <c:pt idx="772">
                  <c:v>1.6644841158999999</c:v>
                </c:pt>
                <c:pt idx="773">
                  <c:v>1.0621994386676472</c:v>
                </c:pt>
                <c:pt idx="774">
                  <c:v>1.9041007347292684</c:v>
                </c:pt>
                <c:pt idx="775">
                  <c:v>0.45959640914166666</c:v>
                </c:pt>
                <c:pt idx="776">
                  <c:v>0.44979928707812483</c:v>
                </c:pt>
                <c:pt idx="777">
                  <c:v>1.8908962068999999</c:v>
                </c:pt>
                <c:pt idx="778">
                  <c:v>1.5458858987999999</c:v>
                </c:pt>
                <c:pt idx="779">
                  <c:v>1.0275120859666667</c:v>
                </c:pt>
                <c:pt idx="780">
                  <c:v>2.6141000000000001</c:v>
                </c:pt>
                <c:pt idx="781">
                  <c:v>0.56430000000000002</c:v>
                </c:pt>
                <c:pt idx="782">
                  <c:v>2.415095199828571</c:v>
                </c:pt>
                <c:pt idx="783">
                  <c:v>3.2498</c:v>
                </c:pt>
                <c:pt idx="784">
                  <c:v>6.8221018916769243</c:v>
                </c:pt>
                <c:pt idx="785">
                  <c:v>2.3898000000000001</c:v>
                </c:pt>
                <c:pt idx="786">
                  <c:v>1.0156966281500002</c:v>
                </c:pt>
                <c:pt idx="787">
                  <c:v>1.3177000000000003</c:v>
                </c:pt>
                <c:pt idx="788">
                  <c:v>2.4694983843266645</c:v>
                </c:pt>
              </c:numCache>
            </c:numRef>
          </c:yVal>
          <c:smooth val="1"/>
        </c:ser>
        <c:ser>
          <c:idx val="1"/>
          <c:order val="1"/>
          <c:tx>
            <c:v>New</c:v>
          </c:tx>
          <c:spPr>
            <a:ln w="25400">
              <a:noFill/>
            </a:ln>
          </c:spPr>
          <c:marker>
            <c:symbol val="circle"/>
            <c:size val="2"/>
            <c:spPr>
              <a:solidFill>
                <a:srgbClr val="C00000"/>
              </a:solidFill>
              <a:ln w="12700">
                <a:noFill/>
              </a:ln>
            </c:spPr>
          </c:marker>
          <c:xVal>
            <c:numRef>
              <c:f>WeightUpdate!$I$6:$I$794</c:f>
              <c:numCache>
                <c:formatCode>_(* #,##0_);_(* \(#,##0\);_(* "-"??_);_(@_)</c:formatCode>
                <c:ptCount val="789"/>
                <c:pt idx="0">
                  <c:v>4725.0429398445431</c:v>
                </c:pt>
                <c:pt idx="1">
                  <c:v>4980.4014916910892</c:v>
                </c:pt>
                <c:pt idx="2">
                  <c:v>3292.0235231819752</c:v>
                </c:pt>
                <c:pt idx="3">
                  <c:v>4298.2939561962767</c:v>
                </c:pt>
                <c:pt idx="4">
                  <c:v>1998.6219094288861</c:v>
                </c:pt>
                <c:pt idx="5">
                  <c:v>3461.6478623557223</c:v>
                </c:pt>
                <c:pt idx="6">
                  <c:v>7034.3719718033772</c:v>
                </c:pt>
                <c:pt idx="7">
                  <c:v>5256.2650010597317</c:v>
                </c:pt>
                <c:pt idx="8">
                  <c:v>6406.9596646706468</c:v>
                </c:pt>
                <c:pt idx="9">
                  <c:v>3594.0399771797047</c:v>
                </c:pt>
                <c:pt idx="10">
                  <c:v>2204.9298251774385</c:v>
                </c:pt>
                <c:pt idx="11">
                  <c:v>2540.3593999230543</c:v>
                </c:pt>
                <c:pt idx="12">
                  <c:v>8725.6837619774396</c:v>
                </c:pt>
                <c:pt idx="13">
                  <c:v>18998.583294869652</c:v>
                </c:pt>
                <c:pt idx="14">
                  <c:v>3421.651258585392</c:v>
                </c:pt>
                <c:pt idx="15">
                  <c:v>3724.1477108964668</c:v>
                </c:pt>
                <c:pt idx="16">
                  <c:v>6804.4827321706107</c:v>
                </c:pt>
                <c:pt idx="17">
                  <c:v>2679.9604579923944</c:v>
                </c:pt>
                <c:pt idx="18">
                  <c:v>2793.2287496515792</c:v>
                </c:pt>
                <c:pt idx="19">
                  <c:v>5629.4694343484034</c:v>
                </c:pt>
                <c:pt idx="20">
                  <c:v>2997.9416947193145</c:v>
                </c:pt>
                <c:pt idx="21">
                  <c:v>5408.9313795937724</c:v>
                </c:pt>
                <c:pt idx="22">
                  <c:v>10374.499628956764</c:v>
                </c:pt>
                <c:pt idx="23">
                  <c:v>3121.3481831994527</c:v>
                </c:pt>
                <c:pt idx="24">
                  <c:v>2164.755571239551</c:v>
                </c:pt>
                <c:pt idx="25">
                  <c:v>4780.9558358348322</c:v>
                </c:pt>
                <c:pt idx="26">
                  <c:v>3283.3704829606868</c:v>
                </c:pt>
                <c:pt idx="27">
                  <c:v>5995.8002922276773</c:v>
                </c:pt>
                <c:pt idx="28">
                  <c:v>3028.113021755797</c:v>
                </c:pt>
                <c:pt idx="29">
                  <c:v>2546.3822524847869</c:v>
                </c:pt>
                <c:pt idx="30">
                  <c:v>5336.2930588899662</c:v>
                </c:pt>
                <c:pt idx="31">
                  <c:v>3343.0952273904945</c:v>
                </c:pt>
                <c:pt idx="32">
                  <c:v>5956.0332326522011</c:v>
                </c:pt>
                <c:pt idx="33">
                  <c:v>5019.6527586887769</c:v>
                </c:pt>
                <c:pt idx="34">
                  <c:v>8173.8932327050707</c:v>
                </c:pt>
                <c:pt idx="35">
                  <c:v>11225.685688750151</c:v>
                </c:pt>
                <c:pt idx="36">
                  <c:v>11136.329085373631</c:v>
                </c:pt>
                <c:pt idx="37">
                  <c:v>3644.6391947558031</c:v>
                </c:pt>
                <c:pt idx="38">
                  <c:v>3667.5486543550155</c:v>
                </c:pt>
                <c:pt idx="39">
                  <c:v>2389.1166703122831</c:v>
                </c:pt>
                <c:pt idx="40">
                  <c:v>3902.7568420645684</c:v>
                </c:pt>
                <c:pt idx="41">
                  <c:v>10044.22086535276</c:v>
                </c:pt>
                <c:pt idx="42">
                  <c:v>4584.4992513192892</c:v>
                </c:pt>
                <c:pt idx="43">
                  <c:v>5387.8306748216746</c:v>
                </c:pt>
                <c:pt idx="44">
                  <c:v>4070.3710315020753</c:v>
                </c:pt>
                <c:pt idx="45">
                  <c:v>3334.0596462964536</c:v>
                </c:pt>
                <c:pt idx="46">
                  <c:v>2978.6359992866405</c:v>
                </c:pt>
                <c:pt idx="47">
                  <c:v>4807.4846274573374</c:v>
                </c:pt>
                <c:pt idx="48">
                  <c:v>2858.6914394527735</c:v>
                </c:pt>
                <c:pt idx="49">
                  <c:v>20050.988546070155</c:v>
                </c:pt>
                <c:pt idx="50">
                  <c:v>2985.5583957271188</c:v>
                </c:pt>
                <c:pt idx="51">
                  <c:v>2485.2909792409623</c:v>
                </c:pt>
                <c:pt idx="52">
                  <c:v>4307.5969356201522</c:v>
                </c:pt>
                <c:pt idx="53">
                  <c:v>3129.215896310327</c:v>
                </c:pt>
                <c:pt idx="54">
                  <c:v>3121.9993522766895</c:v>
                </c:pt>
                <c:pt idx="55">
                  <c:v>6088.9763117366329</c:v>
                </c:pt>
                <c:pt idx="56">
                  <c:v>5388.4713108354044</c:v>
                </c:pt>
                <c:pt idx="57">
                  <c:v>7973.1072716702247</c:v>
                </c:pt>
                <c:pt idx="58">
                  <c:v>3665.581060910501</c:v>
                </c:pt>
                <c:pt idx="59">
                  <c:v>11599.132496588158</c:v>
                </c:pt>
                <c:pt idx="60">
                  <c:v>3247.7040626996281</c:v>
                </c:pt>
                <c:pt idx="61">
                  <c:v>2484.5461135733094</c:v>
                </c:pt>
                <c:pt idx="62">
                  <c:v>3472.7876306025501</c:v>
                </c:pt>
                <c:pt idx="63">
                  <c:v>14143.782546541215</c:v>
                </c:pt>
                <c:pt idx="64">
                  <c:v>6080.3033321322891</c:v>
                </c:pt>
                <c:pt idx="65">
                  <c:v>4999.3723096575204</c:v>
                </c:pt>
                <c:pt idx="66">
                  <c:v>9968.4491807786289</c:v>
                </c:pt>
                <c:pt idx="67">
                  <c:v>2476.5541398256473</c:v>
                </c:pt>
                <c:pt idx="68">
                  <c:v>15232.025874181567</c:v>
                </c:pt>
                <c:pt idx="69">
                  <c:v>4678.2209814035314</c:v>
                </c:pt>
                <c:pt idx="70">
                  <c:v>7732.0553402365103</c:v>
                </c:pt>
                <c:pt idx="71">
                  <c:v>5885.7748209126439</c:v>
                </c:pt>
                <c:pt idx="72">
                  <c:v>2516.9015070155001</c:v>
                </c:pt>
                <c:pt idx="73">
                  <c:v>2668.1796501955682</c:v>
                </c:pt>
                <c:pt idx="74">
                  <c:v>4018.8278333988792</c:v>
                </c:pt>
                <c:pt idx="75">
                  <c:v>5411.5443768591085</c:v>
                </c:pt>
                <c:pt idx="76">
                  <c:v>4036.8819998017407</c:v>
                </c:pt>
                <c:pt idx="77">
                  <c:v>9517.6234719094136</c:v>
                </c:pt>
                <c:pt idx="78">
                  <c:v>5133.6792252676669</c:v>
                </c:pt>
                <c:pt idx="79">
                  <c:v>3977.5587383414622</c:v>
                </c:pt>
                <c:pt idx="80">
                  <c:v>4196.3569521196587</c:v>
                </c:pt>
                <c:pt idx="81">
                  <c:v>13729.258078827486</c:v>
                </c:pt>
                <c:pt idx="82">
                  <c:v>5880.062117511251</c:v>
                </c:pt>
                <c:pt idx="83">
                  <c:v>12020.580905267909</c:v>
                </c:pt>
                <c:pt idx="84">
                  <c:v>5714.313355396569</c:v>
                </c:pt>
                <c:pt idx="85">
                  <c:v>4661.1498620118637</c:v>
                </c:pt>
                <c:pt idx="86">
                  <c:v>9123.4116213346715</c:v>
                </c:pt>
                <c:pt idx="87">
                  <c:v>4019.6801557127524</c:v>
                </c:pt>
                <c:pt idx="88">
                  <c:v>2757.4872337316488</c:v>
                </c:pt>
                <c:pt idx="89">
                  <c:v>6008.5643402062969</c:v>
                </c:pt>
                <c:pt idx="90">
                  <c:v>20732.669096926886</c:v>
                </c:pt>
                <c:pt idx="91">
                  <c:v>15978.614615659722</c:v>
                </c:pt>
                <c:pt idx="92">
                  <c:v>29033.24313122288</c:v>
                </c:pt>
                <c:pt idx="93">
                  <c:v>8600.8938323260409</c:v>
                </c:pt>
                <c:pt idx="94">
                  <c:v>5848.8468588431469</c:v>
                </c:pt>
                <c:pt idx="95">
                  <c:v>6399.5471594642468</c:v>
                </c:pt>
                <c:pt idx="96">
                  <c:v>25668.979411382228</c:v>
                </c:pt>
                <c:pt idx="97">
                  <c:v>15151.340481591662</c:v>
                </c:pt>
                <c:pt idx="98">
                  <c:v>3666.5008298365219</c:v>
                </c:pt>
                <c:pt idx="99">
                  <c:v>2258.2073277034924</c:v>
                </c:pt>
                <c:pt idx="100">
                  <c:v>6466.0925973574831</c:v>
                </c:pt>
                <c:pt idx="101">
                  <c:v>11755.381126678616</c:v>
                </c:pt>
                <c:pt idx="102">
                  <c:v>36318.390156477974</c:v>
                </c:pt>
                <c:pt idx="103">
                  <c:v>7172.8095064312593</c:v>
                </c:pt>
                <c:pt idx="104">
                  <c:v>7823.6923176179062</c:v>
                </c:pt>
                <c:pt idx="105">
                  <c:v>3377.8781927027899</c:v>
                </c:pt>
                <c:pt idx="106">
                  <c:v>7738.8414673789166</c:v>
                </c:pt>
                <c:pt idx="107">
                  <c:v>2610.0633912660301</c:v>
                </c:pt>
                <c:pt idx="108">
                  <c:v>12078.393549178547</c:v>
                </c:pt>
                <c:pt idx="109">
                  <c:v>2927.7332227752745</c:v>
                </c:pt>
                <c:pt idx="110">
                  <c:v>8322.9398233007614</c:v>
                </c:pt>
                <c:pt idx="111">
                  <c:v>2409.8121343802259</c:v>
                </c:pt>
                <c:pt idx="112">
                  <c:v>4750.0809235714605</c:v>
                </c:pt>
                <c:pt idx="113">
                  <c:v>3097.4133091463391</c:v>
                </c:pt>
                <c:pt idx="114">
                  <c:v>6463.119872578558</c:v>
                </c:pt>
                <c:pt idx="115">
                  <c:v>18342.239825450433</c:v>
                </c:pt>
                <c:pt idx="116">
                  <c:v>8490.9230541383822</c:v>
                </c:pt>
                <c:pt idx="117">
                  <c:v>2549.240224930948</c:v>
                </c:pt>
                <c:pt idx="118">
                  <c:v>4854.8507038483513</c:v>
                </c:pt>
                <c:pt idx="119">
                  <c:v>10131.954554115402</c:v>
                </c:pt>
                <c:pt idx="120">
                  <c:v>6205.2301779551872</c:v>
                </c:pt>
                <c:pt idx="121">
                  <c:v>7028.5249532143407</c:v>
                </c:pt>
                <c:pt idx="122">
                  <c:v>5018.7213143104318</c:v>
                </c:pt>
                <c:pt idx="123">
                  <c:v>6705.1863407848623</c:v>
                </c:pt>
                <c:pt idx="124">
                  <c:v>3127.401252050071</c:v>
                </c:pt>
                <c:pt idx="125">
                  <c:v>12588.792984562464</c:v>
                </c:pt>
                <c:pt idx="126">
                  <c:v>38338.571438972518</c:v>
                </c:pt>
                <c:pt idx="127">
                  <c:v>4973.8323304805544</c:v>
                </c:pt>
                <c:pt idx="128">
                  <c:v>11283.485332190914</c:v>
                </c:pt>
                <c:pt idx="129">
                  <c:v>8110.2719899223293</c:v>
                </c:pt>
                <c:pt idx="130">
                  <c:v>6424.8324361309324</c:v>
                </c:pt>
                <c:pt idx="131">
                  <c:v>2718.7430830764079</c:v>
                </c:pt>
                <c:pt idx="132">
                  <c:v>3430.1872460772288</c:v>
                </c:pt>
                <c:pt idx="133">
                  <c:v>9505.7328920139953</c:v>
                </c:pt>
                <c:pt idx="134">
                  <c:v>11438.090619382447</c:v>
                </c:pt>
                <c:pt idx="135">
                  <c:v>2515.32264766873</c:v>
                </c:pt>
                <c:pt idx="136">
                  <c:v>6850.7593841801099</c:v>
                </c:pt>
                <c:pt idx="137">
                  <c:v>2982.662435739368</c:v>
                </c:pt>
                <c:pt idx="138">
                  <c:v>1890.3876222772283</c:v>
                </c:pt>
                <c:pt idx="139">
                  <c:v>10953.392599400004</c:v>
                </c:pt>
                <c:pt idx="140">
                  <c:v>6150.4280418677045</c:v>
                </c:pt>
                <c:pt idx="141">
                  <c:v>2943.8740286516877</c:v>
                </c:pt>
                <c:pt idx="142">
                  <c:v>17891.830494228459</c:v>
                </c:pt>
                <c:pt idx="143">
                  <c:v>4985.136518544412</c:v>
                </c:pt>
                <c:pt idx="144">
                  <c:v>12035.496928742907</c:v>
                </c:pt>
                <c:pt idx="145">
                  <c:v>3855.0743748351165</c:v>
                </c:pt>
                <c:pt idx="146">
                  <c:v>6989.0151267688343</c:v>
                </c:pt>
                <c:pt idx="147">
                  <c:v>6444.138300484402</c:v>
                </c:pt>
                <c:pt idx="148">
                  <c:v>18239.537104324154</c:v>
                </c:pt>
                <c:pt idx="149">
                  <c:v>18969.2290831381</c:v>
                </c:pt>
                <c:pt idx="150">
                  <c:v>17252.202759368516</c:v>
                </c:pt>
                <c:pt idx="151">
                  <c:v>6810.1015643760056</c:v>
                </c:pt>
                <c:pt idx="152">
                  <c:v>7210.2203133848698</c:v>
                </c:pt>
                <c:pt idx="153">
                  <c:v>22912.546331802794</c:v>
                </c:pt>
                <c:pt idx="154">
                  <c:v>3327.9327744474567</c:v>
                </c:pt>
                <c:pt idx="155">
                  <c:v>36958.882167126321</c:v>
                </c:pt>
                <c:pt idx="156">
                  <c:v>16199.308148526372</c:v>
                </c:pt>
                <c:pt idx="157">
                  <c:v>32425.174887268149</c:v>
                </c:pt>
                <c:pt idx="158">
                  <c:v>12693.687454133986</c:v>
                </c:pt>
                <c:pt idx="159">
                  <c:v>4361.8577833428035</c:v>
                </c:pt>
                <c:pt idx="160">
                  <c:v>9641.652014922849</c:v>
                </c:pt>
                <c:pt idx="161">
                  <c:v>15774.465562756632</c:v>
                </c:pt>
                <c:pt idx="162">
                  <c:v>8610.5721231226507</c:v>
                </c:pt>
                <c:pt idx="163">
                  <c:v>5410.8101402827506</c:v>
                </c:pt>
                <c:pt idx="164">
                  <c:v>5616.0871127960872</c:v>
                </c:pt>
                <c:pt idx="165">
                  <c:v>6987.2484957033084</c:v>
                </c:pt>
                <c:pt idx="166">
                  <c:v>9620.3345865856354</c:v>
                </c:pt>
                <c:pt idx="167">
                  <c:v>4107.5733270911933</c:v>
                </c:pt>
                <c:pt idx="168">
                  <c:v>2140.2372173141539</c:v>
                </c:pt>
                <c:pt idx="169">
                  <c:v>4390.7618518518502</c:v>
                </c:pt>
                <c:pt idx="170">
                  <c:v>11398.866239586217</c:v>
                </c:pt>
                <c:pt idx="171">
                  <c:v>27922.05955193418</c:v>
                </c:pt>
                <c:pt idx="172">
                  <c:v>8222.1323002627923</c:v>
                </c:pt>
                <c:pt idx="173">
                  <c:v>6683.0149472582716</c:v>
                </c:pt>
                <c:pt idx="174">
                  <c:v>5346.6413766464248</c:v>
                </c:pt>
                <c:pt idx="175">
                  <c:v>7617.5262416915448</c:v>
                </c:pt>
                <c:pt idx="176">
                  <c:v>11581.147148388714</c:v>
                </c:pt>
                <c:pt idx="177">
                  <c:v>18199.07141350348</c:v>
                </c:pt>
                <c:pt idx="178">
                  <c:v>6877.9394520218048</c:v>
                </c:pt>
                <c:pt idx="179">
                  <c:v>2618.4152354838698</c:v>
                </c:pt>
                <c:pt idx="180">
                  <c:v>8722.9699406060899</c:v>
                </c:pt>
                <c:pt idx="181">
                  <c:v>10317.006426948399</c:v>
                </c:pt>
                <c:pt idx="182">
                  <c:v>30826.38841552184</c:v>
                </c:pt>
                <c:pt idx="183">
                  <c:v>11707.454190963075</c:v>
                </c:pt>
                <c:pt idx="184">
                  <c:v>4541.562079898551</c:v>
                </c:pt>
                <c:pt idx="185">
                  <c:v>2866.5627759510503</c:v>
                </c:pt>
                <c:pt idx="186">
                  <c:v>31726.009440986356</c:v>
                </c:pt>
                <c:pt idx="187">
                  <c:v>4938.8265142192868</c:v>
                </c:pt>
                <c:pt idx="188">
                  <c:v>6288.0222431578959</c:v>
                </c:pt>
                <c:pt idx="189">
                  <c:v>19869.788779694067</c:v>
                </c:pt>
                <c:pt idx="190">
                  <c:v>13550.684133665625</c:v>
                </c:pt>
                <c:pt idx="191">
                  <c:v>11725.847856809625</c:v>
                </c:pt>
                <c:pt idx="192">
                  <c:v>7966.0898281330901</c:v>
                </c:pt>
                <c:pt idx="193">
                  <c:v>13699.476691168476</c:v>
                </c:pt>
                <c:pt idx="194">
                  <c:v>35353.720984895372</c:v>
                </c:pt>
                <c:pt idx="195">
                  <c:v>13055.409340520959</c:v>
                </c:pt>
                <c:pt idx="196">
                  <c:v>8776.9596163336446</c:v>
                </c:pt>
                <c:pt idx="197">
                  <c:v>5585.4166621692475</c:v>
                </c:pt>
                <c:pt idx="198">
                  <c:v>12047.305323538318</c:v>
                </c:pt>
                <c:pt idx="199">
                  <c:v>2758.2103367937457</c:v>
                </c:pt>
                <c:pt idx="200">
                  <c:v>11296.902672844109</c:v>
                </c:pt>
                <c:pt idx="201">
                  <c:v>2497.9346267266869</c:v>
                </c:pt>
                <c:pt idx="202">
                  <c:v>6214.2953024696435</c:v>
                </c:pt>
                <c:pt idx="203">
                  <c:v>23528.733543448878</c:v>
                </c:pt>
                <c:pt idx="204">
                  <c:v>4728.0284801980215</c:v>
                </c:pt>
                <c:pt idx="205">
                  <c:v>24742.906513538699</c:v>
                </c:pt>
                <c:pt idx="206">
                  <c:v>16887.113319722179</c:v>
                </c:pt>
                <c:pt idx="207">
                  <c:v>7976.2651717818271</c:v>
                </c:pt>
                <c:pt idx="208">
                  <c:v>4535.2216202677719</c:v>
                </c:pt>
                <c:pt idx="209">
                  <c:v>3622.5507567251457</c:v>
                </c:pt>
                <c:pt idx="210">
                  <c:v>4325.1735681318669</c:v>
                </c:pt>
                <c:pt idx="211">
                  <c:v>9544.6972082415323</c:v>
                </c:pt>
                <c:pt idx="212">
                  <c:v>8404.6635024656098</c:v>
                </c:pt>
                <c:pt idx="213">
                  <c:v>9924.7408183177959</c:v>
                </c:pt>
                <c:pt idx="214">
                  <c:v>15419.509273432908</c:v>
                </c:pt>
                <c:pt idx="215">
                  <c:v>79064.721808786649</c:v>
                </c:pt>
                <c:pt idx="216">
                  <c:v>18179.9706327735</c:v>
                </c:pt>
                <c:pt idx="217">
                  <c:v>4933.2162876404491</c:v>
                </c:pt>
                <c:pt idx="218">
                  <c:v>6754.9917544010641</c:v>
                </c:pt>
                <c:pt idx="219">
                  <c:v>5173.7556514674343</c:v>
                </c:pt>
                <c:pt idx="220">
                  <c:v>11440.667238918197</c:v>
                </c:pt>
                <c:pt idx="221">
                  <c:v>64365.292075321231</c:v>
                </c:pt>
                <c:pt idx="222">
                  <c:v>4420.508606976744</c:v>
                </c:pt>
                <c:pt idx="223">
                  <c:v>13371.5511631638</c:v>
                </c:pt>
                <c:pt idx="224">
                  <c:v>7331.9139849091789</c:v>
                </c:pt>
                <c:pt idx="225">
                  <c:v>3911.1924974063804</c:v>
                </c:pt>
                <c:pt idx="226">
                  <c:v>8281.6301041674724</c:v>
                </c:pt>
                <c:pt idx="227">
                  <c:v>3222.2845339802916</c:v>
                </c:pt>
                <c:pt idx="228">
                  <c:v>4016.1681692192283</c:v>
                </c:pt>
                <c:pt idx="229">
                  <c:v>2802.0940866141732</c:v>
                </c:pt>
                <c:pt idx="230">
                  <c:v>19881.123727578448</c:v>
                </c:pt>
                <c:pt idx="231">
                  <c:v>7162.4081626080524</c:v>
                </c:pt>
                <c:pt idx="232">
                  <c:v>6779.7901121527393</c:v>
                </c:pt>
                <c:pt idx="233">
                  <c:v>12383.046891204071</c:v>
                </c:pt>
                <c:pt idx="234">
                  <c:v>5000.2280325628626</c:v>
                </c:pt>
                <c:pt idx="235">
                  <c:v>9685.8515541791985</c:v>
                </c:pt>
                <c:pt idx="236">
                  <c:v>6935.9426719918356</c:v>
                </c:pt>
                <c:pt idx="237">
                  <c:v>4965.5541663059767</c:v>
                </c:pt>
                <c:pt idx="238">
                  <c:v>19109.893574683651</c:v>
                </c:pt>
                <c:pt idx="239">
                  <c:v>6497.568395726641</c:v>
                </c:pt>
                <c:pt idx="240">
                  <c:v>32809.910879311523</c:v>
                </c:pt>
                <c:pt idx="241">
                  <c:v>24490.058522950167</c:v>
                </c:pt>
                <c:pt idx="242">
                  <c:v>3566.9695670940309</c:v>
                </c:pt>
                <c:pt idx="243">
                  <c:v>5539.7315799998141</c:v>
                </c:pt>
                <c:pt idx="244">
                  <c:v>20461.043522838263</c:v>
                </c:pt>
                <c:pt idx="245">
                  <c:v>43288.835688511681</c:v>
                </c:pt>
                <c:pt idx="246">
                  <c:v>21463.018998203759</c:v>
                </c:pt>
                <c:pt idx="247">
                  <c:v>10629.879231478</c:v>
                </c:pt>
                <c:pt idx="248">
                  <c:v>18169.707121403637</c:v>
                </c:pt>
                <c:pt idx="249">
                  <c:v>4897.5041418174633</c:v>
                </c:pt>
                <c:pt idx="250">
                  <c:v>5945.0613066666683</c:v>
                </c:pt>
                <c:pt idx="251">
                  <c:v>21699.576877290521</c:v>
                </c:pt>
                <c:pt idx="252">
                  <c:v>20458.438252787419</c:v>
                </c:pt>
                <c:pt idx="253">
                  <c:v>8244.6578411194514</c:v>
                </c:pt>
                <c:pt idx="254">
                  <c:v>9927.7777809637646</c:v>
                </c:pt>
                <c:pt idx="255">
                  <c:v>9847.1202847058848</c:v>
                </c:pt>
                <c:pt idx="256">
                  <c:v>3024.2800080663492</c:v>
                </c:pt>
                <c:pt idx="257">
                  <c:v>4167.4774400000006</c:v>
                </c:pt>
                <c:pt idx="258">
                  <c:v>12560.24802451584</c:v>
                </c:pt>
                <c:pt idx="259">
                  <c:v>13800.156302571277</c:v>
                </c:pt>
                <c:pt idx="260">
                  <c:v>27652.285697425432</c:v>
                </c:pt>
                <c:pt idx="261">
                  <c:v>24353.628961314498</c:v>
                </c:pt>
                <c:pt idx="262">
                  <c:v>12580.126775761086</c:v>
                </c:pt>
                <c:pt idx="263">
                  <c:v>1166.9819386484101</c:v>
                </c:pt>
                <c:pt idx="264">
                  <c:v>9385.9144585591512</c:v>
                </c:pt>
                <c:pt idx="265">
                  <c:v>4569.548367391305</c:v>
                </c:pt>
                <c:pt idx="266">
                  <c:v>8110.3842055737696</c:v>
                </c:pt>
                <c:pt idx="267">
                  <c:v>55375.056248736437</c:v>
                </c:pt>
                <c:pt idx="268">
                  <c:v>37007.879346361893</c:v>
                </c:pt>
                <c:pt idx="269">
                  <c:v>16851.953480857148</c:v>
                </c:pt>
                <c:pt idx="270">
                  <c:v>25530.536580188291</c:v>
                </c:pt>
                <c:pt idx="271">
                  <c:v>17177.806451987639</c:v>
                </c:pt>
                <c:pt idx="272">
                  <c:v>15526.262478760591</c:v>
                </c:pt>
                <c:pt idx="273">
                  <c:v>11251.528780146262</c:v>
                </c:pt>
                <c:pt idx="274">
                  <c:v>3324.4805525452589</c:v>
                </c:pt>
                <c:pt idx="275">
                  <c:v>8244.3259968089787</c:v>
                </c:pt>
                <c:pt idx="276">
                  <c:v>9452.8794124233082</c:v>
                </c:pt>
                <c:pt idx="277">
                  <c:v>4342.6931854368931</c:v>
                </c:pt>
                <c:pt idx="278">
                  <c:v>3590.4156136363627</c:v>
                </c:pt>
                <c:pt idx="279">
                  <c:v>20054.891388425374</c:v>
                </c:pt>
                <c:pt idx="280">
                  <c:v>12017.601506328061</c:v>
                </c:pt>
                <c:pt idx="281">
                  <c:v>10846.008221287279</c:v>
                </c:pt>
                <c:pt idx="282">
                  <c:v>30597.540793299944</c:v>
                </c:pt>
                <c:pt idx="283">
                  <c:v>22641.414974415973</c:v>
                </c:pt>
                <c:pt idx="284">
                  <c:v>17348.906995812515</c:v>
                </c:pt>
                <c:pt idx="285">
                  <c:v>2518.2485375816996</c:v>
                </c:pt>
                <c:pt idx="286">
                  <c:v>6803.7212623015866</c:v>
                </c:pt>
                <c:pt idx="287">
                  <c:v>4534.1192555025455</c:v>
                </c:pt>
                <c:pt idx="288">
                  <c:v>9355.6880711205195</c:v>
                </c:pt>
                <c:pt idx="289">
                  <c:v>16867.064122560823</c:v>
                </c:pt>
                <c:pt idx="290">
                  <c:v>16469.311582102106</c:v>
                </c:pt>
                <c:pt idx="291">
                  <c:v>9924.8522508002879</c:v>
                </c:pt>
                <c:pt idx="292">
                  <c:v>40178.910231551119</c:v>
                </c:pt>
                <c:pt idx="293">
                  <c:v>11558.673056060601</c:v>
                </c:pt>
                <c:pt idx="294">
                  <c:v>5987.8380907896817</c:v>
                </c:pt>
                <c:pt idx="295">
                  <c:v>17419.088455929941</c:v>
                </c:pt>
                <c:pt idx="296">
                  <c:v>10318.426186363637</c:v>
                </c:pt>
                <c:pt idx="297">
                  <c:v>5070.7435310747996</c:v>
                </c:pt>
                <c:pt idx="298">
                  <c:v>6723.5562714563375</c:v>
                </c:pt>
                <c:pt idx="299">
                  <c:v>5390.0471621213428</c:v>
                </c:pt>
                <c:pt idx="300">
                  <c:v>30202.039607742852</c:v>
                </c:pt>
                <c:pt idx="301">
                  <c:v>23292.749304301829</c:v>
                </c:pt>
                <c:pt idx="302">
                  <c:v>7837.8423308161664</c:v>
                </c:pt>
                <c:pt idx="303">
                  <c:v>9840.2315746827026</c:v>
                </c:pt>
                <c:pt idx="304">
                  <c:v>10291.019891677302</c:v>
                </c:pt>
                <c:pt idx="305">
                  <c:v>20986.664699940327</c:v>
                </c:pt>
                <c:pt idx="306">
                  <c:v>3930.2200411111098</c:v>
                </c:pt>
                <c:pt idx="307">
                  <c:v>15071.545541179201</c:v>
                </c:pt>
                <c:pt idx="308">
                  <c:v>17647.92878064758</c:v>
                </c:pt>
                <c:pt idx="309">
                  <c:v>46943.915837469991</c:v>
                </c:pt>
                <c:pt idx="310">
                  <c:v>42494.798859498616</c:v>
                </c:pt>
                <c:pt idx="311">
                  <c:v>22621.33838290592</c:v>
                </c:pt>
                <c:pt idx="312">
                  <c:v>2515.6503370786522</c:v>
                </c:pt>
                <c:pt idx="313">
                  <c:v>9653.7195951718513</c:v>
                </c:pt>
                <c:pt idx="314">
                  <c:v>14114.631826606128</c:v>
                </c:pt>
                <c:pt idx="315">
                  <c:v>7057.0936463855451</c:v>
                </c:pt>
                <c:pt idx="316">
                  <c:v>10150.111190269967</c:v>
                </c:pt>
                <c:pt idx="317">
                  <c:v>10196.972134019607</c:v>
                </c:pt>
                <c:pt idx="318">
                  <c:v>17438.430749784417</c:v>
                </c:pt>
                <c:pt idx="319">
                  <c:v>51416.2009763971</c:v>
                </c:pt>
                <c:pt idx="320">
                  <c:v>7660.2309333168696</c:v>
                </c:pt>
                <c:pt idx="321">
                  <c:v>20333.354406923929</c:v>
                </c:pt>
                <c:pt idx="322">
                  <c:v>2460.324130291775</c:v>
                </c:pt>
                <c:pt idx="323">
                  <c:v>4272.5757749503264</c:v>
                </c:pt>
                <c:pt idx="324">
                  <c:v>4305.7471670475015</c:v>
                </c:pt>
                <c:pt idx="325">
                  <c:v>3753.5211698412713</c:v>
                </c:pt>
                <c:pt idx="326">
                  <c:v>12403.17664234666</c:v>
                </c:pt>
                <c:pt idx="327">
                  <c:v>34225.027265356388</c:v>
                </c:pt>
                <c:pt idx="328">
                  <c:v>48166.394739567208</c:v>
                </c:pt>
                <c:pt idx="329">
                  <c:v>50619.883762861275</c:v>
                </c:pt>
                <c:pt idx="330">
                  <c:v>32661.031159573369</c:v>
                </c:pt>
                <c:pt idx="331">
                  <c:v>13897.680866344053</c:v>
                </c:pt>
                <c:pt idx="332">
                  <c:v>5578.9592451593135</c:v>
                </c:pt>
                <c:pt idx="333">
                  <c:v>37595.434989729561</c:v>
                </c:pt>
                <c:pt idx="334">
                  <c:v>10500.32048073556</c:v>
                </c:pt>
                <c:pt idx="335">
                  <c:v>48435.118990582378</c:v>
                </c:pt>
                <c:pt idx="336">
                  <c:v>111925.95498508227</c:v>
                </c:pt>
                <c:pt idx="337">
                  <c:v>7364.9273696969694</c:v>
                </c:pt>
                <c:pt idx="338">
                  <c:v>6058.9549209876541</c:v>
                </c:pt>
                <c:pt idx="339">
                  <c:v>9843.5531661234891</c:v>
                </c:pt>
                <c:pt idx="340">
                  <c:v>12691.364793746923</c:v>
                </c:pt>
                <c:pt idx="341">
                  <c:v>7281.6693604941793</c:v>
                </c:pt>
                <c:pt idx="342">
                  <c:v>14223.517697990826</c:v>
                </c:pt>
                <c:pt idx="343">
                  <c:v>5148.6281699517067</c:v>
                </c:pt>
                <c:pt idx="344">
                  <c:v>11472.732590336132</c:v>
                </c:pt>
                <c:pt idx="345">
                  <c:v>5732.0115947368377</c:v>
                </c:pt>
                <c:pt idx="346">
                  <c:v>8933.914480939311</c:v>
                </c:pt>
                <c:pt idx="347">
                  <c:v>11481.8463673516</c:v>
                </c:pt>
                <c:pt idx="348">
                  <c:v>2951.9829</c:v>
                </c:pt>
                <c:pt idx="349">
                  <c:v>5459.8842199505179</c:v>
                </c:pt>
                <c:pt idx="350">
                  <c:v>19225.182997564996</c:v>
                </c:pt>
                <c:pt idx="351">
                  <c:v>6051.7113255813929</c:v>
                </c:pt>
                <c:pt idx="352">
                  <c:v>3923.4578656779645</c:v>
                </c:pt>
                <c:pt idx="353">
                  <c:v>11157.292631301858</c:v>
                </c:pt>
                <c:pt idx="354">
                  <c:v>5309.0985538826853</c:v>
                </c:pt>
                <c:pt idx="355">
                  <c:v>13108.073154067317</c:v>
                </c:pt>
                <c:pt idx="356">
                  <c:v>16674.258205910966</c:v>
                </c:pt>
                <c:pt idx="357">
                  <c:v>22690.84809079751</c:v>
                </c:pt>
                <c:pt idx="358">
                  <c:v>16248.420888871004</c:v>
                </c:pt>
                <c:pt idx="359">
                  <c:v>5079.0202113771957</c:v>
                </c:pt>
                <c:pt idx="360">
                  <c:v>8934.0510142364146</c:v>
                </c:pt>
                <c:pt idx="361">
                  <c:v>5500.6522345679005</c:v>
                </c:pt>
                <c:pt idx="362">
                  <c:v>7037.107786153847</c:v>
                </c:pt>
                <c:pt idx="363">
                  <c:v>9032.5568290620849</c:v>
                </c:pt>
                <c:pt idx="364">
                  <c:v>7767.5208342290916</c:v>
                </c:pt>
                <c:pt idx="365">
                  <c:v>9603.629241666662</c:v>
                </c:pt>
                <c:pt idx="366">
                  <c:v>9733.5231099501088</c:v>
                </c:pt>
                <c:pt idx="367">
                  <c:v>6576.9800841269862</c:v>
                </c:pt>
                <c:pt idx="368">
                  <c:v>11965.947225945029</c:v>
                </c:pt>
                <c:pt idx="369">
                  <c:v>30661.34144352757</c:v>
                </c:pt>
                <c:pt idx="370">
                  <c:v>15930.539586431203</c:v>
                </c:pt>
                <c:pt idx="371">
                  <c:v>15493.227435861485</c:v>
                </c:pt>
                <c:pt idx="372">
                  <c:v>18088.445371991998</c:v>
                </c:pt>
                <c:pt idx="373">
                  <c:v>14384.509839766612</c:v>
                </c:pt>
                <c:pt idx="374">
                  <c:v>20169.441051746726</c:v>
                </c:pt>
                <c:pt idx="375">
                  <c:v>19871.23716437133</c:v>
                </c:pt>
                <c:pt idx="376">
                  <c:v>8160.4984125333322</c:v>
                </c:pt>
                <c:pt idx="377">
                  <c:v>7528.3970890625005</c:v>
                </c:pt>
                <c:pt idx="378">
                  <c:v>13681.398157894742</c:v>
                </c:pt>
                <c:pt idx="379">
                  <c:v>2029.0997976190483</c:v>
                </c:pt>
                <c:pt idx="380">
                  <c:v>14436.999461140995</c:v>
                </c:pt>
                <c:pt idx="381">
                  <c:v>4662.205059375</c:v>
                </c:pt>
                <c:pt idx="382">
                  <c:v>4004.7996511627916</c:v>
                </c:pt>
                <c:pt idx="383">
                  <c:v>8138.7707910193349</c:v>
                </c:pt>
                <c:pt idx="384">
                  <c:v>68703.09973137232</c:v>
                </c:pt>
                <c:pt idx="385">
                  <c:v>13551.419329729724</c:v>
                </c:pt>
                <c:pt idx="386">
                  <c:v>9573.5234520000013</c:v>
                </c:pt>
                <c:pt idx="387">
                  <c:v>6651.5105612980115</c:v>
                </c:pt>
                <c:pt idx="388">
                  <c:v>10961.810287444001</c:v>
                </c:pt>
                <c:pt idx="389">
                  <c:v>63879.912429498698</c:v>
                </c:pt>
                <c:pt idx="390">
                  <c:v>23845.061129923117</c:v>
                </c:pt>
                <c:pt idx="391">
                  <c:v>19766.6948497925</c:v>
                </c:pt>
                <c:pt idx="392">
                  <c:v>16361.350459999998</c:v>
                </c:pt>
                <c:pt idx="393">
                  <c:v>24793.768582843106</c:v>
                </c:pt>
                <c:pt idx="394">
                  <c:v>14967.014280537391</c:v>
                </c:pt>
                <c:pt idx="395">
                  <c:v>11652.123134782609</c:v>
                </c:pt>
                <c:pt idx="396">
                  <c:v>18096.874683370512</c:v>
                </c:pt>
                <c:pt idx="397">
                  <c:v>6207.5581676855945</c:v>
                </c:pt>
                <c:pt idx="398">
                  <c:v>8237.1673153846114</c:v>
                </c:pt>
                <c:pt idx="399">
                  <c:v>6009.7482807692304</c:v>
                </c:pt>
                <c:pt idx="400">
                  <c:v>12212.194329891405</c:v>
                </c:pt>
                <c:pt idx="401">
                  <c:v>12500.292160535375</c:v>
                </c:pt>
                <c:pt idx="402">
                  <c:v>10268.791443963757</c:v>
                </c:pt>
                <c:pt idx="403">
                  <c:v>25137.186213569039</c:v>
                </c:pt>
                <c:pt idx="404">
                  <c:v>58903.488819550454</c:v>
                </c:pt>
                <c:pt idx="405">
                  <c:v>32689.155084747919</c:v>
                </c:pt>
                <c:pt idx="406">
                  <c:v>14785.763564445728</c:v>
                </c:pt>
                <c:pt idx="407">
                  <c:v>8168.8913326600514</c:v>
                </c:pt>
                <c:pt idx="408">
                  <c:v>19676.44262075693</c:v>
                </c:pt>
                <c:pt idx="409">
                  <c:v>7491.6001409501205</c:v>
                </c:pt>
                <c:pt idx="410">
                  <c:v>13114.846145105619</c:v>
                </c:pt>
                <c:pt idx="411">
                  <c:v>3603.7329200000004</c:v>
                </c:pt>
                <c:pt idx="412">
                  <c:v>17117.816720072191</c:v>
                </c:pt>
                <c:pt idx="413">
                  <c:v>807.95300530973418</c:v>
                </c:pt>
                <c:pt idx="414">
                  <c:v>6632.826852173911</c:v>
                </c:pt>
                <c:pt idx="415">
                  <c:v>2897.6591277777788</c:v>
                </c:pt>
                <c:pt idx="416">
                  <c:v>5294.1789345454563</c:v>
                </c:pt>
                <c:pt idx="417">
                  <c:v>7669.3535765957467</c:v>
                </c:pt>
                <c:pt idx="418">
                  <c:v>20511.387118040002</c:v>
                </c:pt>
                <c:pt idx="419">
                  <c:v>19813.604013352251</c:v>
                </c:pt>
                <c:pt idx="420">
                  <c:v>17140.425704017442</c:v>
                </c:pt>
                <c:pt idx="421">
                  <c:v>51109.006874184503</c:v>
                </c:pt>
                <c:pt idx="422">
                  <c:v>17162.469791784195</c:v>
                </c:pt>
                <c:pt idx="423">
                  <c:v>29635.702096266949</c:v>
                </c:pt>
                <c:pt idx="424">
                  <c:v>41154.330288556506</c:v>
                </c:pt>
                <c:pt idx="425">
                  <c:v>64714.743239596988</c:v>
                </c:pt>
                <c:pt idx="426">
                  <c:v>32883.204013991701</c:v>
                </c:pt>
                <c:pt idx="427">
                  <c:v>27057.613964636475</c:v>
                </c:pt>
                <c:pt idx="428">
                  <c:v>23388.204721843576</c:v>
                </c:pt>
                <c:pt idx="429">
                  <c:v>7049.4230033495669</c:v>
                </c:pt>
                <c:pt idx="430">
                  <c:v>6833.5912573601672</c:v>
                </c:pt>
                <c:pt idx="431">
                  <c:v>33096.615969427476</c:v>
                </c:pt>
                <c:pt idx="432">
                  <c:v>9699.2123791666654</c:v>
                </c:pt>
                <c:pt idx="433">
                  <c:v>5420.0948454545451</c:v>
                </c:pt>
                <c:pt idx="434">
                  <c:v>21013.84772679344</c:v>
                </c:pt>
                <c:pt idx="435">
                  <c:v>4061.7177400641026</c:v>
                </c:pt>
                <c:pt idx="436">
                  <c:v>50142.626120525987</c:v>
                </c:pt>
                <c:pt idx="437">
                  <c:v>104236.95778481048</c:v>
                </c:pt>
                <c:pt idx="438">
                  <c:v>16906.201150732599</c:v>
                </c:pt>
                <c:pt idx="439">
                  <c:v>47822.550517509786</c:v>
                </c:pt>
                <c:pt idx="440">
                  <c:v>19507.908892917781</c:v>
                </c:pt>
                <c:pt idx="441">
                  <c:v>16688.41868558442</c:v>
                </c:pt>
                <c:pt idx="442">
                  <c:v>15745.537748370803</c:v>
                </c:pt>
                <c:pt idx="443">
                  <c:v>8274.3245844806206</c:v>
                </c:pt>
                <c:pt idx="444">
                  <c:v>10817.760318396286</c:v>
                </c:pt>
                <c:pt idx="445">
                  <c:v>15844.670487430194</c:v>
                </c:pt>
                <c:pt idx="446">
                  <c:v>6307.1630710526306</c:v>
                </c:pt>
                <c:pt idx="447">
                  <c:v>18386.409237551379</c:v>
                </c:pt>
                <c:pt idx="448">
                  <c:v>9617.9787299413219</c:v>
                </c:pt>
                <c:pt idx="449">
                  <c:v>35886.574395737174</c:v>
                </c:pt>
                <c:pt idx="450">
                  <c:v>3844.8088940170951</c:v>
                </c:pt>
                <c:pt idx="451">
                  <c:v>5979.3172800000002</c:v>
                </c:pt>
                <c:pt idx="452">
                  <c:v>5004.9491386363652</c:v>
                </c:pt>
                <c:pt idx="453">
                  <c:v>6481.7423473684212</c:v>
                </c:pt>
                <c:pt idx="454">
                  <c:v>14750.795295465894</c:v>
                </c:pt>
                <c:pt idx="455">
                  <c:v>12223.352685305343</c:v>
                </c:pt>
                <c:pt idx="456">
                  <c:v>23643.766044330503</c:v>
                </c:pt>
                <c:pt idx="457">
                  <c:v>46664.413957764627</c:v>
                </c:pt>
                <c:pt idx="458">
                  <c:v>41892.505940671297</c:v>
                </c:pt>
                <c:pt idx="459">
                  <c:v>22925.185904830916</c:v>
                </c:pt>
                <c:pt idx="460">
                  <c:v>30063.374371428574</c:v>
                </c:pt>
                <c:pt idx="461">
                  <c:v>14359.872868850893</c:v>
                </c:pt>
                <c:pt idx="462">
                  <c:v>21702.846344126381</c:v>
                </c:pt>
                <c:pt idx="463">
                  <c:v>24047.831941241737</c:v>
                </c:pt>
                <c:pt idx="464">
                  <c:v>11405.515845316377</c:v>
                </c:pt>
                <c:pt idx="465">
                  <c:v>47090.170046736326</c:v>
                </c:pt>
                <c:pt idx="466">
                  <c:v>21308.197010057505</c:v>
                </c:pt>
                <c:pt idx="467">
                  <c:v>18604.889562499997</c:v>
                </c:pt>
                <c:pt idx="468">
                  <c:v>4551.356267890962</c:v>
                </c:pt>
                <c:pt idx="469">
                  <c:v>10769.3709</c:v>
                </c:pt>
                <c:pt idx="470">
                  <c:v>19796.32484561369</c:v>
                </c:pt>
                <c:pt idx="471">
                  <c:v>13711.432578603939</c:v>
                </c:pt>
                <c:pt idx="472">
                  <c:v>13226.021165260814</c:v>
                </c:pt>
                <c:pt idx="473">
                  <c:v>15893.893057968364</c:v>
                </c:pt>
                <c:pt idx="474">
                  <c:v>25736.856656484098</c:v>
                </c:pt>
                <c:pt idx="475">
                  <c:v>6580.6953000000003</c:v>
                </c:pt>
                <c:pt idx="476">
                  <c:v>13863.209913394596</c:v>
                </c:pt>
                <c:pt idx="477">
                  <c:v>4420.7867784521532</c:v>
                </c:pt>
                <c:pt idx="478">
                  <c:v>11046.900711111113</c:v>
                </c:pt>
                <c:pt idx="479">
                  <c:v>9804.5035222222214</c:v>
                </c:pt>
                <c:pt idx="480">
                  <c:v>19088.245456037032</c:v>
                </c:pt>
                <c:pt idx="481">
                  <c:v>7598.4070199999987</c:v>
                </c:pt>
                <c:pt idx="482">
                  <c:v>4361.8439733333335</c:v>
                </c:pt>
                <c:pt idx="483">
                  <c:v>6156.4083304627238</c:v>
                </c:pt>
                <c:pt idx="484">
                  <c:v>23055.098640000004</c:v>
                </c:pt>
                <c:pt idx="485">
                  <c:v>7159.4729705882355</c:v>
                </c:pt>
                <c:pt idx="486">
                  <c:v>29345.836130769232</c:v>
                </c:pt>
                <c:pt idx="487">
                  <c:v>35094.539168944444</c:v>
                </c:pt>
                <c:pt idx="488">
                  <c:v>32893.95410476</c:v>
                </c:pt>
                <c:pt idx="489">
                  <c:v>123758.43853802809</c:v>
                </c:pt>
                <c:pt idx="490">
                  <c:v>83348.290016507643</c:v>
                </c:pt>
                <c:pt idx="491">
                  <c:v>29991.998856976334</c:v>
                </c:pt>
                <c:pt idx="492">
                  <c:v>72734.479762331146</c:v>
                </c:pt>
                <c:pt idx="493">
                  <c:v>20925.885223821231</c:v>
                </c:pt>
                <c:pt idx="494">
                  <c:v>37185.799232980171</c:v>
                </c:pt>
                <c:pt idx="495">
                  <c:v>13549.637232856234</c:v>
                </c:pt>
                <c:pt idx="496">
                  <c:v>11867.962857142857</c:v>
                </c:pt>
                <c:pt idx="497">
                  <c:v>17067.9385063029</c:v>
                </c:pt>
                <c:pt idx="498">
                  <c:v>14790.161106189566</c:v>
                </c:pt>
                <c:pt idx="499">
                  <c:v>6542.0440722222229</c:v>
                </c:pt>
                <c:pt idx="500">
                  <c:v>4854.1277533333332</c:v>
                </c:pt>
                <c:pt idx="501">
                  <c:v>20048.889528493335</c:v>
                </c:pt>
                <c:pt idx="502">
                  <c:v>7410.969135555556</c:v>
                </c:pt>
                <c:pt idx="503">
                  <c:v>28533.874236641997</c:v>
                </c:pt>
                <c:pt idx="504">
                  <c:v>13116.77202222222</c:v>
                </c:pt>
                <c:pt idx="505">
                  <c:v>5987.4237222156971</c:v>
                </c:pt>
                <c:pt idx="506">
                  <c:v>5356.0844907998498</c:v>
                </c:pt>
                <c:pt idx="507">
                  <c:v>5800.0372285714284</c:v>
                </c:pt>
                <c:pt idx="508">
                  <c:v>4083.1509549194234</c:v>
                </c:pt>
                <c:pt idx="509">
                  <c:v>10226.042335941629</c:v>
                </c:pt>
                <c:pt idx="510">
                  <c:v>10699.507142857141</c:v>
                </c:pt>
                <c:pt idx="511">
                  <c:v>10387.28893054903</c:v>
                </c:pt>
                <c:pt idx="512">
                  <c:v>12389.195222222223</c:v>
                </c:pt>
                <c:pt idx="513">
                  <c:v>5396.6350578947377</c:v>
                </c:pt>
                <c:pt idx="514">
                  <c:v>125290.00782502665</c:v>
                </c:pt>
                <c:pt idx="515">
                  <c:v>47036.367353846144</c:v>
                </c:pt>
                <c:pt idx="516">
                  <c:v>51659.852330067813</c:v>
                </c:pt>
                <c:pt idx="517">
                  <c:v>27791.132457757249</c:v>
                </c:pt>
                <c:pt idx="518">
                  <c:v>16302.372351518516</c:v>
                </c:pt>
                <c:pt idx="519">
                  <c:v>14354.483006314775</c:v>
                </c:pt>
                <c:pt idx="520">
                  <c:v>14794.81564335714</c:v>
                </c:pt>
                <c:pt idx="521">
                  <c:v>8686.2261696894657</c:v>
                </c:pt>
                <c:pt idx="522">
                  <c:v>31015.404051143338</c:v>
                </c:pt>
                <c:pt idx="523">
                  <c:v>25387.593367691301</c:v>
                </c:pt>
                <c:pt idx="524">
                  <c:v>22131.997775000003</c:v>
                </c:pt>
                <c:pt idx="525">
                  <c:v>11592.881206416454</c:v>
                </c:pt>
                <c:pt idx="526">
                  <c:v>7009.2647167329078</c:v>
                </c:pt>
                <c:pt idx="527">
                  <c:v>6148.1038800000006</c:v>
                </c:pt>
                <c:pt idx="528">
                  <c:v>12764.751027344602</c:v>
                </c:pt>
                <c:pt idx="529">
                  <c:v>7837.4874999999993</c:v>
                </c:pt>
                <c:pt idx="530">
                  <c:v>16812.395436938386</c:v>
                </c:pt>
                <c:pt idx="531">
                  <c:v>14088.905998357501</c:v>
                </c:pt>
                <c:pt idx="532">
                  <c:v>4875.0616285714295</c:v>
                </c:pt>
                <c:pt idx="533">
                  <c:v>5305.7514285714287</c:v>
                </c:pt>
                <c:pt idx="534">
                  <c:v>4004.4645000000005</c:v>
                </c:pt>
                <c:pt idx="535">
                  <c:v>2648.3598799999995</c:v>
                </c:pt>
                <c:pt idx="536">
                  <c:v>7121.0471798091603</c:v>
                </c:pt>
                <c:pt idx="537">
                  <c:v>14460.723425</c:v>
                </c:pt>
                <c:pt idx="538">
                  <c:v>4741.3178384615394</c:v>
                </c:pt>
                <c:pt idx="539">
                  <c:v>6913.2210249999989</c:v>
                </c:pt>
                <c:pt idx="540">
                  <c:v>8558.4581470588255</c:v>
                </c:pt>
                <c:pt idx="541">
                  <c:v>9634.6182070512805</c:v>
                </c:pt>
                <c:pt idx="542">
                  <c:v>11306.516766666668</c:v>
                </c:pt>
                <c:pt idx="543">
                  <c:v>7262.937227272726</c:v>
                </c:pt>
                <c:pt idx="544">
                  <c:v>14706.438072575251</c:v>
                </c:pt>
                <c:pt idx="545">
                  <c:v>53354.809298568704</c:v>
                </c:pt>
                <c:pt idx="546">
                  <c:v>23727.482919925787</c:v>
                </c:pt>
                <c:pt idx="547">
                  <c:v>42468.520707209209</c:v>
                </c:pt>
                <c:pt idx="548">
                  <c:v>37375.355588434279</c:v>
                </c:pt>
                <c:pt idx="549">
                  <c:v>14920.149552271509</c:v>
                </c:pt>
                <c:pt idx="550">
                  <c:v>46041.761889922316</c:v>
                </c:pt>
                <c:pt idx="551">
                  <c:v>30587.53493036333</c:v>
                </c:pt>
                <c:pt idx="552">
                  <c:v>9432.2115777777763</c:v>
                </c:pt>
                <c:pt idx="553">
                  <c:v>62794.590698076921</c:v>
                </c:pt>
                <c:pt idx="554">
                  <c:v>196367.007960168</c:v>
                </c:pt>
                <c:pt idx="555">
                  <c:v>121190.50867431999</c:v>
                </c:pt>
                <c:pt idx="556">
                  <c:v>26100.8410219242</c:v>
                </c:pt>
                <c:pt idx="557">
                  <c:v>59139.331999059999</c:v>
                </c:pt>
                <c:pt idx="558">
                  <c:v>37787.225832260039</c:v>
                </c:pt>
                <c:pt idx="559">
                  <c:v>40154.690835394998</c:v>
                </c:pt>
                <c:pt idx="560">
                  <c:v>24709.092194673332</c:v>
                </c:pt>
                <c:pt idx="561">
                  <c:v>22499.714230538593</c:v>
                </c:pt>
                <c:pt idx="562">
                  <c:v>4270.4220000000005</c:v>
                </c:pt>
                <c:pt idx="563">
                  <c:v>7930.5335477557246</c:v>
                </c:pt>
                <c:pt idx="564">
                  <c:v>12687.132700000002</c:v>
                </c:pt>
                <c:pt idx="565">
                  <c:v>7135.1252722222225</c:v>
                </c:pt>
                <c:pt idx="566">
                  <c:v>6835.5701724670371</c:v>
                </c:pt>
                <c:pt idx="567">
                  <c:v>6435.2538000000004</c:v>
                </c:pt>
                <c:pt idx="568">
                  <c:v>9383.5948621421776</c:v>
                </c:pt>
                <c:pt idx="569">
                  <c:v>4386.5426538461543</c:v>
                </c:pt>
                <c:pt idx="570">
                  <c:v>2797.0973471374041</c:v>
                </c:pt>
                <c:pt idx="571">
                  <c:v>6569.4796323791352</c:v>
                </c:pt>
                <c:pt idx="572">
                  <c:v>3157.0841388888889</c:v>
                </c:pt>
                <c:pt idx="573">
                  <c:v>34475.446356301196</c:v>
                </c:pt>
                <c:pt idx="574">
                  <c:v>5130.0633500000004</c:v>
                </c:pt>
                <c:pt idx="575">
                  <c:v>6303.7902374999994</c:v>
                </c:pt>
                <c:pt idx="576">
                  <c:v>7713.0728010272114</c:v>
                </c:pt>
                <c:pt idx="577">
                  <c:v>9799.2940768235803</c:v>
                </c:pt>
                <c:pt idx="578">
                  <c:v>10584.164095934639</c:v>
                </c:pt>
                <c:pt idx="579">
                  <c:v>10971.935516386766</c:v>
                </c:pt>
                <c:pt idx="580">
                  <c:v>10857.11244375</c:v>
                </c:pt>
                <c:pt idx="581">
                  <c:v>2080.4483722222226</c:v>
                </c:pt>
                <c:pt idx="582">
                  <c:v>10920.701266189566</c:v>
                </c:pt>
                <c:pt idx="583">
                  <c:v>23120.769511282</c:v>
                </c:pt>
                <c:pt idx="584">
                  <c:v>48935.130755680002</c:v>
                </c:pt>
                <c:pt idx="585">
                  <c:v>4884.8474333333324</c:v>
                </c:pt>
                <c:pt idx="586">
                  <c:v>4254.8776428571427</c:v>
                </c:pt>
                <c:pt idx="587">
                  <c:v>21841.526699642174</c:v>
                </c:pt>
                <c:pt idx="588">
                  <c:v>15850.31381942748</c:v>
                </c:pt>
                <c:pt idx="589">
                  <c:v>13423.307768372135</c:v>
                </c:pt>
                <c:pt idx="590">
                  <c:v>21715.86505</c:v>
                </c:pt>
                <c:pt idx="591">
                  <c:v>16355.212857142857</c:v>
                </c:pt>
                <c:pt idx="592">
                  <c:v>12186.900380197192</c:v>
                </c:pt>
                <c:pt idx="593">
                  <c:v>21833.395447137405</c:v>
                </c:pt>
                <c:pt idx="594">
                  <c:v>9192.4814945205453</c:v>
                </c:pt>
                <c:pt idx="595">
                  <c:v>67640.788</c:v>
                </c:pt>
                <c:pt idx="596">
                  <c:v>72436.833314162504</c:v>
                </c:pt>
                <c:pt idx="597">
                  <c:v>138209.30405846742</c:v>
                </c:pt>
                <c:pt idx="598">
                  <c:v>40569.524461471825</c:v>
                </c:pt>
                <c:pt idx="599">
                  <c:v>29333.453333333338</c:v>
                </c:pt>
                <c:pt idx="600">
                  <c:v>64745.144959959995</c:v>
                </c:pt>
                <c:pt idx="601">
                  <c:v>6843.4821666666676</c:v>
                </c:pt>
                <c:pt idx="602">
                  <c:v>12390.8076</c:v>
                </c:pt>
                <c:pt idx="603">
                  <c:v>16176.934683206106</c:v>
                </c:pt>
                <c:pt idx="604">
                  <c:v>47451.255000000005</c:v>
                </c:pt>
                <c:pt idx="605">
                  <c:v>30661.585149999999</c:v>
                </c:pt>
                <c:pt idx="606">
                  <c:v>28818.264763041559</c:v>
                </c:pt>
                <c:pt idx="607">
                  <c:v>13448.3462</c:v>
                </c:pt>
                <c:pt idx="608">
                  <c:v>8358.0823249999994</c:v>
                </c:pt>
                <c:pt idx="609">
                  <c:v>10178.608563011334</c:v>
                </c:pt>
                <c:pt idx="610">
                  <c:v>3175.7335971374046</c:v>
                </c:pt>
                <c:pt idx="611">
                  <c:v>7753.8996499999994</c:v>
                </c:pt>
                <c:pt idx="612">
                  <c:v>39475.652288549616</c:v>
                </c:pt>
                <c:pt idx="613">
                  <c:v>7430.4589555555558</c:v>
                </c:pt>
                <c:pt idx="614">
                  <c:v>64473.801804100003</c:v>
                </c:pt>
                <c:pt idx="615">
                  <c:v>41191.527670260773</c:v>
                </c:pt>
                <c:pt idx="616">
                  <c:v>36552.251294138703</c:v>
                </c:pt>
                <c:pt idx="617">
                  <c:v>9613.1450000000004</c:v>
                </c:pt>
                <c:pt idx="618">
                  <c:v>13426.35</c:v>
                </c:pt>
                <c:pt idx="619">
                  <c:v>13465.07201</c:v>
                </c:pt>
                <c:pt idx="620">
                  <c:v>9917.2130235294117</c:v>
                </c:pt>
                <c:pt idx="621">
                  <c:v>13331.774462500003</c:v>
                </c:pt>
                <c:pt idx="622">
                  <c:v>22735.165849999998</c:v>
                </c:pt>
                <c:pt idx="623">
                  <c:v>10136.043597137405</c:v>
                </c:pt>
                <c:pt idx="624">
                  <c:v>3003.3533333333339</c:v>
                </c:pt>
                <c:pt idx="625">
                  <c:v>4148.74</c:v>
                </c:pt>
                <c:pt idx="626">
                  <c:v>8242.8316238095231</c:v>
                </c:pt>
                <c:pt idx="627">
                  <c:v>11623.322814285715</c:v>
                </c:pt>
                <c:pt idx="628">
                  <c:v>11405.538086666675</c:v>
                </c:pt>
                <c:pt idx="629">
                  <c:v>4724.256684615385</c:v>
                </c:pt>
                <c:pt idx="630">
                  <c:v>9828.1311111111117</c:v>
                </c:pt>
                <c:pt idx="631">
                  <c:v>8030.1399999999994</c:v>
                </c:pt>
                <c:pt idx="632">
                  <c:v>5346.71638960155</c:v>
                </c:pt>
                <c:pt idx="633">
                  <c:v>35186.481447250306</c:v>
                </c:pt>
                <c:pt idx="634">
                  <c:v>8607.3643333333348</c:v>
                </c:pt>
                <c:pt idx="635">
                  <c:v>6386.036133333334</c:v>
                </c:pt>
                <c:pt idx="636">
                  <c:v>5650.6811067308508</c:v>
                </c:pt>
                <c:pt idx="637">
                  <c:v>6905.635687500001</c:v>
                </c:pt>
                <c:pt idx="638">
                  <c:v>11374.596243749998</c:v>
                </c:pt>
                <c:pt idx="639">
                  <c:v>4305.8109249999998</c:v>
                </c:pt>
                <c:pt idx="640">
                  <c:v>9314</c:v>
                </c:pt>
                <c:pt idx="641">
                  <c:v>7335.4548366666659</c:v>
                </c:pt>
                <c:pt idx="642">
                  <c:v>2901.8584735687023</c:v>
                </c:pt>
                <c:pt idx="643">
                  <c:v>22294.250645479999</c:v>
                </c:pt>
                <c:pt idx="644">
                  <c:v>14989.664863452548</c:v>
                </c:pt>
                <c:pt idx="645">
                  <c:v>33209.198133333331</c:v>
                </c:pt>
                <c:pt idx="646">
                  <c:v>3050.86</c:v>
                </c:pt>
                <c:pt idx="647">
                  <c:v>3047.2198923076921</c:v>
                </c:pt>
                <c:pt idx="648">
                  <c:v>5630.5468250000004</c:v>
                </c:pt>
                <c:pt idx="649">
                  <c:v>26653.31</c:v>
                </c:pt>
                <c:pt idx="650">
                  <c:v>17218.254177639945</c:v>
                </c:pt>
                <c:pt idx="651">
                  <c:v>3983.0940000000001</c:v>
                </c:pt>
                <c:pt idx="652">
                  <c:v>25939.623597137404</c:v>
                </c:pt>
                <c:pt idx="653">
                  <c:v>54377.327579733283</c:v>
                </c:pt>
                <c:pt idx="654">
                  <c:v>9128.857</c:v>
                </c:pt>
                <c:pt idx="655">
                  <c:v>24095.933147900003</c:v>
                </c:pt>
                <c:pt idx="656">
                  <c:v>243950.27648216</c:v>
                </c:pt>
                <c:pt idx="657">
                  <c:v>22495.35303383529</c:v>
                </c:pt>
                <c:pt idx="658">
                  <c:v>42123.770720159991</c:v>
                </c:pt>
                <c:pt idx="659">
                  <c:v>34652.809321868357</c:v>
                </c:pt>
                <c:pt idx="660">
                  <c:v>9761.5448240863789</c:v>
                </c:pt>
                <c:pt idx="661">
                  <c:v>50692.57130957333</c:v>
                </c:pt>
                <c:pt idx="662">
                  <c:v>24618.073283713336</c:v>
                </c:pt>
                <c:pt idx="663">
                  <c:v>24302.814999999999</c:v>
                </c:pt>
                <c:pt idx="664">
                  <c:v>134656</c:v>
                </c:pt>
                <c:pt idx="665">
                  <c:v>8491.3784999999971</c:v>
                </c:pt>
                <c:pt idx="666">
                  <c:v>5435.8717400000005</c:v>
                </c:pt>
                <c:pt idx="667">
                  <c:v>6010.6136767028775</c:v>
                </c:pt>
                <c:pt idx="668">
                  <c:v>11231.348796463892</c:v>
                </c:pt>
                <c:pt idx="669">
                  <c:v>8726.7011523809524</c:v>
                </c:pt>
                <c:pt idx="670">
                  <c:v>12194.614816564885</c:v>
                </c:pt>
                <c:pt idx="671">
                  <c:v>20550.382600000001</c:v>
                </c:pt>
                <c:pt idx="672">
                  <c:v>29304.239999999998</c:v>
                </c:pt>
                <c:pt idx="673">
                  <c:v>5630.7858999999999</c:v>
                </c:pt>
                <c:pt idx="674">
                  <c:v>29631.0677</c:v>
                </c:pt>
                <c:pt idx="675">
                  <c:v>11288.681785714285</c:v>
                </c:pt>
                <c:pt idx="676">
                  <c:v>4656.6499999999996</c:v>
                </c:pt>
                <c:pt idx="677">
                  <c:v>23436.273603391477</c:v>
                </c:pt>
                <c:pt idx="678">
                  <c:v>11191.69</c:v>
                </c:pt>
                <c:pt idx="679">
                  <c:v>37964.973627131782</c:v>
                </c:pt>
                <c:pt idx="680">
                  <c:v>8589.1026999999995</c:v>
                </c:pt>
                <c:pt idx="681">
                  <c:v>3664.5941000000007</c:v>
                </c:pt>
                <c:pt idx="682">
                  <c:v>6612.9266666666663</c:v>
                </c:pt>
                <c:pt idx="683">
                  <c:v>2393.2250000000004</c:v>
                </c:pt>
                <c:pt idx="684">
                  <c:v>5006.6899999999996</c:v>
                </c:pt>
                <c:pt idx="685">
                  <c:v>1669.7003500000001</c:v>
                </c:pt>
                <c:pt idx="686">
                  <c:v>1321.07</c:v>
                </c:pt>
                <c:pt idx="687">
                  <c:v>1658.09</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106366.02</c:v>
                </c:pt>
                <c:pt idx="747">
                  <c:v>4522.8899999999994</c:v>
                </c:pt>
                <c:pt idx="748">
                  <c:v>5554.78</c:v>
                </c:pt>
                <c:pt idx="749">
                  <c:v>30317.003597137405</c:v>
                </c:pt>
                <c:pt idx="750">
                  <c:v>52901.989207794119</c:v>
                </c:pt>
                <c:pt idx="751">
                  <c:v>18093.600299999998</c:v>
                </c:pt>
                <c:pt idx="752">
                  <c:v>5862.7235333333338</c:v>
                </c:pt>
                <c:pt idx="753">
                  <c:v>3138.83</c:v>
                </c:pt>
                <c:pt idx="754">
                  <c:v>3595.33</c:v>
                </c:pt>
                <c:pt idx="755">
                  <c:v>16347.65655962468</c:v>
                </c:pt>
                <c:pt idx="756">
                  <c:v>8163.5251000000007</c:v>
                </c:pt>
                <c:pt idx="757">
                  <c:v>46371.831099007613</c:v>
                </c:pt>
                <c:pt idx="758">
                  <c:v>5650.8544999999995</c:v>
                </c:pt>
                <c:pt idx="759">
                  <c:v>4192.2054000000007</c:v>
                </c:pt>
                <c:pt idx="760">
                  <c:v>88217.326467120001</c:v>
                </c:pt>
                <c:pt idx="761">
                  <c:v>8704.6478625</c:v>
                </c:pt>
                <c:pt idx="762">
                  <c:v>15132.95</c:v>
                </c:pt>
                <c:pt idx="763">
                  <c:v>10561.911798568703</c:v>
                </c:pt>
                <c:pt idx="764">
                  <c:v>2949.6935199999998</c:v>
                </c:pt>
                <c:pt idx="765">
                  <c:v>6062.9242857142863</c:v>
                </c:pt>
                <c:pt idx="766">
                  <c:v>22744.494533333334</c:v>
                </c:pt>
                <c:pt idx="767">
                  <c:v>28020.880943242486</c:v>
                </c:pt>
                <c:pt idx="768">
                  <c:v>9117.8585714285691</c:v>
                </c:pt>
                <c:pt idx="769">
                  <c:v>21051.579607142859</c:v>
                </c:pt>
                <c:pt idx="770">
                  <c:v>4750.597373333334</c:v>
                </c:pt>
                <c:pt idx="771">
                  <c:v>1665.6131249999999</c:v>
                </c:pt>
                <c:pt idx="772">
                  <c:v>4150.7800000000007</c:v>
                </c:pt>
                <c:pt idx="773">
                  <c:v>4820.1280428571436</c:v>
                </c:pt>
                <c:pt idx="774">
                  <c:v>9761.1774031007753</c:v>
                </c:pt>
                <c:pt idx="775">
                  <c:v>2805.4577000000004</c:v>
                </c:pt>
                <c:pt idx="776">
                  <c:v>5924.1979333333329</c:v>
                </c:pt>
                <c:pt idx="777">
                  <c:v>0</c:v>
                </c:pt>
                <c:pt idx="778">
                  <c:v>27161.364001399488</c:v>
                </c:pt>
                <c:pt idx="779">
                  <c:v>32753.407804883635</c:v>
                </c:pt>
                <c:pt idx="780">
                  <c:v>38545.475899284356</c:v>
                </c:pt>
                <c:pt idx="781">
                  <c:v>4513.7</c:v>
                </c:pt>
                <c:pt idx="782">
                  <c:v>9127.0954161307764</c:v>
                </c:pt>
                <c:pt idx="783">
                  <c:v>0</c:v>
                </c:pt>
                <c:pt idx="784">
                  <c:v>29811.782600000002</c:v>
                </c:pt>
                <c:pt idx="785">
                  <c:v>11856.791771794873</c:v>
                </c:pt>
                <c:pt idx="786">
                  <c:v>0</c:v>
                </c:pt>
                <c:pt idx="787">
                  <c:v>19074.438150000002</c:v>
                </c:pt>
                <c:pt idx="788">
                  <c:v>63393.162443422865</c:v>
                </c:pt>
              </c:numCache>
            </c:numRef>
          </c:xVal>
          <c:yVal>
            <c:numRef>
              <c:f>WeightUpdate!$M$6:$M$794</c:f>
              <c:numCache>
                <c:formatCode>#,##0.00</c:formatCode>
                <c:ptCount val="789"/>
                <c:pt idx="0">
                  <c:v>0.57742450579940052</c:v>
                </c:pt>
                <c:pt idx="1">
                  <c:v>0.60870720838795866</c:v>
                </c:pt>
                <c:pt idx="2">
                  <c:v>0.40237805936800219</c:v>
                </c:pt>
                <c:pt idx="3">
                  <c:v>0.52536347295486641</c:v>
                </c:pt>
                <c:pt idx="4">
                  <c:v>0.2442694123111866</c:v>
                </c:pt>
                <c:pt idx="5">
                  <c:v>0.42318495838617748</c:v>
                </c:pt>
                <c:pt idx="6">
                  <c:v>0.8596220704596208</c:v>
                </c:pt>
                <c:pt idx="7">
                  <c:v>0.64243440415986741</c:v>
                </c:pt>
                <c:pt idx="8">
                  <c:v>0.7830288304855576</c:v>
                </c:pt>
                <c:pt idx="9">
                  <c:v>0.43926429539290679</c:v>
                </c:pt>
                <c:pt idx="10">
                  <c:v>0.26946175887664164</c:v>
                </c:pt>
                <c:pt idx="11">
                  <c:v>0.31050013229786183</c:v>
                </c:pt>
                <c:pt idx="12">
                  <c:v>1.0663631050392228</c:v>
                </c:pt>
                <c:pt idx="13">
                  <c:v>2.3217241326341105</c:v>
                </c:pt>
                <c:pt idx="14">
                  <c:v>0.41859440899973588</c:v>
                </c:pt>
                <c:pt idx="15">
                  <c:v>0.45512836712488874</c:v>
                </c:pt>
                <c:pt idx="16">
                  <c:v>0.8316702765918792</c:v>
                </c:pt>
                <c:pt idx="17">
                  <c:v>0.32758659489576963</c:v>
                </c:pt>
                <c:pt idx="18">
                  <c:v>0.34147047218407212</c:v>
                </c:pt>
                <c:pt idx="19">
                  <c:v>0.68789656670740662</c:v>
                </c:pt>
                <c:pt idx="20">
                  <c:v>0.36628453363369112</c:v>
                </c:pt>
                <c:pt idx="21">
                  <c:v>0.66111857812839137</c:v>
                </c:pt>
                <c:pt idx="22">
                  <c:v>1.2676517566099881</c:v>
                </c:pt>
                <c:pt idx="23">
                  <c:v>0.38146605349013873</c:v>
                </c:pt>
                <c:pt idx="24">
                  <c:v>0.26457217189082144</c:v>
                </c:pt>
                <c:pt idx="25">
                  <c:v>0.58443566334020469</c:v>
                </c:pt>
                <c:pt idx="26">
                  <c:v>0.40149309103131564</c:v>
                </c:pt>
                <c:pt idx="27">
                  <c:v>0.73362875282177309</c:v>
                </c:pt>
                <c:pt idx="28">
                  <c:v>0.37015136744482735</c:v>
                </c:pt>
                <c:pt idx="29">
                  <c:v>0.31138237358430199</c:v>
                </c:pt>
                <c:pt idx="30">
                  <c:v>0.65202282207440854</c:v>
                </c:pt>
                <c:pt idx="31">
                  <c:v>0.40865736939049352</c:v>
                </c:pt>
                <c:pt idx="32">
                  <c:v>0.73123896005135103</c:v>
                </c:pt>
                <c:pt idx="33">
                  <c:v>0.61380477956942836</c:v>
                </c:pt>
                <c:pt idx="34">
                  <c:v>0.99877489210130155</c:v>
                </c:pt>
                <c:pt idx="35">
                  <c:v>1.3704592713607033</c:v>
                </c:pt>
                <c:pt idx="36">
                  <c:v>1.3598253048507993</c:v>
                </c:pt>
                <c:pt idx="37">
                  <c:v>0.44547205547158397</c:v>
                </c:pt>
                <c:pt idx="38">
                  <c:v>0.44871584742708581</c:v>
                </c:pt>
                <c:pt idx="39">
                  <c:v>0.29201138292710316</c:v>
                </c:pt>
                <c:pt idx="40">
                  <c:v>0.47752637711469331</c:v>
                </c:pt>
                <c:pt idx="41">
                  <c:v>1.2270630475357487</c:v>
                </c:pt>
                <c:pt idx="42">
                  <c:v>0.56077376598443096</c:v>
                </c:pt>
                <c:pt idx="43">
                  <c:v>0.65919001973447555</c:v>
                </c:pt>
                <c:pt idx="44">
                  <c:v>0.49741773152852731</c:v>
                </c:pt>
                <c:pt idx="45">
                  <c:v>0.40768516378904646</c:v>
                </c:pt>
                <c:pt idx="46">
                  <c:v>0.36409198528569203</c:v>
                </c:pt>
                <c:pt idx="47">
                  <c:v>0.58850532598759342</c:v>
                </c:pt>
                <c:pt idx="48">
                  <c:v>0.3494003603061161</c:v>
                </c:pt>
                <c:pt idx="49">
                  <c:v>2.450351317157768</c:v>
                </c:pt>
                <c:pt idx="50">
                  <c:v>0.36612076115705516</c:v>
                </c:pt>
                <c:pt idx="51">
                  <c:v>0.30412775030174277</c:v>
                </c:pt>
                <c:pt idx="52">
                  <c:v>0.52643493891802773</c:v>
                </c:pt>
                <c:pt idx="53">
                  <c:v>0.38261718772636016</c:v>
                </c:pt>
                <c:pt idx="54">
                  <c:v>0.38180803311917971</c:v>
                </c:pt>
                <c:pt idx="55">
                  <c:v>0.7442715847107737</c:v>
                </c:pt>
                <c:pt idx="56">
                  <c:v>0.65901771815672172</c:v>
                </c:pt>
                <c:pt idx="57">
                  <c:v>0.97345554367843179</c:v>
                </c:pt>
                <c:pt idx="58">
                  <c:v>0.44816747695814646</c:v>
                </c:pt>
                <c:pt idx="59">
                  <c:v>1.4156151329429685</c:v>
                </c:pt>
                <c:pt idx="60">
                  <c:v>0.39713257812521541</c:v>
                </c:pt>
                <c:pt idx="61">
                  <c:v>0.30365517720471841</c:v>
                </c:pt>
                <c:pt idx="62">
                  <c:v>0.42472955237496329</c:v>
                </c:pt>
                <c:pt idx="63">
                  <c:v>1.7280406036232405</c:v>
                </c:pt>
                <c:pt idx="64">
                  <c:v>0.7431614995872563</c:v>
                </c:pt>
                <c:pt idx="65">
                  <c:v>0.61201794721481484</c:v>
                </c:pt>
                <c:pt idx="66">
                  <c:v>1.2180290835129217</c:v>
                </c:pt>
                <c:pt idx="67">
                  <c:v>0.3029922731830208</c:v>
                </c:pt>
                <c:pt idx="68">
                  <c:v>1.8606487060089758</c:v>
                </c:pt>
                <c:pt idx="69">
                  <c:v>0.57181201418252536</c:v>
                </c:pt>
                <c:pt idx="70">
                  <c:v>0.94463628322785409</c:v>
                </c:pt>
                <c:pt idx="71">
                  <c:v>0.71941226245798295</c:v>
                </c:pt>
                <c:pt idx="72">
                  <c:v>0.30800782483798</c:v>
                </c:pt>
                <c:pt idx="73">
                  <c:v>0.32616216758625294</c:v>
                </c:pt>
                <c:pt idx="74">
                  <c:v>0.49113119245197906</c:v>
                </c:pt>
                <c:pt idx="75">
                  <c:v>0.66136091806080088</c:v>
                </c:pt>
                <c:pt idx="76">
                  <c:v>0.49352330110533071</c:v>
                </c:pt>
                <c:pt idx="77">
                  <c:v>1.1636178705610856</c:v>
                </c:pt>
                <c:pt idx="78">
                  <c:v>0.6278706250025673</c:v>
                </c:pt>
                <c:pt idx="79">
                  <c:v>0.48662957757142794</c:v>
                </c:pt>
                <c:pt idx="80">
                  <c:v>0.5133939520421954</c:v>
                </c:pt>
                <c:pt idx="81">
                  <c:v>1.6762044837058658</c:v>
                </c:pt>
                <c:pt idx="82">
                  <c:v>0.71845678302663463</c:v>
                </c:pt>
                <c:pt idx="83">
                  <c:v>1.4687561534438265</c:v>
                </c:pt>
                <c:pt idx="84">
                  <c:v>0.69817083700127103</c:v>
                </c:pt>
                <c:pt idx="85">
                  <c:v>0.57028307389042143</c:v>
                </c:pt>
                <c:pt idx="86">
                  <c:v>1.1143861824892025</c:v>
                </c:pt>
                <c:pt idx="87">
                  <c:v>0.49267210340804801</c:v>
                </c:pt>
                <c:pt idx="88">
                  <c:v>0.3372323914449229</c:v>
                </c:pt>
                <c:pt idx="89">
                  <c:v>0.73426446824203051</c:v>
                </c:pt>
                <c:pt idx="90">
                  <c:v>2.5374462446967652</c:v>
                </c:pt>
                <c:pt idx="91">
                  <c:v>1.9493302148053668</c:v>
                </c:pt>
                <c:pt idx="92">
                  <c:v>3.54325697484028</c:v>
                </c:pt>
                <c:pt idx="93">
                  <c:v>1.0644581368124686</c:v>
                </c:pt>
                <c:pt idx="94">
                  <c:v>0.71472150310461535</c:v>
                </c:pt>
                <c:pt idx="95">
                  <c:v>0.78466674319345997</c:v>
                </c:pt>
                <c:pt idx="96">
                  <c:v>3.1305036194198954</c:v>
                </c:pt>
                <c:pt idx="97">
                  <c:v>1.8500335710070031</c:v>
                </c:pt>
                <c:pt idx="98">
                  <c:v>0.44835550827251874</c:v>
                </c:pt>
                <c:pt idx="99">
                  <c:v>0.27617992619011245</c:v>
                </c:pt>
                <c:pt idx="100">
                  <c:v>0.79184451580030346</c:v>
                </c:pt>
                <c:pt idx="101">
                  <c:v>1.4371412503717333</c:v>
                </c:pt>
                <c:pt idx="102">
                  <c:v>4.4338764148152183</c:v>
                </c:pt>
                <c:pt idx="103">
                  <c:v>0.87730258582777965</c:v>
                </c:pt>
                <c:pt idx="104">
                  <c:v>0.95599262854966838</c:v>
                </c:pt>
                <c:pt idx="105">
                  <c:v>0.41296117024735796</c:v>
                </c:pt>
                <c:pt idx="106">
                  <c:v>0.94469601090197741</c:v>
                </c:pt>
                <c:pt idx="107">
                  <c:v>0.31898099277718833</c:v>
                </c:pt>
                <c:pt idx="108">
                  <c:v>1.4751492208808754</c:v>
                </c:pt>
                <c:pt idx="109">
                  <c:v>0.35766127178307999</c:v>
                </c:pt>
                <c:pt idx="110">
                  <c:v>1.0208942719189926</c:v>
                </c:pt>
                <c:pt idx="111">
                  <c:v>0.29484076845072382</c:v>
                </c:pt>
                <c:pt idx="112">
                  <c:v>0.58141637374509836</c:v>
                </c:pt>
                <c:pt idx="113">
                  <c:v>0.37861106034960729</c:v>
                </c:pt>
                <c:pt idx="114">
                  <c:v>0.79111945063545253</c:v>
                </c:pt>
                <c:pt idx="115">
                  <c:v>2.2406090105197345</c:v>
                </c:pt>
                <c:pt idx="116">
                  <c:v>1.0454416769718586</c:v>
                </c:pt>
                <c:pt idx="117">
                  <c:v>0.31162919997913674</c:v>
                </c:pt>
                <c:pt idx="118">
                  <c:v>0.59370367123460721</c:v>
                </c:pt>
                <c:pt idx="119">
                  <c:v>1.2367139845071802</c:v>
                </c:pt>
                <c:pt idx="120">
                  <c:v>0.75925862656792653</c:v>
                </c:pt>
                <c:pt idx="121">
                  <c:v>0.85921775418475121</c:v>
                </c:pt>
                <c:pt idx="122">
                  <c:v>0.6159278592696652</c:v>
                </c:pt>
                <c:pt idx="123">
                  <c:v>0.81916511818102489</c:v>
                </c:pt>
                <c:pt idx="124">
                  <c:v>0.38255084569672082</c:v>
                </c:pt>
                <c:pt idx="125">
                  <c:v>1.5379654229415671</c:v>
                </c:pt>
                <c:pt idx="126">
                  <c:v>4.6754682619914947</c:v>
                </c:pt>
                <c:pt idx="127">
                  <c:v>0.60721119473229279</c:v>
                </c:pt>
                <c:pt idx="128">
                  <c:v>1.3829265582233583</c:v>
                </c:pt>
                <c:pt idx="129">
                  <c:v>0.99015295310488982</c:v>
                </c:pt>
                <c:pt idx="130">
                  <c:v>0.78471477390472988</c:v>
                </c:pt>
                <c:pt idx="131">
                  <c:v>0.33270858167949774</c:v>
                </c:pt>
                <c:pt idx="132">
                  <c:v>0.41983453351752748</c:v>
                </c:pt>
                <c:pt idx="133">
                  <c:v>1.1611345265428741</c:v>
                </c:pt>
                <c:pt idx="134">
                  <c:v>1.3973550266171118</c:v>
                </c:pt>
                <c:pt idx="135">
                  <c:v>0.3082328643492529</c:v>
                </c:pt>
                <c:pt idx="136">
                  <c:v>0.83784382833690874</c:v>
                </c:pt>
                <c:pt idx="137">
                  <c:v>0.36541301745269855</c:v>
                </c:pt>
                <c:pt idx="138">
                  <c:v>0.2321451247177764</c:v>
                </c:pt>
                <c:pt idx="139">
                  <c:v>1.3424078481897008</c:v>
                </c:pt>
                <c:pt idx="140">
                  <c:v>0.75302111566795693</c:v>
                </c:pt>
                <c:pt idx="141">
                  <c:v>0.36062343561734966</c:v>
                </c:pt>
                <c:pt idx="142">
                  <c:v>2.1849321542448163</c:v>
                </c:pt>
                <c:pt idx="143">
                  <c:v>0.6091373726161855</c:v>
                </c:pt>
                <c:pt idx="144">
                  <c:v>1.4700589953645595</c:v>
                </c:pt>
                <c:pt idx="145">
                  <c:v>0.47420115927172618</c:v>
                </c:pt>
                <c:pt idx="146">
                  <c:v>0.85352869244885932</c:v>
                </c:pt>
                <c:pt idx="147">
                  <c:v>0.78790653695654689</c:v>
                </c:pt>
                <c:pt idx="148">
                  <c:v>2.2244227820717688</c:v>
                </c:pt>
                <c:pt idx="149">
                  <c:v>2.3090532106994175</c:v>
                </c:pt>
                <c:pt idx="150">
                  <c:v>2.1056406866113164</c:v>
                </c:pt>
                <c:pt idx="151">
                  <c:v>0.8306386788218445</c:v>
                </c:pt>
                <c:pt idx="152">
                  <c:v>0.87980076660298712</c:v>
                </c:pt>
                <c:pt idx="153">
                  <c:v>2.8015642015573898</c:v>
                </c:pt>
                <c:pt idx="154">
                  <c:v>0.40820042666014772</c:v>
                </c:pt>
                <c:pt idx="155">
                  <c:v>4.4971983957796002</c:v>
                </c:pt>
                <c:pt idx="156">
                  <c:v>1.9750446963356516</c:v>
                </c:pt>
                <c:pt idx="157">
                  <c:v>3.9708190404332755</c:v>
                </c:pt>
                <c:pt idx="158">
                  <c:v>1.5507349746155983</c:v>
                </c:pt>
                <c:pt idx="159">
                  <c:v>0.53364169787162685</c:v>
                </c:pt>
                <c:pt idx="160">
                  <c:v>1.1774365818036534</c:v>
                </c:pt>
                <c:pt idx="161">
                  <c:v>1.9219302272712446</c:v>
                </c:pt>
                <c:pt idx="162">
                  <c:v>1.0541017812944398</c:v>
                </c:pt>
                <c:pt idx="163">
                  <c:v>0.66134270898790315</c:v>
                </c:pt>
                <c:pt idx="164">
                  <c:v>0.68609059130267502</c:v>
                </c:pt>
                <c:pt idx="165">
                  <c:v>0.85293195282372791</c:v>
                </c:pt>
                <c:pt idx="166">
                  <c:v>1.1868946683242831</c:v>
                </c:pt>
                <c:pt idx="167">
                  <c:v>0.50255429456448442</c:v>
                </c:pt>
                <c:pt idx="168">
                  <c:v>0.26317616657228399</c:v>
                </c:pt>
                <c:pt idx="169">
                  <c:v>0.53805935850768682</c:v>
                </c:pt>
                <c:pt idx="170">
                  <c:v>1.3932366176475064</c:v>
                </c:pt>
                <c:pt idx="171">
                  <c:v>3.4083958042310476</c:v>
                </c:pt>
                <c:pt idx="172">
                  <c:v>1.0048730028717037</c:v>
                </c:pt>
                <c:pt idx="173">
                  <c:v>0.81570378701086799</c:v>
                </c:pt>
                <c:pt idx="174">
                  <c:v>0.6534348435625692</c:v>
                </c:pt>
                <c:pt idx="175">
                  <c:v>0.93336016668181976</c:v>
                </c:pt>
                <c:pt idx="176">
                  <c:v>1.4122655840203961</c:v>
                </c:pt>
                <c:pt idx="177">
                  <c:v>2.235019594696642</c:v>
                </c:pt>
                <c:pt idx="178">
                  <c:v>0.84498389791680351</c:v>
                </c:pt>
                <c:pt idx="179">
                  <c:v>0.3229231943855167</c:v>
                </c:pt>
                <c:pt idx="180">
                  <c:v>1.0651567142032317</c:v>
                </c:pt>
                <c:pt idx="181">
                  <c:v>1.2566141064357763</c:v>
                </c:pt>
                <c:pt idx="182">
                  <c:v>3.7546394546480877</c:v>
                </c:pt>
                <c:pt idx="183">
                  <c:v>1.4309556539632167</c:v>
                </c:pt>
                <c:pt idx="184">
                  <c:v>0.55532200840868395</c:v>
                </c:pt>
                <c:pt idx="185">
                  <c:v>0.35102084524153065</c:v>
                </c:pt>
                <c:pt idx="186">
                  <c:v>3.8704153910374908</c:v>
                </c:pt>
                <c:pt idx="187">
                  <c:v>0.60360774692764285</c:v>
                </c:pt>
                <c:pt idx="188">
                  <c:v>0.7704284603579773</c:v>
                </c:pt>
                <c:pt idx="189">
                  <c:v>2.4224624592500899</c:v>
                </c:pt>
                <c:pt idx="190">
                  <c:v>1.6523129174501119</c:v>
                </c:pt>
                <c:pt idx="191">
                  <c:v>1.4348254870420678</c:v>
                </c:pt>
                <c:pt idx="192">
                  <c:v>0.97334992990738023</c:v>
                </c:pt>
                <c:pt idx="193">
                  <c:v>1.6721085145616696</c:v>
                </c:pt>
                <c:pt idx="194">
                  <c:v>4.299842263134587</c:v>
                </c:pt>
                <c:pt idx="195">
                  <c:v>1.5968181234481533</c:v>
                </c:pt>
                <c:pt idx="196">
                  <c:v>1.0713804302597394</c:v>
                </c:pt>
                <c:pt idx="197">
                  <c:v>0.68205913264475959</c:v>
                </c:pt>
                <c:pt idx="198">
                  <c:v>1.4706262612298513</c:v>
                </c:pt>
                <c:pt idx="199">
                  <c:v>0.33791298853155177</c:v>
                </c:pt>
                <c:pt idx="200">
                  <c:v>1.379596334170923</c:v>
                </c:pt>
                <c:pt idx="201">
                  <c:v>0.30754582988091311</c:v>
                </c:pt>
                <c:pt idx="202">
                  <c:v>0.75957673083155308</c:v>
                </c:pt>
                <c:pt idx="203">
                  <c:v>2.8538294970098423</c:v>
                </c:pt>
                <c:pt idx="204">
                  <c:v>0.57750515103366906</c:v>
                </c:pt>
                <c:pt idx="205">
                  <c:v>3.0166938283150939</c:v>
                </c:pt>
                <c:pt idx="206">
                  <c:v>2.0608510077129396</c:v>
                </c:pt>
                <c:pt idx="207">
                  <c:v>0.97479110789502499</c:v>
                </c:pt>
                <c:pt idx="208">
                  <c:v>0.55289197916609556</c:v>
                </c:pt>
                <c:pt idx="209">
                  <c:v>0.44390955488011885</c:v>
                </c:pt>
                <c:pt idx="210">
                  <c:v>0.52903929460522048</c:v>
                </c:pt>
                <c:pt idx="211">
                  <c:v>1.1669624997673285</c:v>
                </c:pt>
                <c:pt idx="212">
                  <c:v>1.026529354068592</c:v>
                </c:pt>
                <c:pt idx="213">
                  <c:v>1.2164548641833617</c:v>
                </c:pt>
                <c:pt idx="214">
                  <c:v>1.8817063061282775</c:v>
                </c:pt>
                <c:pt idx="215">
                  <c:v>9.6282763967364495</c:v>
                </c:pt>
                <c:pt idx="216">
                  <c:v>2.2118314826908776</c:v>
                </c:pt>
                <c:pt idx="217">
                  <c:v>0.60303809084987259</c:v>
                </c:pt>
                <c:pt idx="218">
                  <c:v>0.8235959103128111</c:v>
                </c:pt>
                <c:pt idx="219">
                  <c:v>0.6327071970360435</c:v>
                </c:pt>
                <c:pt idx="220">
                  <c:v>1.3979808954870525</c:v>
                </c:pt>
                <c:pt idx="221">
                  <c:v>7.7863731081591681</c:v>
                </c:pt>
                <c:pt idx="222">
                  <c:v>0.53873443331425497</c:v>
                </c:pt>
                <c:pt idx="223">
                  <c:v>1.6305345205827437</c:v>
                </c:pt>
                <c:pt idx="224">
                  <c:v>0.89485789284511685</c:v>
                </c:pt>
                <c:pt idx="225">
                  <c:v>0.47995815260567609</c:v>
                </c:pt>
                <c:pt idx="226">
                  <c:v>1.0111389004401579</c:v>
                </c:pt>
                <c:pt idx="227">
                  <c:v>0.39847441151114188</c:v>
                </c:pt>
                <c:pt idx="228">
                  <c:v>0.49100918581179254</c:v>
                </c:pt>
                <c:pt idx="229">
                  <c:v>0.34298844240234783</c:v>
                </c:pt>
                <c:pt idx="230">
                  <c:v>2.4155956556164848</c:v>
                </c:pt>
                <c:pt idx="231">
                  <c:v>0.88472952748613931</c:v>
                </c:pt>
                <c:pt idx="232">
                  <c:v>0.82835799581438641</c:v>
                </c:pt>
                <c:pt idx="233">
                  <c:v>1.5076502112768153</c:v>
                </c:pt>
                <c:pt idx="234">
                  <c:v>0.61259982487282549</c:v>
                </c:pt>
                <c:pt idx="235">
                  <c:v>1.1844831229179476</c:v>
                </c:pt>
                <c:pt idx="236">
                  <c:v>0.8481026902025639</c:v>
                </c:pt>
                <c:pt idx="237">
                  <c:v>0.60825211915612531</c:v>
                </c:pt>
                <c:pt idx="238">
                  <c:v>2.3448677617270719</c:v>
                </c:pt>
                <c:pt idx="239">
                  <c:v>0.79317511423166598</c:v>
                </c:pt>
                <c:pt idx="240">
                  <c:v>3.9776875419172883</c:v>
                </c:pt>
                <c:pt idx="241">
                  <c:v>2.9743079745427732</c:v>
                </c:pt>
                <c:pt idx="242">
                  <c:v>0.43853016320528543</c:v>
                </c:pt>
                <c:pt idx="243">
                  <c:v>0.67887900060780626</c:v>
                </c:pt>
                <c:pt idx="244">
                  <c:v>2.4791592889000631</c:v>
                </c:pt>
                <c:pt idx="245">
                  <c:v>5.300740064887572</c:v>
                </c:pt>
                <c:pt idx="246">
                  <c:v>2.6199533500506118</c:v>
                </c:pt>
                <c:pt idx="247">
                  <c:v>1.2919019086798793</c:v>
                </c:pt>
                <c:pt idx="248">
                  <c:v>2.2262633785289689</c:v>
                </c:pt>
                <c:pt idx="249">
                  <c:v>0.60221936305211154</c:v>
                </c:pt>
                <c:pt idx="250">
                  <c:v>0.72743350829657416</c:v>
                </c:pt>
                <c:pt idx="251">
                  <c:v>2.6412447455196526</c:v>
                </c:pt>
                <c:pt idx="252">
                  <c:v>2.4892542536873923</c:v>
                </c:pt>
                <c:pt idx="253">
                  <c:v>1.000531664682113</c:v>
                </c:pt>
                <c:pt idx="254">
                  <c:v>1.2136786833165827</c:v>
                </c:pt>
                <c:pt idx="255">
                  <c:v>1.2017838742709972</c:v>
                </c:pt>
                <c:pt idx="256">
                  <c:v>0.36994517667939797</c:v>
                </c:pt>
                <c:pt idx="257">
                  <c:v>0.51320775689358966</c:v>
                </c:pt>
                <c:pt idx="258">
                  <c:v>1.5370043597098904</c:v>
                </c:pt>
                <c:pt idx="259">
                  <c:v>1.6784790759490387</c:v>
                </c:pt>
                <c:pt idx="260">
                  <c:v>3.3792526021054732</c:v>
                </c:pt>
                <c:pt idx="261">
                  <c:v>2.9662207407003098</c:v>
                </c:pt>
                <c:pt idx="262">
                  <c:v>1.5282716044370306</c:v>
                </c:pt>
                <c:pt idx="263">
                  <c:v>0.14380557442227018</c:v>
                </c:pt>
                <c:pt idx="264">
                  <c:v>1.1447376120410011</c:v>
                </c:pt>
                <c:pt idx="265">
                  <c:v>0.56164620264963361</c:v>
                </c:pt>
                <c:pt idx="266">
                  <c:v>0.99073179384784893</c:v>
                </c:pt>
                <c:pt idx="267">
                  <c:v>6.7724885485560442</c:v>
                </c:pt>
                <c:pt idx="268">
                  <c:v>4.4992305999834725</c:v>
                </c:pt>
                <c:pt idx="269">
                  <c:v>2.0479476397444145</c:v>
                </c:pt>
                <c:pt idx="270">
                  <c:v>3.1261234923408421</c:v>
                </c:pt>
                <c:pt idx="271">
                  <c:v>2.0871069637750845</c:v>
                </c:pt>
                <c:pt idx="272">
                  <c:v>1.8941770614416569</c:v>
                </c:pt>
                <c:pt idx="273">
                  <c:v>1.369769177755906</c:v>
                </c:pt>
                <c:pt idx="274">
                  <c:v>0.40762198529948823</c:v>
                </c:pt>
                <c:pt idx="275">
                  <c:v>1.0041740388984144</c:v>
                </c:pt>
                <c:pt idx="276">
                  <c:v>1.1562240010308518</c:v>
                </c:pt>
                <c:pt idx="277">
                  <c:v>0.53113224957974403</c:v>
                </c:pt>
                <c:pt idx="278">
                  <c:v>0.44374230880652549</c:v>
                </c:pt>
                <c:pt idx="279">
                  <c:v>2.4408401455990245</c:v>
                </c:pt>
                <c:pt idx="280">
                  <c:v>1.4639728850664209</c:v>
                </c:pt>
                <c:pt idx="281">
                  <c:v>1.330135508609374</c:v>
                </c:pt>
                <c:pt idx="282">
                  <c:v>3.7282007400949602</c:v>
                </c:pt>
                <c:pt idx="283">
                  <c:v>2.755871527958119</c:v>
                </c:pt>
                <c:pt idx="284">
                  <c:v>2.093570364282594</c:v>
                </c:pt>
                <c:pt idx="285">
                  <c:v>0.3109042482550865</c:v>
                </c:pt>
                <c:pt idx="286">
                  <c:v>0.82890814367268084</c:v>
                </c:pt>
                <c:pt idx="287">
                  <c:v>0.55695315036908721</c:v>
                </c:pt>
                <c:pt idx="288">
                  <c:v>1.148880677394984</c:v>
                </c:pt>
                <c:pt idx="289">
                  <c:v>2.0641684723443596</c:v>
                </c:pt>
                <c:pt idx="290">
                  <c:v>2.0693140266670991</c:v>
                </c:pt>
                <c:pt idx="291">
                  <c:v>1.2144408373702424</c:v>
                </c:pt>
                <c:pt idx="292">
                  <c:v>4.9962653154074523</c:v>
                </c:pt>
                <c:pt idx="293">
                  <c:v>1.4140251166694719</c:v>
                </c:pt>
                <c:pt idx="294">
                  <c:v>0.73896860698607802</c:v>
                </c:pt>
                <c:pt idx="295">
                  <c:v>2.1210181437451263</c:v>
                </c:pt>
                <c:pt idx="296">
                  <c:v>1.256821984914914</c:v>
                </c:pt>
                <c:pt idx="297">
                  <c:v>0.62170618406497913</c:v>
                </c:pt>
                <c:pt idx="298">
                  <c:v>0.82013847219212421</c:v>
                </c:pt>
                <c:pt idx="299">
                  <c:v>0.65831550452645049</c:v>
                </c:pt>
                <c:pt idx="300">
                  <c:v>3.6420941953014343</c:v>
                </c:pt>
                <c:pt idx="301">
                  <c:v>2.8316073066504464</c:v>
                </c:pt>
                <c:pt idx="302">
                  <c:v>1.0048364769168383</c:v>
                </c:pt>
                <c:pt idx="303">
                  <c:v>1.1965777283509722</c:v>
                </c:pt>
                <c:pt idx="304">
                  <c:v>1.259671588981164</c:v>
                </c:pt>
                <c:pt idx="305">
                  <c:v>2.5587208432009341</c:v>
                </c:pt>
                <c:pt idx="306">
                  <c:v>0.48118716478953955</c:v>
                </c:pt>
                <c:pt idx="307">
                  <c:v>1.8376518223506557</c:v>
                </c:pt>
                <c:pt idx="308">
                  <c:v>2.1419318744229705</c:v>
                </c:pt>
                <c:pt idx="309">
                  <c:v>5.8279406535868858</c:v>
                </c:pt>
                <c:pt idx="310">
                  <c:v>5.1573423860426519</c:v>
                </c:pt>
                <c:pt idx="311">
                  <c:v>2.7536054775704941</c:v>
                </c:pt>
                <c:pt idx="312">
                  <c:v>0.30970638021269697</c:v>
                </c:pt>
                <c:pt idx="313">
                  <c:v>1.1808824790397321</c:v>
                </c:pt>
                <c:pt idx="314">
                  <c:v>1.7295855824780884</c:v>
                </c:pt>
                <c:pt idx="315">
                  <c:v>0.86262582367380614</c:v>
                </c:pt>
                <c:pt idx="316">
                  <c:v>1.2471113461232168</c:v>
                </c:pt>
                <c:pt idx="317">
                  <c:v>1.2526237719529909</c:v>
                </c:pt>
                <c:pt idx="318">
                  <c:v>2.1427891877042624</c:v>
                </c:pt>
                <c:pt idx="319">
                  <c:v>6.2583439757391393</c:v>
                </c:pt>
                <c:pt idx="320">
                  <c:v>0.95635594334446261</c:v>
                </c:pt>
                <c:pt idx="321">
                  <c:v>2.4743219295136298</c:v>
                </c:pt>
                <c:pt idx="322">
                  <c:v>0.30211114791274674</c:v>
                </c:pt>
                <c:pt idx="323">
                  <c:v>0.52303758842346837</c:v>
                </c:pt>
                <c:pt idx="324">
                  <c:v>0.52828267644568294</c:v>
                </c:pt>
                <c:pt idx="325">
                  <c:v>0.45916894442034034</c:v>
                </c:pt>
                <c:pt idx="326">
                  <c:v>1.5090930962390283</c:v>
                </c:pt>
                <c:pt idx="327">
                  <c:v>4.159148364377331</c:v>
                </c:pt>
                <c:pt idx="328">
                  <c:v>5.8462468171385877</c:v>
                </c:pt>
                <c:pt idx="329">
                  <c:v>6.1932110522644326</c:v>
                </c:pt>
                <c:pt idx="330">
                  <c:v>3.9630706024577513</c:v>
                </c:pt>
                <c:pt idx="331">
                  <c:v>2.4856301794375928</c:v>
                </c:pt>
                <c:pt idx="332">
                  <c:v>0.68415036348562408</c:v>
                </c:pt>
                <c:pt idx="333">
                  <c:v>4.6301546639860414</c:v>
                </c:pt>
                <c:pt idx="334">
                  <c:v>1.2878598814899251</c:v>
                </c:pt>
                <c:pt idx="335">
                  <c:v>5.941432425978685</c:v>
                </c:pt>
                <c:pt idx="336">
                  <c:v>13.614663491471905</c:v>
                </c:pt>
                <c:pt idx="337">
                  <c:v>0.89769923614529901</c:v>
                </c:pt>
                <c:pt idx="338">
                  <c:v>0.73935663773531946</c:v>
                </c:pt>
                <c:pt idx="339">
                  <c:v>1.2035197872897241</c:v>
                </c:pt>
                <c:pt idx="340">
                  <c:v>1.5409659572339731</c:v>
                </c:pt>
                <c:pt idx="341">
                  <c:v>0.88839360377525356</c:v>
                </c:pt>
                <c:pt idx="342">
                  <c:v>1.7101432410243749</c:v>
                </c:pt>
                <c:pt idx="343">
                  <c:v>0.63171313396887996</c:v>
                </c:pt>
                <c:pt idx="344">
                  <c:v>1.389798254454262</c:v>
                </c:pt>
                <c:pt idx="345">
                  <c:v>0.69297912546461893</c:v>
                </c:pt>
                <c:pt idx="346">
                  <c:v>1.085319091191788</c:v>
                </c:pt>
                <c:pt idx="347">
                  <c:v>1.4006302901412269</c:v>
                </c:pt>
                <c:pt idx="348">
                  <c:v>0.36355797817490565</c:v>
                </c:pt>
                <c:pt idx="349">
                  <c:v>0.66702392493021845</c:v>
                </c:pt>
                <c:pt idx="350">
                  <c:v>2.3336505541135901</c:v>
                </c:pt>
                <c:pt idx="351">
                  <c:v>0.7445338449584894</c:v>
                </c:pt>
                <c:pt idx="352">
                  <c:v>0.48375900016462769</c:v>
                </c:pt>
                <c:pt idx="353">
                  <c:v>1.366434619004252</c:v>
                </c:pt>
                <c:pt idx="354">
                  <c:v>0.64831044019398509</c:v>
                </c:pt>
                <c:pt idx="355">
                  <c:v>1.5967645448902739</c:v>
                </c:pt>
                <c:pt idx="356">
                  <c:v>2.0330994906762525</c:v>
                </c:pt>
                <c:pt idx="357">
                  <c:v>3.3973664954674034</c:v>
                </c:pt>
                <c:pt idx="358">
                  <c:v>1.9744199208619182</c:v>
                </c:pt>
                <c:pt idx="359">
                  <c:v>0.64358122940411799</c:v>
                </c:pt>
                <c:pt idx="360">
                  <c:v>1.0917527676198979</c:v>
                </c:pt>
                <c:pt idx="361">
                  <c:v>0.67305141634994581</c:v>
                </c:pt>
                <c:pt idx="362">
                  <c:v>0.85769248545345478</c:v>
                </c:pt>
                <c:pt idx="363">
                  <c:v>1.1068079372912161</c:v>
                </c:pt>
                <c:pt idx="364">
                  <c:v>0.94002669741666189</c:v>
                </c:pt>
                <c:pt idx="365">
                  <c:v>1.1702688308255345</c:v>
                </c:pt>
                <c:pt idx="366">
                  <c:v>1.1826795877916461</c:v>
                </c:pt>
                <c:pt idx="367">
                  <c:v>0.80651603139688322</c:v>
                </c:pt>
                <c:pt idx="368">
                  <c:v>1.4566971586581206</c:v>
                </c:pt>
                <c:pt idx="369">
                  <c:v>2.4449885050034621</c:v>
                </c:pt>
                <c:pt idx="370">
                  <c:v>1.9538298301307939</c:v>
                </c:pt>
                <c:pt idx="371">
                  <c:v>1.8836036234330815</c:v>
                </c:pt>
                <c:pt idx="372">
                  <c:v>2.1657186126204468</c:v>
                </c:pt>
                <c:pt idx="373">
                  <c:v>1.7490969560045189</c:v>
                </c:pt>
                <c:pt idx="374">
                  <c:v>2.4703168470076906</c:v>
                </c:pt>
                <c:pt idx="375">
                  <c:v>2.4140721037077562</c:v>
                </c:pt>
                <c:pt idx="376">
                  <c:v>0.99938091001899387</c:v>
                </c:pt>
                <c:pt idx="377">
                  <c:v>0.91718964934681535</c:v>
                </c:pt>
                <c:pt idx="378">
                  <c:v>1.6573836460014466</c:v>
                </c:pt>
                <c:pt idx="379">
                  <c:v>0.24918906426552989</c:v>
                </c:pt>
                <c:pt idx="380">
                  <c:v>1.7454231458457179</c:v>
                </c:pt>
                <c:pt idx="381">
                  <c:v>0.57023649352580741</c:v>
                </c:pt>
                <c:pt idx="382">
                  <c:v>0.48791384123746739</c:v>
                </c:pt>
                <c:pt idx="383">
                  <c:v>0.99384157616523627</c:v>
                </c:pt>
                <c:pt idx="384">
                  <c:v>8.3593110394371291</c:v>
                </c:pt>
                <c:pt idx="385">
                  <c:v>1.6505778920223042</c:v>
                </c:pt>
                <c:pt idx="386">
                  <c:v>1.1648737976119672</c:v>
                </c:pt>
                <c:pt idx="387">
                  <c:v>0.82347663925764647</c:v>
                </c:pt>
                <c:pt idx="388">
                  <c:v>1.3273809712766937</c:v>
                </c:pt>
                <c:pt idx="389">
                  <c:v>7.5116523425312414</c:v>
                </c:pt>
                <c:pt idx="390">
                  <c:v>2.8513899137827203</c:v>
                </c:pt>
                <c:pt idx="391">
                  <c:v>2.3929165588251546</c:v>
                </c:pt>
                <c:pt idx="392">
                  <c:v>1.9558155620328868</c:v>
                </c:pt>
                <c:pt idx="393">
                  <c:v>4.284016702582039</c:v>
                </c:pt>
                <c:pt idx="394">
                  <c:v>1.8042482042825034</c:v>
                </c:pt>
                <c:pt idx="395">
                  <c:v>1.4352207357098219</c:v>
                </c:pt>
                <c:pt idx="396">
                  <c:v>2.2030403360491055</c:v>
                </c:pt>
                <c:pt idx="397">
                  <c:v>0.81186179020069493</c:v>
                </c:pt>
                <c:pt idx="398">
                  <c:v>1.0023967955023831</c:v>
                </c:pt>
                <c:pt idx="399">
                  <c:v>0.73196949847102089</c:v>
                </c:pt>
                <c:pt idx="400">
                  <c:v>1.4893465901304981</c:v>
                </c:pt>
                <c:pt idx="401">
                  <c:v>1.5654100861653633</c:v>
                </c:pt>
                <c:pt idx="402">
                  <c:v>1.2466602244576483</c:v>
                </c:pt>
                <c:pt idx="403">
                  <c:v>3.0631574633233365</c:v>
                </c:pt>
                <c:pt idx="404">
                  <c:v>7.3239672300576268</c:v>
                </c:pt>
                <c:pt idx="405">
                  <c:v>3.9505338961982805</c:v>
                </c:pt>
                <c:pt idx="406">
                  <c:v>1.7809142831034772</c:v>
                </c:pt>
                <c:pt idx="407">
                  <c:v>0.99567724287501125</c:v>
                </c:pt>
                <c:pt idx="408">
                  <c:v>2.3262671885215083</c:v>
                </c:pt>
                <c:pt idx="409">
                  <c:v>0.91496435999053194</c:v>
                </c:pt>
                <c:pt idx="410">
                  <c:v>1.5858315703841477</c:v>
                </c:pt>
                <c:pt idx="411">
                  <c:v>0.44133705525279082</c:v>
                </c:pt>
                <c:pt idx="412">
                  <c:v>2.0869825475142756</c:v>
                </c:pt>
                <c:pt idx="413">
                  <c:v>0.10256520645920746</c:v>
                </c:pt>
                <c:pt idx="414">
                  <c:v>0.81443437627579052</c:v>
                </c:pt>
                <c:pt idx="415">
                  <c:v>0.36702539402030615</c:v>
                </c:pt>
                <c:pt idx="416">
                  <c:v>0.64584892872803545</c:v>
                </c:pt>
                <c:pt idx="417">
                  <c:v>0.93679942440743236</c:v>
                </c:pt>
                <c:pt idx="418">
                  <c:v>2.4718148590917659</c:v>
                </c:pt>
                <c:pt idx="419">
                  <c:v>2.4915900179124328</c:v>
                </c:pt>
                <c:pt idx="420">
                  <c:v>2.0764708978958319</c:v>
                </c:pt>
                <c:pt idx="421">
                  <c:v>6.1317516979706408</c:v>
                </c:pt>
                <c:pt idx="422">
                  <c:v>2.0804405451860362</c:v>
                </c:pt>
                <c:pt idx="423">
                  <c:v>3.6317187866497602</c:v>
                </c:pt>
                <c:pt idx="424">
                  <c:v>0.79282051726865532</c:v>
                </c:pt>
                <c:pt idx="425">
                  <c:v>7.8555181662780429</c:v>
                </c:pt>
                <c:pt idx="426">
                  <c:v>3.641889822298817</c:v>
                </c:pt>
                <c:pt idx="427">
                  <c:v>3.2743399959136088</c:v>
                </c:pt>
                <c:pt idx="428">
                  <c:v>3.4065093442777217</c:v>
                </c:pt>
                <c:pt idx="429">
                  <c:v>0.85991098902124197</c:v>
                </c:pt>
                <c:pt idx="430">
                  <c:v>0.85286831456715406</c:v>
                </c:pt>
                <c:pt idx="431">
                  <c:v>4.0880860886686179</c:v>
                </c:pt>
                <c:pt idx="432">
                  <c:v>1.1772740271301088</c:v>
                </c:pt>
                <c:pt idx="433">
                  <c:v>1.1235722286373657</c:v>
                </c:pt>
                <c:pt idx="434">
                  <c:v>1.3665002494115217</c:v>
                </c:pt>
                <c:pt idx="435">
                  <c:v>0.52520745091257859</c:v>
                </c:pt>
                <c:pt idx="436">
                  <c:v>4.0206888242545356</c:v>
                </c:pt>
                <c:pt idx="437">
                  <c:v>12.340714332338344</c:v>
                </c:pt>
                <c:pt idx="438">
                  <c:v>3.0808469862215691</c:v>
                </c:pt>
                <c:pt idx="439">
                  <c:v>5.7628532884160313</c:v>
                </c:pt>
                <c:pt idx="440">
                  <c:v>2.3552760348109363</c:v>
                </c:pt>
                <c:pt idx="441">
                  <c:v>2.0775540691732619</c:v>
                </c:pt>
                <c:pt idx="442">
                  <c:v>1.9111554595161282</c:v>
                </c:pt>
                <c:pt idx="443">
                  <c:v>1.0903931576285217</c:v>
                </c:pt>
                <c:pt idx="444">
                  <c:v>1.3128225276548882</c:v>
                </c:pt>
                <c:pt idx="445">
                  <c:v>1.9076109050377552</c:v>
                </c:pt>
                <c:pt idx="446">
                  <c:v>0.77017749856540096</c:v>
                </c:pt>
                <c:pt idx="447">
                  <c:v>2.2369895544889133</c:v>
                </c:pt>
                <c:pt idx="448">
                  <c:v>1.1672020009157629</c:v>
                </c:pt>
                <c:pt idx="449">
                  <c:v>4.3438067683191957</c:v>
                </c:pt>
                <c:pt idx="450">
                  <c:v>0.388568709222195</c:v>
                </c:pt>
                <c:pt idx="451">
                  <c:v>3.1226335655879121</c:v>
                </c:pt>
                <c:pt idx="452">
                  <c:v>0.61397380722658934</c:v>
                </c:pt>
                <c:pt idx="453">
                  <c:v>0.79986327030711113</c:v>
                </c:pt>
                <c:pt idx="454">
                  <c:v>1.8002333457323541</c:v>
                </c:pt>
                <c:pt idx="455">
                  <c:v>1.4888843557629958</c:v>
                </c:pt>
                <c:pt idx="456">
                  <c:v>2.0197650630732027</c:v>
                </c:pt>
                <c:pt idx="457">
                  <c:v>5.6638929594710508</c:v>
                </c:pt>
                <c:pt idx="458">
                  <c:v>5.2945206018894089</c:v>
                </c:pt>
                <c:pt idx="459">
                  <c:v>3.9388800061249132</c:v>
                </c:pt>
                <c:pt idx="460">
                  <c:v>3.5851119858584433</c:v>
                </c:pt>
                <c:pt idx="461">
                  <c:v>1.7754442535244557</c:v>
                </c:pt>
                <c:pt idx="462">
                  <c:v>2.5851521349859374</c:v>
                </c:pt>
                <c:pt idx="463">
                  <c:v>2.8702217770518144</c:v>
                </c:pt>
                <c:pt idx="464">
                  <c:v>1.3882025136678344</c:v>
                </c:pt>
                <c:pt idx="465">
                  <c:v>5.7584985792880587</c:v>
                </c:pt>
                <c:pt idx="466">
                  <c:v>2.5316101363588408</c:v>
                </c:pt>
                <c:pt idx="467">
                  <c:v>3.0240894574354455</c:v>
                </c:pt>
                <c:pt idx="468">
                  <c:v>0.56074218778452978</c:v>
                </c:pt>
                <c:pt idx="469">
                  <c:v>1.3399111143256008</c:v>
                </c:pt>
                <c:pt idx="470">
                  <c:v>2.333990537605465</c:v>
                </c:pt>
                <c:pt idx="471">
                  <c:v>1.6568634283164054</c:v>
                </c:pt>
                <c:pt idx="472">
                  <c:v>1.6022102474753768</c:v>
                </c:pt>
                <c:pt idx="473">
                  <c:v>2.0127496755689802</c:v>
                </c:pt>
                <c:pt idx="474">
                  <c:v>3.0766700180450628</c:v>
                </c:pt>
                <c:pt idx="475">
                  <c:v>0.79078434703503298</c:v>
                </c:pt>
                <c:pt idx="476">
                  <c:v>1.6715164850139042</c:v>
                </c:pt>
                <c:pt idx="477">
                  <c:v>0.54264318936875477</c:v>
                </c:pt>
                <c:pt idx="478">
                  <c:v>1.3176155866389705</c:v>
                </c:pt>
                <c:pt idx="479">
                  <c:v>1.1856450429416407</c:v>
                </c:pt>
                <c:pt idx="480">
                  <c:v>2.3003357086300631</c:v>
                </c:pt>
                <c:pt idx="481">
                  <c:v>0.94884331949888367</c:v>
                </c:pt>
                <c:pt idx="482">
                  <c:v>0.53809934628353928</c:v>
                </c:pt>
                <c:pt idx="483">
                  <c:v>0.82599906563043257</c:v>
                </c:pt>
                <c:pt idx="484">
                  <c:v>1.0681052661524078</c:v>
                </c:pt>
                <c:pt idx="485">
                  <c:v>0.87255039357915898</c:v>
                </c:pt>
                <c:pt idx="486">
                  <c:v>2.34954721239338</c:v>
                </c:pt>
                <c:pt idx="487">
                  <c:v>2.4610247959474107</c:v>
                </c:pt>
                <c:pt idx="488">
                  <c:v>3.9278119888876906</c:v>
                </c:pt>
                <c:pt idx="489">
                  <c:v>15.034971374820728</c:v>
                </c:pt>
                <c:pt idx="490">
                  <c:v>9.9965416115945445</c:v>
                </c:pt>
                <c:pt idx="491">
                  <c:v>3.5943690985669492</c:v>
                </c:pt>
                <c:pt idx="492">
                  <c:v>8.9010992523891748</c:v>
                </c:pt>
                <c:pt idx="493">
                  <c:v>2.1774719519026973</c:v>
                </c:pt>
                <c:pt idx="494">
                  <c:v>4.4679812824292702</c:v>
                </c:pt>
                <c:pt idx="495">
                  <c:v>1.5915102957535125</c:v>
                </c:pt>
                <c:pt idx="496">
                  <c:v>1.9192769871228965</c:v>
                </c:pt>
                <c:pt idx="497">
                  <c:v>2.0748087255445387</c:v>
                </c:pt>
                <c:pt idx="498">
                  <c:v>1.8042609827687839</c:v>
                </c:pt>
                <c:pt idx="499">
                  <c:v>0.80908943720485338</c:v>
                </c:pt>
                <c:pt idx="500">
                  <c:v>1.6173610844513369</c:v>
                </c:pt>
                <c:pt idx="501">
                  <c:v>2.4047658838013146</c:v>
                </c:pt>
                <c:pt idx="502">
                  <c:v>1.1024863162212797</c:v>
                </c:pt>
                <c:pt idx="503">
                  <c:v>3.3563178148770896</c:v>
                </c:pt>
                <c:pt idx="504">
                  <c:v>1.5730544223907514</c:v>
                </c:pt>
                <c:pt idx="505">
                  <c:v>0.74452425455155424</c:v>
                </c:pt>
                <c:pt idx="506">
                  <c:v>0.65007830627508767</c:v>
                </c:pt>
                <c:pt idx="507">
                  <c:v>0.68515637689643905</c:v>
                </c:pt>
                <c:pt idx="508">
                  <c:v>0.56176847299040233</c:v>
                </c:pt>
                <c:pt idx="509">
                  <c:v>1.2360249531541851</c:v>
                </c:pt>
                <c:pt idx="510">
                  <c:v>0.58175744113333649</c:v>
                </c:pt>
                <c:pt idx="511">
                  <c:v>1.2631210938143991</c:v>
                </c:pt>
                <c:pt idx="512">
                  <c:v>1.4956135612572976</c:v>
                </c:pt>
                <c:pt idx="513">
                  <c:v>0.68319628634677243</c:v>
                </c:pt>
                <c:pt idx="514">
                  <c:v>15.484006473385314</c:v>
                </c:pt>
                <c:pt idx="515">
                  <c:v>5.5253245764713714</c:v>
                </c:pt>
                <c:pt idx="516">
                  <c:v>6.0116033207943715</c:v>
                </c:pt>
                <c:pt idx="517">
                  <c:v>3.2306899344813309</c:v>
                </c:pt>
                <c:pt idx="518">
                  <c:v>1.9804356408763975</c:v>
                </c:pt>
                <c:pt idx="519">
                  <c:v>1.7372397600722622</c:v>
                </c:pt>
                <c:pt idx="520">
                  <c:v>1.7186761530112942</c:v>
                </c:pt>
                <c:pt idx="521">
                  <c:v>2.2385618542441073</c:v>
                </c:pt>
                <c:pt idx="522">
                  <c:v>3.6208701746275378</c:v>
                </c:pt>
                <c:pt idx="523">
                  <c:v>3.1202064632530613</c:v>
                </c:pt>
                <c:pt idx="524">
                  <c:v>2.6001818093679701</c:v>
                </c:pt>
                <c:pt idx="525">
                  <c:v>1.4416799869887498</c:v>
                </c:pt>
                <c:pt idx="526">
                  <c:v>0.85530423099575104</c:v>
                </c:pt>
                <c:pt idx="527">
                  <c:v>0.76224849955347307</c:v>
                </c:pt>
                <c:pt idx="528">
                  <c:v>0.81744882972068822</c:v>
                </c:pt>
                <c:pt idx="529">
                  <c:v>1.266827613025072</c:v>
                </c:pt>
                <c:pt idx="530">
                  <c:v>2.0063609413217538</c:v>
                </c:pt>
                <c:pt idx="531">
                  <c:v>1.3862647369208663</c:v>
                </c:pt>
                <c:pt idx="532">
                  <c:v>0.59919438732339769</c:v>
                </c:pt>
                <c:pt idx="533">
                  <c:v>0.69261780859862265</c:v>
                </c:pt>
                <c:pt idx="534">
                  <c:v>0.52973571058382862</c:v>
                </c:pt>
                <c:pt idx="535">
                  <c:v>0.3586017524465569</c:v>
                </c:pt>
                <c:pt idx="536">
                  <c:v>0.86276352680459323</c:v>
                </c:pt>
                <c:pt idx="537">
                  <c:v>1.675571441555318</c:v>
                </c:pt>
                <c:pt idx="538">
                  <c:v>0.57912035651097504</c:v>
                </c:pt>
                <c:pt idx="539">
                  <c:v>0.85376647713953213</c:v>
                </c:pt>
                <c:pt idx="540">
                  <c:v>0.48680716103133032</c:v>
                </c:pt>
                <c:pt idx="541">
                  <c:v>1.1870569156597928</c:v>
                </c:pt>
                <c:pt idx="542">
                  <c:v>1.3070624074055532</c:v>
                </c:pt>
                <c:pt idx="543">
                  <c:v>0.87369091402041099</c:v>
                </c:pt>
                <c:pt idx="544">
                  <c:v>1.7912794017095912</c:v>
                </c:pt>
                <c:pt idx="545">
                  <c:v>6.3236889272950503</c:v>
                </c:pt>
                <c:pt idx="546">
                  <c:v>2.9359009255264827</c:v>
                </c:pt>
                <c:pt idx="547">
                  <c:v>1.8422970518657018</c:v>
                </c:pt>
                <c:pt idx="548">
                  <c:v>4.3751241015788409</c:v>
                </c:pt>
                <c:pt idx="549">
                  <c:v>1.8219207844979339</c:v>
                </c:pt>
                <c:pt idx="550">
                  <c:v>5.3275091919136734</c:v>
                </c:pt>
                <c:pt idx="551">
                  <c:v>3.5690073641927187</c:v>
                </c:pt>
                <c:pt idx="552">
                  <c:v>1.5495975983445123</c:v>
                </c:pt>
                <c:pt idx="553">
                  <c:v>4.379621946305897</c:v>
                </c:pt>
                <c:pt idx="554">
                  <c:v>23.899865291539598</c:v>
                </c:pt>
                <c:pt idx="555">
                  <c:v>13.37524497278006</c:v>
                </c:pt>
                <c:pt idx="556">
                  <c:v>2.9571923703126979</c:v>
                </c:pt>
                <c:pt idx="557">
                  <c:v>6.9711895575992351</c:v>
                </c:pt>
                <c:pt idx="558">
                  <c:v>4.4453255079942213</c:v>
                </c:pt>
                <c:pt idx="559">
                  <c:v>4.6259048294932379</c:v>
                </c:pt>
                <c:pt idx="560">
                  <c:v>2.96637395291385</c:v>
                </c:pt>
                <c:pt idx="561">
                  <c:v>2.8215633509274531</c:v>
                </c:pt>
                <c:pt idx="562">
                  <c:v>2.0997602948903515</c:v>
                </c:pt>
                <c:pt idx="563">
                  <c:v>1.4298519405051491</c:v>
                </c:pt>
                <c:pt idx="564">
                  <c:v>1.6087417143267433</c:v>
                </c:pt>
                <c:pt idx="565">
                  <c:v>0.88246530447823901</c:v>
                </c:pt>
                <c:pt idx="566">
                  <c:v>0.83992238169986277</c:v>
                </c:pt>
                <c:pt idx="567">
                  <c:v>0.79198741272982798</c:v>
                </c:pt>
                <c:pt idx="568">
                  <c:v>1.2535078762442553</c:v>
                </c:pt>
                <c:pt idx="569">
                  <c:v>0.55176951470470459</c:v>
                </c:pt>
                <c:pt idx="570">
                  <c:v>1.1149566708197172</c:v>
                </c:pt>
                <c:pt idx="571">
                  <c:v>0.8354806143438398</c:v>
                </c:pt>
                <c:pt idx="572">
                  <c:v>0.40105188202772407</c:v>
                </c:pt>
                <c:pt idx="573">
                  <c:v>3.4420361169993501</c:v>
                </c:pt>
                <c:pt idx="574">
                  <c:v>0.9953838828066619</c:v>
                </c:pt>
                <c:pt idx="575">
                  <c:v>0.78697799773256882</c:v>
                </c:pt>
                <c:pt idx="576">
                  <c:v>0.93516386182465194</c:v>
                </c:pt>
                <c:pt idx="577">
                  <c:v>1.2331881142141921</c:v>
                </c:pt>
                <c:pt idx="578">
                  <c:v>1.3708983842286058</c:v>
                </c:pt>
                <c:pt idx="579">
                  <c:v>1.8209806719234596</c:v>
                </c:pt>
                <c:pt idx="580">
                  <c:v>1.3178237425972392</c:v>
                </c:pt>
                <c:pt idx="581">
                  <c:v>0.27765796426216988</c:v>
                </c:pt>
                <c:pt idx="582">
                  <c:v>1.5287326976571745</c:v>
                </c:pt>
                <c:pt idx="583">
                  <c:v>2.7149564815408387</c:v>
                </c:pt>
                <c:pt idx="584">
                  <c:v>3.1487178108910285</c:v>
                </c:pt>
                <c:pt idx="585">
                  <c:v>1.783182490669917</c:v>
                </c:pt>
                <c:pt idx="586">
                  <c:v>0.52051599817353134</c:v>
                </c:pt>
                <c:pt idx="587">
                  <c:v>2.9333331772469173</c:v>
                </c:pt>
                <c:pt idx="588">
                  <c:v>2.7720820026491588</c:v>
                </c:pt>
                <c:pt idx="589">
                  <c:v>1.6292954078923998</c:v>
                </c:pt>
                <c:pt idx="590">
                  <c:v>2.5702505207712401</c:v>
                </c:pt>
                <c:pt idx="591">
                  <c:v>1.9994839680496281</c:v>
                </c:pt>
                <c:pt idx="592">
                  <c:v>3.0365455635864724</c:v>
                </c:pt>
                <c:pt idx="593">
                  <c:v>2.8654827560701874</c:v>
                </c:pt>
                <c:pt idx="594">
                  <c:v>1.1172167526621974</c:v>
                </c:pt>
                <c:pt idx="595">
                  <c:v>9.4612781652254334</c:v>
                </c:pt>
                <c:pt idx="596">
                  <c:v>8.1363357601522441</c:v>
                </c:pt>
                <c:pt idx="597">
                  <c:v>15.018152077478661</c:v>
                </c:pt>
                <c:pt idx="598">
                  <c:v>4.8027733195416378</c:v>
                </c:pt>
                <c:pt idx="599">
                  <c:v>3.9158184969394432</c:v>
                </c:pt>
                <c:pt idx="600">
                  <c:v>3.7532108386774725</c:v>
                </c:pt>
                <c:pt idx="601">
                  <c:v>2.6524265090664576</c:v>
                </c:pt>
                <c:pt idx="602">
                  <c:v>2.5215721183600364</c:v>
                </c:pt>
                <c:pt idx="603">
                  <c:v>2.0107651995919125</c:v>
                </c:pt>
                <c:pt idx="604">
                  <c:v>6.9341393470962043</c:v>
                </c:pt>
                <c:pt idx="605">
                  <c:v>1.6289579608790967</c:v>
                </c:pt>
                <c:pt idx="606">
                  <c:v>2.8230750298152065</c:v>
                </c:pt>
                <c:pt idx="607">
                  <c:v>1.378523119370626</c:v>
                </c:pt>
                <c:pt idx="608">
                  <c:v>1.3203530618875248</c:v>
                </c:pt>
                <c:pt idx="609">
                  <c:v>1.2936369856576531</c:v>
                </c:pt>
                <c:pt idx="610">
                  <c:v>1.2766400893911809</c:v>
                </c:pt>
                <c:pt idx="611">
                  <c:v>1.2255570220825707</c:v>
                </c:pt>
                <c:pt idx="612">
                  <c:v>5.1779840876137646</c:v>
                </c:pt>
                <c:pt idx="613">
                  <c:v>0.90917542982209731</c:v>
                </c:pt>
                <c:pt idx="614">
                  <c:v>6.2149520822169828</c:v>
                </c:pt>
                <c:pt idx="615">
                  <c:v>6.0596388525163123</c:v>
                </c:pt>
                <c:pt idx="616">
                  <c:v>3.6764258141432982</c:v>
                </c:pt>
                <c:pt idx="617">
                  <c:v>1.6662081068617314</c:v>
                </c:pt>
                <c:pt idx="618">
                  <c:v>0.87000996197125002</c:v>
                </c:pt>
                <c:pt idx="619">
                  <c:v>1.7478104476614218</c:v>
                </c:pt>
                <c:pt idx="620">
                  <c:v>1.2000110343128088</c:v>
                </c:pt>
                <c:pt idx="621">
                  <c:v>1.6018182674089849</c:v>
                </c:pt>
                <c:pt idx="622">
                  <c:v>2.4971752036259143</c:v>
                </c:pt>
                <c:pt idx="623">
                  <c:v>1.5412552978354201</c:v>
                </c:pt>
                <c:pt idx="624">
                  <c:v>0.44014962219167525</c:v>
                </c:pt>
                <c:pt idx="625">
                  <c:v>0.43018734483253551</c:v>
                </c:pt>
                <c:pt idx="626">
                  <c:v>0.98511443802944176</c:v>
                </c:pt>
                <c:pt idx="627">
                  <c:v>1.4613267049360292</c:v>
                </c:pt>
                <c:pt idx="628">
                  <c:v>1.390442354495016</c:v>
                </c:pt>
                <c:pt idx="629">
                  <c:v>0.58009527014276796</c:v>
                </c:pt>
                <c:pt idx="630">
                  <c:v>1.5294865899445176</c:v>
                </c:pt>
                <c:pt idx="631">
                  <c:v>0.78106417912192949</c:v>
                </c:pt>
                <c:pt idx="632">
                  <c:v>0.65517788061637705</c:v>
                </c:pt>
                <c:pt idx="633">
                  <c:v>4.069429666358281</c:v>
                </c:pt>
                <c:pt idx="634">
                  <c:v>1.0278654899596129</c:v>
                </c:pt>
                <c:pt idx="635">
                  <c:v>0.8100830862589502</c:v>
                </c:pt>
                <c:pt idx="636">
                  <c:v>0.72330002261840798</c:v>
                </c:pt>
                <c:pt idx="637">
                  <c:v>0.87341404490442476</c:v>
                </c:pt>
                <c:pt idx="638">
                  <c:v>1.416645908927219</c:v>
                </c:pt>
                <c:pt idx="639">
                  <c:v>0.6262843644854581</c:v>
                </c:pt>
                <c:pt idx="640">
                  <c:v>4.6292471899927152</c:v>
                </c:pt>
                <c:pt idx="641">
                  <c:v>0.8934053884245734</c:v>
                </c:pt>
                <c:pt idx="642">
                  <c:v>0.4511401077670959</c:v>
                </c:pt>
                <c:pt idx="643">
                  <c:v>2.6722822747522317</c:v>
                </c:pt>
                <c:pt idx="644">
                  <c:v>1.8221211407570335</c:v>
                </c:pt>
                <c:pt idx="645">
                  <c:v>4.3800803181099832</c:v>
                </c:pt>
                <c:pt idx="646">
                  <c:v>1.0186214087087102</c:v>
                </c:pt>
                <c:pt idx="647">
                  <c:v>0.38402397408617273</c:v>
                </c:pt>
                <c:pt idx="648">
                  <c:v>1.0385139376753194</c:v>
                </c:pt>
                <c:pt idx="649">
                  <c:v>3.0148601427887143</c:v>
                </c:pt>
                <c:pt idx="650">
                  <c:v>2.0762115368675884</c:v>
                </c:pt>
                <c:pt idx="651">
                  <c:v>2.6697043247073884</c:v>
                </c:pt>
                <c:pt idx="652">
                  <c:v>3.4107297321760401</c:v>
                </c:pt>
                <c:pt idx="653">
                  <c:v>2.0832304522530376</c:v>
                </c:pt>
                <c:pt idx="654">
                  <c:v>0.68241817849792796</c:v>
                </c:pt>
                <c:pt idx="655">
                  <c:v>2.5750345316785284</c:v>
                </c:pt>
                <c:pt idx="656">
                  <c:v>22.086800852006146</c:v>
                </c:pt>
                <c:pt idx="657">
                  <c:v>2.6858644915292769</c:v>
                </c:pt>
                <c:pt idx="658">
                  <c:v>4.7899544165891346</c:v>
                </c:pt>
                <c:pt idx="659">
                  <c:v>4.059259341417766</c:v>
                </c:pt>
                <c:pt idx="660">
                  <c:v>0.31712876406775675</c:v>
                </c:pt>
                <c:pt idx="661">
                  <c:v>3.3154903163168963</c:v>
                </c:pt>
                <c:pt idx="662">
                  <c:v>1.5913269891415622</c:v>
                </c:pt>
                <c:pt idx="663">
                  <c:v>2.2273426537437691</c:v>
                </c:pt>
                <c:pt idx="664">
                  <c:v>10.996195772754</c:v>
                </c:pt>
                <c:pt idx="665">
                  <c:v>1.0199999612131063</c:v>
                </c:pt>
                <c:pt idx="666">
                  <c:v>0.60365222199816471</c:v>
                </c:pt>
                <c:pt idx="667">
                  <c:v>0.72972010581430957</c:v>
                </c:pt>
                <c:pt idx="668">
                  <c:v>1.3648620530051545</c:v>
                </c:pt>
                <c:pt idx="669">
                  <c:v>1.0475291264623479</c:v>
                </c:pt>
                <c:pt idx="670">
                  <c:v>1.4871779761446591</c:v>
                </c:pt>
                <c:pt idx="671">
                  <c:v>0.998501281241295</c:v>
                </c:pt>
                <c:pt idx="672">
                  <c:v>4.1012339969970704</c:v>
                </c:pt>
                <c:pt idx="673">
                  <c:v>0.64042876596756815</c:v>
                </c:pt>
                <c:pt idx="674">
                  <c:v>2.9876349979107233</c:v>
                </c:pt>
                <c:pt idx="675">
                  <c:v>1.3767363384644278</c:v>
                </c:pt>
                <c:pt idx="676">
                  <c:v>0.4247454931233135</c:v>
                </c:pt>
                <c:pt idx="677">
                  <c:v>2.8720284428010276</c:v>
                </c:pt>
                <c:pt idx="678">
                  <c:v>1.0022676862857185</c:v>
                </c:pt>
                <c:pt idx="679">
                  <c:v>7.0074027757212818</c:v>
                </c:pt>
                <c:pt idx="680">
                  <c:v>1.9067023065397324</c:v>
                </c:pt>
                <c:pt idx="681">
                  <c:v>0.46804799575524125</c:v>
                </c:pt>
                <c:pt idx="682">
                  <c:v>0.84178534385809978</c:v>
                </c:pt>
                <c:pt idx="683">
                  <c:v>0.18005652157554985</c:v>
                </c:pt>
                <c:pt idx="684">
                  <c:v>0.53441667065103449</c:v>
                </c:pt>
                <c:pt idx="685">
                  <c:v>0.50091874768819133</c:v>
                </c:pt>
                <c:pt idx="686">
                  <c:v>3.6068568425153562</c:v>
                </c:pt>
                <c:pt idx="687">
                  <c:v>0.9062694524810363</c:v>
                </c:pt>
                <c:pt idx="688">
                  <c:v>4.4271000000000003</c:v>
                </c:pt>
                <c:pt idx="689">
                  <c:v>7.0585778770117207</c:v>
                </c:pt>
                <c:pt idx="690">
                  <c:v>4.8689633686682887</c:v>
                </c:pt>
                <c:pt idx="691">
                  <c:v>5.4448347135130826</c:v>
                </c:pt>
                <c:pt idx="692">
                  <c:v>9.7754018510285228</c:v>
                </c:pt>
                <c:pt idx="693">
                  <c:v>5.3174999999999999</c:v>
                </c:pt>
                <c:pt idx="694">
                  <c:v>0.33983563382701498</c:v>
                </c:pt>
                <c:pt idx="695">
                  <c:v>4.7347383833551691</c:v>
                </c:pt>
                <c:pt idx="696">
                  <c:v>1.3394219377145107</c:v>
                </c:pt>
                <c:pt idx="697">
                  <c:v>5.9707169540378295</c:v>
                </c:pt>
                <c:pt idx="698">
                  <c:v>0.81273497719320975</c:v>
                </c:pt>
                <c:pt idx="699">
                  <c:v>2.8379775363998347</c:v>
                </c:pt>
                <c:pt idx="700">
                  <c:v>1.7069522861651785</c:v>
                </c:pt>
                <c:pt idx="701">
                  <c:v>13.248347673898845</c:v>
                </c:pt>
                <c:pt idx="702">
                  <c:v>6.6034416527617656</c:v>
                </c:pt>
                <c:pt idx="703">
                  <c:v>0.78066408923890085</c:v>
                </c:pt>
                <c:pt idx="704">
                  <c:v>1.2099792822782791</c:v>
                </c:pt>
                <c:pt idx="705">
                  <c:v>9.2173448634999993</c:v>
                </c:pt>
                <c:pt idx="706">
                  <c:v>9.5014139889428417</c:v>
                </c:pt>
                <c:pt idx="707">
                  <c:v>12.883721995</c:v>
                </c:pt>
                <c:pt idx="708">
                  <c:v>6.5031545383999996</c:v>
                </c:pt>
                <c:pt idx="709">
                  <c:v>24.209809435099999</c:v>
                </c:pt>
                <c:pt idx="710">
                  <c:v>0.70482835440000002</c:v>
                </c:pt>
                <c:pt idx="711">
                  <c:v>0.74329432259999995</c:v>
                </c:pt>
                <c:pt idx="712">
                  <c:v>0.45963241560000001</c:v>
                </c:pt>
                <c:pt idx="713">
                  <c:v>6.8280031671000003</c:v>
                </c:pt>
                <c:pt idx="714">
                  <c:v>31.7305169887</c:v>
                </c:pt>
                <c:pt idx="715">
                  <c:v>1.0278591522</c:v>
                </c:pt>
                <c:pt idx="716">
                  <c:v>0.76524044970000005</c:v>
                </c:pt>
                <c:pt idx="717">
                  <c:v>10.956792969</c:v>
                </c:pt>
                <c:pt idx="718">
                  <c:v>20.784221645100001</c:v>
                </c:pt>
                <c:pt idx="719">
                  <c:v>13.1672310534</c:v>
                </c:pt>
                <c:pt idx="720">
                  <c:v>22.252880160899998</c:v>
                </c:pt>
                <c:pt idx="721">
                  <c:v>11.959437876699999</c:v>
                </c:pt>
                <c:pt idx="722">
                  <c:v>27.771143405</c:v>
                </c:pt>
                <c:pt idx="723">
                  <c:v>18.566307133599999</c:v>
                </c:pt>
                <c:pt idx="724">
                  <c:v>15.004973163700001</c:v>
                </c:pt>
                <c:pt idx="725">
                  <c:v>9.9312219776999999</c:v>
                </c:pt>
                <c:pt idx="726">
                  <c:v>21.791639927399999</c:v>
                </c:pt>
                <c:pt idx="727">
                  <c:v>2.6206478340162382</c:v>
                </c:pt>
                <c:pt idx="728">
                  <c:v>10.150326072379483</c:v>
                </c:pt>
                <c:pt idx="729">
                  <c:v>1.1229883181</c:v>
                </c:pt>
                <c:pt idx="730">
                  <c:v>0.61725515210000004</c:v>
                </c:pt>
                <c:pt idx="731">
                  <c:v>12.7008648732</c:v>
                </c:pt>
                <c:pt idx="732">
                  <c:v>3.8444800567000001</c:v>
                </c:pt>
                <c:pt idx="733">
                  <c:v>13.5805202993</c:v>
                </c:pt>
                <c:pt idx="734">
                  <c:v>15.520771846500001</c:v>
                </c:pt>
                <c:pt idx="735">
                  <c:v>0.82639211530000001</c:v>
                </c:pt>
                <c:pt idx="736">
                  <c:v>0.65374393119999996</c:v>
                </c:pt>
                <c:pt idx="737">
                  <c:v>7.8845227479000002</c:v>
                </c:pt>
                <c:pt idx="738">
                  <c:v>19.220469576700001</c:v>
                </c:pt>
                <c:pt idx="739">
                  <c:v>6.7501615805865711</c:v>
                </c:pt>
                <c:pt idx="740">
                  <c:v>3.4985524852152019</c:v>
                </c:pt>
                <c:pt idx="741">
                  <c:v>1.5430250600114708</c:v>
                </c:pt>
                <c:pt idx="742">
                  <c:v>5.7633279834499653</c:v>
                </c:pt>
                <c:pt idx="743">
                  <c:v>1.0445057246168661</c:v>
                </c:pt>
                <c:pt idx="744">
                  <c:v>5.9398196874688161</c:v>
                </c:pt>
                <c:pt idx="745">
                  <c:v>11.995849933913455</c:v>
                </c:pt>
                <c:pt idx="746">
                  <c:v>10.888057958677292</c:v>
                </c:pt>
                <c:pt idx="747">
                  <c:v>0.97054920016119628</c:v>
                </c:pt>
                <c:pt idx="748">
                  <c:v>1.2570349517548176</c:v>
                </c:pt>
                <c:pt idx="749">
                  <c:v>3.7401236134106166</c:v>
                </c:pt>
                <c:pt idx="750">
                  <c:v>6.893615528329966</c:v>
                </c:pt>
                <c:pt idx="751">
                  <c:v>1.4273282500121385</c:v>
                </c:pt>
                <c:pt idx="752">
                  <c:v>1.1522820391085828</c:v>
                </c:pt>
                <c:pt idx="753">
                  <c:v>0.65711099422186003</c:v>
                </c:pt>
                <c:pt idx="754">
                  <c:v>1.18213732563533</c:v>
                </c:pt>
                <c:pt idx="755">
                  <c:v>1.6835834507959095</c:v>
                </c:pt>
                <c:pt idx="756">
                  <c:v>1.0836258818323861</c:v>
                </c:pt>
                <c:pt idx="757">
                  <c:v>4.0979523326407064</c:v>
                </c:pt>
                <c:pt idx="758">
                  <c:v>1.6685308253940192</c:v>
                </c:pt>
                <c:pt idx="759">
                  <c:v>1.0577152195082526</c:v>
                </c:pt>
                <c:pt idx="760">
                  <c:v>4.9155726567777362</c:v>
                </c:pt>
                <c:pt idx="761">
                  <c:v>0.60301978067290918</c:v>
                </c:pt>
                <c:pt idx="762">
                  <c:v>3.129941519603102</c:v>
                </c:pt>
                <c:pt idx="763">
                  <c:v>1.2567432874051334</c:v>
                </c:pt>
                <c:pt idx="764">
                  <c:v>0.8389861131783195</c:v>
                </c:pt>
                <c:pt idx="765">
                  <c:v>0.95258526058665138</c:v>
                </c:pt>
                <c:pt idx="766">
                  <c:v>2.9876419105567256</c:v>
                </c:pt>
                <c:pt idx="767">
                  <c:v>3.217852697460831</c:v>
                </c:pt>
                <c:pt idx="768">
                  <c:v>1.104360202236943</c:v>
                </c:pt>
                <c:pt idx="769">
                  <c:v>2.5527037504465029</c:v>
                </c:pt>
                <c:pt idx="770">
                  <c:v>0.58126252742612883</c:v>
                </c:pt>
                <c:pt idx="771">
                  <c:v>0.30145400573420078</c:v>
                </c:pt>
                <c:pt idx="772">
                  <c:v>0.89424033514409518</c:v>
                </c:pt>
                <c:pt idx="773">
                  <c:v>0.87759386900825787</c:v>
                </c:pt>
                <c:pt idx="774">
                  <c:v>0.60251877878661786</c:v>
                </c:pt>
                <c:pt idx="775">
                  <c:v>0.56193393032314576</c:v>
                </c:pt>
                <c:pt idx="776">
                  <c:v>0.70997080805116441</c:v>
                </c:pt>
                <c:pt idx="777">
                  <c:v>1.9097480481548907</c:v>
                </c:pt>
                <c:pt idx="778">
                  <c:v>1.386754115009269</c:v>
                </c:pt>
                <c:pt idx="779">
                  <c:v>2.6051930126735399</c:v>
                </c:pt>
                <c:pt idx="780">
                  <c:v>4.0279656360273126</c:v>
                </c:pt>
                <c:pt idx="781">
                  <c:v>3.8791855390786316</c:v>
                </c:pt>
                <c:pt idx="782">
                  <c:v>1.3140454947797551</c:v>
                </c:pt>
                <c:pt idx="783">
                  <c:v>5.2830506514958024</c:v>
                </c:pt>
                <c:pt idx="784">
                  <c:v>4.4032146298287085</c:v>
                </c:pt>
                <c:pt idx="785">
                  <c:v>3.176507701046368</c:v>
                </c:pt>
                <c:pt idx="786">
                  <c:v>2.4316990768080649</c:v>
                </c:pt>
                <c:pt idx="787">
                  <c:v>2.580351642478143</c:v>
                </c:pt>
                <c:pt idx="788">
                  <c:v>7.1797758845217494</c:v>
                </c:pt>
              </c:numCache>
            </c:numRef>
          </c:yVal>
          <c:smooth val="1"/>
        </c:ser>
        <c:dLbls>
          <c:showLegendKey val="0"/>
          <c:showVal val="0"/>
          <c:showCatName val="0"/>
          <c:showSerName val="0"/>
          <c:showPercent val="0"/>
          <c:showBubbleSize val="0"/>
        </c:dLbls>
        <c:axId val="365472000"/>
        <c:axId val="365134592"/>
      </c:scatterChart>
      <c:valAx>
        <c:axId val="365134592"/>
        <c:scaling>
          <c:logBase val="10"/>
          <c:orientation val="minMax"/>
        </c:scaling>
        <c:delete val="0"/>
        <c:axPos val="l"/>
        <c:title>
          <c:tx>
            <c:rich>
              <a:bodyPr rot="-5400000" vert="horz"/>
              <a:lstStyle/>
              <a:p>
                <a:pPr>
                  <a:defRPr/>
                </a:pPr>
                <a:r>
                  <a:rPr lang="en-US">
                    <a:solidFill>
                      <a:schemeClr val="tx2"/>
                    </a:solidFill>
                  </a:rPr>
                  <a:t>Weight</a:t>
                </a:r>
              </a:p>
            </c:rich>
          </c:tx>
          <c:overlay val="0"/>
        </c:title>
        <c:numFmt formatCode="#,##0" sourceLinked="0"/>
        <c:majorTickMark val="out"/>
        <c:minorTickMark val="none"/>
        <c:tickLblPos val="nextTo"/>
        <c:spPr>
          <a:ln>
            <a:noFill/>
          </a:ln>
        </c:spPr>
        <c:txPr>
          <a:bodyPr/>
          <a:lstStyle/>
          <a:p>
            <a:pPr>
              <a:defRPr>
                <a:solidFill>
                  <a:schemeClr val="tx2"/>
                </a:solidFill>
              </a:defRPr>
            </a:pPr>
            <a:endParaRPr lang="en-US"/>
          </a:p>
        </c:txPr>
        <c:crossAx val="365472000"/>
        <c:crossesAt val="100"/>
        <c:crossBetween val="midCat"/>
      </c:valAx>
      <c:valAx>
        <c:axId val="365472000"/>
        <c:scaling>
          <c:logBase val="10"/>
          <c:orientation val="minMax"/>
          <c:max val="300000"/>
          <c:min val="250"/>
        </c:scaling>
        <c:delete val="0"/>
        <c:axPos val="b"/>
        <c:title>
          <c:tx>
            <c:rich>
              <a:bodyPr/>
              <a:lstStyle/>
              <a:p>
                <a:pPr>
                  <a:defRPr>
                    <a:solidFill>
                      <a:schemeClr val="tx2"/>
                    </a:solidFill>
                  </a:defRPr>
                </a:pPr>
                <a:r>
                  <a:rPr lang="en-US">
                    <a:solidFill>
                      <a:schemeClr val="tx2"/>
                    </a:solidFill>
                  </a:rPr>
                  <a:t>Cost</a:t>
                </a:r>
              </a:p>
            </c:rich>
          </c:tx>
          <c:layout>
            <c:manualLayout>
              <c:xMode val="edge"/>
              <c:yMode val="edge"/>
              <c:x val="0.44164290473726636"/>
              <c:y val="0.88371558058505928"/>
            </c:manualLayout>
          </c:layout>
          <c:overlay val="0"/>
        </c:title>
        <c:numFmt formatCode="_(* #,##0_);_(* \(#,##0\);_(* &quot;-&quot;??_);_(@_)" sourceLinked="1"/>
        <c:majorTickMark val="out"/>
        <c:minorTickMark val="none"/>
        <c:tickLblPos val="nextTo"/>
        <c:txPr>
          <a:bodyPr/>
          <a:lstStyle/>
          <a:p>
            <a:pPr>
              <a:defRPr>
                <a:solidFill>
                  <a:schemeClr val="tx2"/>
                </a:solidFill>
              </a:defRPr>
            </a:pPr>
            <a:endParaRPr lang="en-US"/>
          </a:p>
        </c:txPr>
        <c:crossAx val="365134592"/>
        <c:crossesAt val="1.0000000000000005E-2"/>
        <c:crossBetween val="midCat"/>
      </c:valAx>
      <c:spPr>
        <a:noFill/>
        <a:ln>
          <a:no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n-US">
                <a:solidFill>
                  <a:schemeClr val="tx2"/>
                </a:solidFill>
              </a:rPr>
              <a:t>DRG Weights Change</a:t>
            </a:r>
            <a:r>
              <a:rPr lang="en-US" baseline="0">
                <a:solidFill>
                  <a:schemeClr val="tx2"/>
                </a:solidFill>
              </a:rPr>
              <a:t> from Current to Proposed</a:t>
            </a:r>
            <a:endParaRPr lang="en-US">
              <a:solidFill>
                <a:schemeClr val="tx2"/>
              </a:solidFill>
            </a:endParaRPr>
          </a:p>
        </c:rich>
      </c:tx>
      <c:overlay val="0"/>
    </c:title>
    <c:autoTitleDeleted val="0"/>
    <c:plotArea>
      <c:layout/>
      <c:scatterChart>
        <c:scatterStyle val="lineMarker"/>
        <c:varyColors val="0"/>
        <c:ser>
          <c:idx val="1"/>
          <c:order val="0"/>
          <c:tx>
            <c:v>delta W</c:v>
          </c:tx>
          <c:spPr>
            <a:ln w="28575">
              <a:noFill/>
            </a:ln>
          </c:spPr>
          <c:marker>
            <c:symbol val="circle"/>
            <c:size val="2"/>
            <c:spPr>
              <a:solidFill>
                <a:schemeClr val="tx1"/>
              </a:solidFill>
              <a:ln>
                <a:noFill/>
              </a:ln>
            </c:spPr>
          </c:marker>
          <c:dLbls>
            <c:dLbl>
              <c:idx val="40"/>
              <c:layout>
                <c:manualLayout>
                  <c:x val="0.1859106148953196"/>
                  <c:y val="0.37385623993463968"/>
                </c:manualLayout>
              </c:layout>
              <c:tx>
                <c:rich>
                  <a:bodyPr/>
                  <a:lstStyle/>
                  <a:p>
                    <a:r>
                      <a:rPr lang="en-US"/>
                      <a:t> </a:t>
                    </a:r>
                    <a:r>
                      <a:rPr lang="en-US" sz="700"/>
                      <a:t>IP</a:t>
                    </a:r>
                    <a:r>
                      <a:rPr lang="en-US" sz="700" baseline="0"/>
                      <a:t> </a:t>
                    </a:r>
                    <a:r>
                      <a:rPr lang="en-US" sz="700"/>
                      <a:t>Cardiac Valve Proc. w/Cardiac Cathet. </a:t>
                    </a:r>
                  </a:p>
                </c:rich>
              </c:tx>
              <c:showLegendKey val="0"/>
              <c:showVal val="1"/>
              <c:showCatName val="0"/>
              <c:showSerName val="0"/>
              <c:showPercent val="0"/>
              <c:showBubbleSize val="0"/>
            </c:dLbl>
            <c:dLbl>
              <c:idx val="59"/>
              <c:layout>
                <c:manualLayout>
                  <c:x val="-1.0363670162406056E-2"/>
                  <c:y val="-2.1089326355287367E-2"/>
                </c:manualLayout>
              </c:layout>
              <c:tx>
                <c:rich>
                  <a:bodyPr/>
                  <a:lstStyle/>
                  <a:p>
                    <a:r>
                      <a:rPr lang="en-US"/>
                      <a:t> </a:t>
                    </a:r>
                    <a:r>
                      <a:rPr lang="en-US" sz="700"/>
                      <a:t>IP Bone Marrow Transplantation w/MCC</a:t>
                    </a:r>
                  </a:p>
                </c:rich>
              </c:tx>
              <c:showLegendKey val="0"/>
              <c:showVal val="1"/>
              <c:showCatName val="0"/>
              <c:showSerName val="0"/>
              <c:showPercent val="0"/>
              <c:showBubbleSize val="0"/>
            </c:dLbl>
            <c:dLbl>
              <c:idx val="96"/>
              <c:layout>
                <c:manualLayout>
                  <c:x val="0.23506958266071482"/>
                  <c:y val="0.32017431830299914"/>
                </c:manualLayout>
              </c:layout>
              <c:tx>
                <c:rich>
                  <a:bodyPr/>
                  <a:lstStyle/>
                  <a:p>
                    <a:r>
                      <a:rPr lang="en-US" sz="700"/>
                      <a:t> IM NEONATE, BIRTHWT 1000-1499 GRAMS WITHOUT MAJOR PROCEDURE w/CC</a:t>
                    </a:r>
                  </a:p>
                </c:rich>
              </c:tx>
              <c:showLegendKey val="0"/>
              <c:showVal val="1"/>
              <c:showCatName val="0"/>
              <c:showSerName val="0"/>
              <c:showPercent val="0"/>
              <c:showBubbleSize val="0"/>
            </c:dLbl>
            <c:dLbl>
              <c:idx val="581"/>
              <c:layout>
                <c:manualLayout>
                  <c:x val="-1.1697602652952645E-2"/>
                  <c:y val="-1.917211486844306E-3"/>
                </c:manualLayout>
              </c:layout>
              <c:tx>
                <c:rich>
                  <a:bodyPr/>
                  <a:lstStyle/>
                  <a:p>
                    <a:r>
                      <a:rPr lang="en-US" sz="700"/>
                      <a:t> IM Neonate, Died Or Transferred To  Another Acute  Care Facility</a:t>
                    </a:r>
                  </a:p>
                </c:rich>
              </c:tx>
              <c:showLegendKey val="0"/>
              <c:showVal val="0"/>
              <c:showCatName val="1"/>
              <c:showSerName val="0"/>
              <c:showPercent val="0"/>
              <c:showBubbleSize val="0"/>
            </c:dLbl>
            <c:dLbl>
              <c:idx val="684"/>
              <c:layout>
                <c:manualLayout>
                  <c:x val="-7.4439289609698643E-3"/>
                  <c:y val="-1.917211486844306E-3"/>
                </c:manualLayout>
              </c:layout>
              <c:tx>
                <c:rich>
                  <a:bodyPr/>
                  <a:lstStyle/>
                  <a:p>
                    <a:r>
                      <a:rPr lang="en-US" sz="700"/>
                      <a:t> IP Neonate, Birthwt &gt;2499g w/ Major Proceudre  w/MCC</a:t>
                    </a:r>
                  </a:p>
                </c:rich>
              </c:tx>
              <c:showLegendKey val="0"/>
              <c:showVal val="1"/>
              <c:showCatName val="0"/>
              <c:showSerName val="0"/>
              <c:showPercent val="0"/>
              <c:showBubbleSize val="0"/>
            </c:dLbl>
            <c:dLbl>
              <c:idx val="743"/>
              <c:layout>
                <c:manualLayout>
                  <c:x val="-0.15206883448838437"/>
                  <c:y val="2.6840809854285889E-2"/>
                </c:manualLayout>
              </c:layout>
              <c:tx>
                <c:rich>
                  <a:bodyPr/>
                  <a:lstStyle/>
                  <a:p>
                    <a:r>
                      <a:rPr lang="en-US"/>
                      <a:t> </a:t>
                    </a:r>
                    <a:r>
                      <a:rPr lang="en-US" sz="700"/>
                      <a:t>IP SPINE PROCEDURES w/MCC</a:t>
                    </a:r>
                  </a:p>
                </c:rich>
              </c:tx>
              <c:showLegendKey val="0"/>
              <c:showVal val="1"/>
              <c:showCatName val="0"/>
              <c:showSerName val="0"/>
              <c:showPercent val="0"/>
              <c:showBubbleSize val="0"/>
            </c:dLbl>
            <c:dLbl>
              <c:idx val="747"/>
              <c:layout>
                <c:manualLayout>
                  <c:x val="0.27401870324209876"/>
                  <c:y val="0.28949893451349024"/>
                </c:manualLayout>
              </c:layout>
              <c:tx>
                <c:rich>
                  <a:bodyPr/>
                  <a:lstStyle/>
                  <a:p>
                    <a:pPr>
                      <a:defRPr sz="700"/>
                    </a:pPr>
                    <a:r>
                      <a:rPr lang="en-US" sz="700"/>
                      <a:t> </a:t>
                    </a:r>
                    <a:r>
                      <a:rPr lang="en-US" sz="700" b="0" i="0" baseline="0">
                        <a:effectLst/>
                      </a:rPr>
                      <a:t>IP NEONATE, BIRTHWT &lt;1000 GRAMS WITHOUT MAJOR PROCEDURE w/CC</a:t>
                    </a:r>
                    <a:endParaRPr lang="en-US" sz="700">
                      <a:effectLst/>
                    </a:endParaRPr>
                  </a:p>
                </c:rich>
              </c:tx>
              <c:spPr/>
              <c:showLegendKey val="0"/>
              <c:showVal val="1"/>
              <c:showCatName val="0"/>
              <c:showSerName val="0"/>
              <c:showPercent val="0"/>
              <c:showBubbleSize val="0"/>
            </c:dLbl>
            <c:dLbl>
              <c:idx val="785"/>
              <c:layout>
                <c:manualLayout>
                  <c:x val="-1.1697686386686728E-2"/>
                  <c:y val="-1.9172114868443061E-2"/>
                </c:manualLayout>
              </c:layout>
              <c:tx>
                <c:rich>
                  <a:bodyPr/>
                  <a:lstStyle/>
                  <a:p>
                    <a:r>
                      <a:rPr lang="en-US" sz="800"/>
                      <a:t> </a:t>
                    </a:r>
                    <a:r>
                      <a:rPr lang="en-US" sz="700"/>
                      <a:t>IM LYMPHOMA &amp; NON-ACUTE LEUKEMIA w/MCC </a:t>
                    </a:r>
                  </a:p>
                </c:rich>
              </c:tx>
              <c:showLegendKey val="0"/>
              <c:showVal val="1"/>
              <c:showCatName val="0"/>
              <c:showSerName val="0"/>
              <c:showPercent val="0"/>
              <c:showBubbleSize val="0"/>
            </c:dLbl>
            <c:dLbl>
              <c:idx val="786"/>
              <c:layout>
                <c:manualLayout>
                  <c:x val="-1.1697602652952645E-2"/>
                  <c:y val="-1.3420480407910143E-2"/>
                </c:manualLayout>
              </c:layout>
              <c:tx>
                <c:rich>
                  <a:bodyPr/>
                  <a:lstStyle/>
                  <a:p>
                    <a:r>
                      <a:rPr lang="en-US"/>
                      <a:t> IP Other Circulatory System  Procedures w/MCC </a:t>
                    </a:r>
                  </a:p>
                </c:rich>
              </c:tx>
              <c:showLegendKey val="0"/>
              <c:showVal val="1"/>
              <c:showCatName val="0"/>
              <c:showSerName val="0"/>
              <c:showPercent val="0"/>
              <c:showBubbleSize val="0"/>
            </c:dLbl>
            <c:txPr>
              <a:bodyPr/>
              <a:lstStyle/>
              <a:p>
                <a:pPr>
                  <a:defRPr sz="800"/>
                </a:pPr>
                <a:endParaRPr lang="en-US"/>
              </a:p>
            </c:txPr>
            <c:showLegendKey val="0"/>
            <c:showVal val="0"/>
            <c:showCatName val="0"/>
            <c:showSerName val="0"/>
            <c:showPercent val="0"/>
            <c:showBubbleSize val="0"/>
          </c:dLbls>
          <c:xVal>
            <c:numRef>
              <c:f>WeightUpdate!$S$6:$S$1560</c:f>
              <c:numCache>
                <c:formatCode>_(* #,##0.00_);_(* \(#,##0.00\);_(* "-"??_);_(@_)</c:formatCode>
                <c:ptCount val="1555"/>
                <c:pt idx="0">
                  <c:v>8.3334829776853248E-2</c:v>
                </c:pt>
                <c:pt idx="1">
                  <c:v>9.4066148967176466E-2</c:v>
                </c:pt>
                <c:pt idx="2">
                  <c:v>5.4229796545257614E-4</c:v>
                </c:pt>
                <c:pt idx="3">
                  <c:v>9.0509597557579924E-2</c:v>
                </c:pt>
                <c:pt idx="4" formatCode="#,##0">
                  <c:v>-1.2716275443377278E-2</c:v>
                </c:pt>
                <c:pt idx="5">
                  <c:v>-2.9985810840476246E-2</c:v>
                </c:pt>
                <c:pt idx="6">
                  <c:v>4.7821721849696464E-2</c:v>
                </c:pt>
                <c:pt idx="7">
                  <c:v>5.2424367769653091E-2</c:v>
                </c:pt>
                <c:pt idx="8">
                  <c:v>0.16996198507436988</c:v>
                </c:pt>
                <c:pt idx="9">
                  <c:v>-5.9524752322324126E-3</c:v>
                </c:pt>
                <c:pt idx="10" formatCode="#,##0">
                  <c:v>-1.6111336343267058E-2</c:v>
                </c:pt>
                <c:pt idx="11" formatCode="#,##0">
                  <c:v>4.175883239217093E-2</c:v>
                </c:pt>
                <c:pt idx="12">
                  <c:v>-0.12191710098555997</c:v>
                </c:pt>
                <c:pt idx="13">
                  <c:v>0.10278463613011013</c:v>
                </c:pt>
                <c:pt idx="14">
                  <c:v>6.6321180687375914E-2</c:v>
                </c:pt>
                <c:pt idx="15">
                  <c:v>-6.9988709579378361E-2</c:v>
                </c:pt>
                <c:pt idx="16">
                  <c:v>0.22008402758853784</c:v>
                </c:pt>
                <c:pt idx="17">
                  <c:v>-1.9331664660673487E-2</c:v>
                </c:pt>
                <c:pt idx="18">
                  <c:v>-6.58355453206797E-2</c:v>
                </c:pt>
                <c:pt idx="19">
                  <c:v>0.10434271965826925</c:v>
                </c:pt>
                <c:pt idx="20">
                  <c:v>-8.4374933077859204E-2</c:v>
                </c:pt>
                <c:pt idx="21">
                  <c:v>1.190733727099258E-2</c:v>
                </c:pt>
                <c:pt idx="22">
                  <c:v>-2.4569942513943399E-2</c:v>
                </c:pt>
                <c:pt idx="23">
                  <c:v>2.043005136857734E-2</c:v>
                </c:pt>
                <c:pt idx="24" formatCode="#,##0">
                  <c:v>-7.6000777785826257E-3</c:v>
                </c:pt>
                <c:pt idx="25">
                  <c:v>0.12169118942425633</c:v>
                </c:pt>
                <c:pt idx="26">
                  <c:v>-1.1496048329765474E-3</c:v>
                </c:pt>
                <c:pt idx="27">
                  <c:v>-5.6983119023612194E-2</c:v>
                </c:pt>
                <c:pt idx="28">
                  <c:v>2.9236331352396061E-2</c:v>
                </c:pt>
                <c:pt idx="29" formatCode="#,##0">
                  <c:v>-1.4971685462248752E-2</c:v>
                </c:pt>
                <c:pt idx="30">
                  <c:v>-0.3513529854327887</c:v>
                </c:pt>
                <c:pt idx="31">
                  <c:v>5.01876713714689E-2</c:v>
                </c:pt>
                <c:pt idx="32">
                  <c:v>-0.93014120446756066</c:v>
                </c:pt>
                <c:pt idx="33">
                  <c:v>5.5291627337803462E-2</c:v>
                </c:pt>
                <c:pt idx="34">
                  <c:v>8.9080020321570919E-2</c:v>
                </c:pt>
                <c:pt idx="35">
                  <c:v>2.9293946841489671E-2</c:v>
                </c:pt>
                <c:pt idx="36">
                  <c:v>-5.6539658953460359E-2</c:v>
                </c:pt>
                <c:pt idx="37">
                  <c:v>3.1590234450080412E-2</c:v>
                </c:pt>
                <c:pt idx="38">
                  <c:v>9.0349635527496308E-3</c:v>
                </c:pt>
                <c:pt idx="39" formatCode="#,##0">
                  <c:v>3.3966351513123549E-2</c:v>
                </c:pt>
                <c:pt idx="40">
                  <c:v>1.4835854365560563E-2</c:v>
                </c:pt>
                <c:pt idx="41">
                  <c:v>0.12975294861631714</c:v>
                </c:pt>
                <c:pt idx="42">
                  <c:v>2.3988215457752426E-2</c:v>
                </c:pt>
                <c:pt idx="43">
                  <c:v>-2.5830795976132803E-3</c:v>
                </c:pt>
                <c:pt idx="44">
                  <c:v>-8.5221820047157726E-3</c:v>
                </c:pt>
                <c:pt idx="45">
                  <c:v>-3.4198148971072428E-2</c:v>
                </c:pt>
                <c:pt idx="46">
                  <c:v>-6.756296152720781E-2</c:v>
                </c:pt>
                <c:pt idx="47">
                  <c:v>-7.6363811594101438E-2</c:v>
                </c:pt>
                <c:pt idx="48" formatCode="#,##0">
                  <c:v>4.3456608647364836E-2</c:v>
                </c:pt>
                <c:pt idx="49">
                  <c:v>8.8158656494489396E-2</c:v>
                </c:pt>
                <c:pt idx="50" formatCode="#,##0">
                  <c:v>5.0168653468410818E-2</c:v>
                </c:pt>
                <c:pt idx="51" formatCode="#,##0">
                  <c:v>7.1620653665071476E-2</c:v>
                </c:pt>
                <c:pt idx="52">
                  <c:v>4.230725875246355E-2</c:v>
                </c:pt>
                <c:pt idx="53">
                  <c:v>-4.9341399075633063E-3</c:v>
                </c:pt>
                <c:pt idx="54">
                  <c:v>-5.9405121612588707E-2</c:v>
                </c:pt>
                <c:pt idx="55">
                  <c:v>4.3128525342872148E-2</c:v>
                </c:pt>
                <c:pt idx="56">
                  <c:v>5.4604628750078654E-2</c:v>
                </c:pt>
                <c:pt idx="57">
                  <c:v>-9.5033744327702063E-2</c:v>
                </c:pt>
                <c:pt idx="58" formatCode="#,##0">
                  <c:v>0.14684615437882914</c:v>
                </c:pt>
                <c:pt idx="59">
                  <c:v>9.3222562141694887E-2</c:v>
                </c:pt>
                <c:pt idx="60">
                  <c:v>-3.2668482170960855E-2</c:v>
                </c:pt>
                <c:pt idx="61" formatCode="#,##0">
                  <c:v>3.1189917629675989E-2</c:v>
                </c:pt>
                <c:pt idx="62">
                  <c:v>-4.8583696393933062E-2</c:v>
                </c:pt>
                <c:pt idx="63">
                  <c:v>-0.49966427285127124</c:v>
                </c:pt>
                <c:pt idx="64">
                  <c:v>-0.1665081049420426</c:v>
                </c:pt>
                <c:pt idx="65">
                  <c:v>-0.50723639235093998</c:v>
                </c:pt>
                <c:pt idx="66">
                  <c:v>7.6895862592770703E-2</c:v>
                </c:pt>
                <c:pt idx="67">
                  <c:v>-8.4774175662456097E-2</c:v>
                </c:pt>
                <c:pt idx="68">
                  <c:v>-0.49258570380422007</c:v>
                </c:pt>
                <c:pt idx="69">
                  <c:v>-6.6685234037993424E-2</c:v>
                </c:pt>
                <c:pt idx="70">
                  <c:v>1.0242923831027428E-2</c:v>
                </c:pt>
                <c:pt idx="71">
                  <c:v>-0.19789666444047527</c:v>
                </c:pt>
                <c:pt idx="72" formatCode="#,##0">
                  <c:v>4.0766826973263615E-3</c:v>
                </c:pt>
                <c:pt idx="73">
                  <c:v>-4.8278468372648764E-2</c:v>
                </c:pt>
                <c:pt idx="74">
                  <c:v>-3.0057233248847737E-2</c:v>
                </c:pt>
                <c:pt idx="75">
                  <c:v>1.7849673889471451E-2</c:v>
                </c:pt>
                <c:pt idx="76">
                  <c:v>-6.2897495482917121E-2</c:v>
                </c:pt>
                <c:pt idx="77">
                  <c:v>0.2262269703896983</c:v>
                </c:pt>
                <c:pt idx="78">
                  <c:v>-0.15273748215844007</c:v>
                </c:pt>
                <c:pt idx="79">
                  <c:v>8.1835156687002641E-2</c:v>
                </c:pt>
                <c:pt idx="80">
                  <c:v>-6.0797594140535871E-2</c:v>
                </c:pt>
                <c:pt idx="81">
                  <c:v>-0.12443635732261926</c:v>
                </c:pt>
                <c:pt idx="82">
                  <c:v>-0.12523473050537348</c:v>
                </c:pt>
                <c:pt idx="83">
                  <c:v>0.41314965024785888</c:v>
                </c:pt>
                <c:pt idx="84">
                  <c:v>4.4078837446499985E-2</c:v>
                </c:pt>
                <c:pt idx="85">
                  <c:v>-0.2889939419911951</c:v>
                </c:pt>
                <c:pt idx="86">
                  <c:v>-6.0630949905874809E-2</c:v>
                </c:pt>
                <c:pt idx="87">
                  <c:v>4.1263656333272503E-2</c:v>
                </c:pt>
                <c:pt idx="88">
                  <c:v>-4.6319794637737666E-2</c:v>
                </c:pt>
                <c:pt idx="89">
                  <c:v>-0.19346742691165764</c:v>
                </c:pt>
                <c:pt idx="90">
                  <c:v>-0.58152574087628883</c:v>
                </c:pt>
                <c:pt idx="91">
                  <c:v>-0.29287115549718234</c:v>
                </c:pt>
                <c:pt idx="92">
                  <c:v>1.0544944979310373</c:v>
                </c:pt>
                <c:pt idx="93">
                  <c:v>-2.1482785511528513</c:v>
                </c:pt>
                <c:pt idx="94">
                  <c:v>5.2455927257547663E-2</c:v>
                </c:pt>
                <c:pt idx="95">
                  <c:v>-0.56198369470970477</c:v>
                </c:pt>
                <c:pt idx="96">
                  <c:v>-0.71152601200085464</c:v>
                </c:pt>
                <c:pt idx="97">
                  <c:v>0.28039272472951082</c:v>
                </c:pt>
                <c:pt idx="98">
                  <c:v>-9.3564036316745591E-4</c:v>
                </c:pt>
                <c:pt idx="99" formatCode="#,##0">
                  <c:v>5.1548891404813751E-2</c:v>
                </c:pt>
                <c:pt idx="100">
                  <c:v>-0.42284798671123414</c:v>
                </c:pt>
                <c:pt idx="101">
                  <c:v>0.18520854293951672</c:v>
                </c:pt>
                <c:pt idx="102">
                  <c:v>-1.2200517300299687</c:v>
                </c:pt>
                <c:pt idx="103">
                  <c:v>0.3067494838108028</c:v>
                </c:pt>
                <c:pt idx="104">
                  <c:v>0.23301280048381279</c:v>
                </c:pt>
                <c:pt idx="105">
                  <c:v>1.6390854177106673E-2</c:v>
                </c:pt>
                <c:pt idx="106">
                  <c:v>0.18714311511364357</c:v>
                </c:pt>
                <c:pt idx="107" formatCode="#,##0">
                  <c:v>3.7902307393210821E-2</c:v>
                </c:pt>
                <c:pt idx="108">
                  <c:v>-0.3798950568145909</c:v>
                </c:pt>
                <c:pt idx="109">
                  <c:v>-9.1090925956968383E-2</c:v>
                </c:pt>
                <c:pt idx="110">
                  <c:v>-7.9457346454137268E-2</c:v>
                </c:pt>
                <c:pt idx="111">
                  <c:v>-4.2002873922217188E-2</c:v>
                </c:pt>
                <c:pt idx="112">
                  <c:v>5.014742188852539E-2</c:v>
                </c:pt>
                <c:pt idx="113" formatCode="#,##0">
                  <c:v>7.4879297810691414E-2</c:v>
                </c:pt>
                <c:pt idx="114">
                  <c:v>3.3313978820356804E-2</c:v>
                </c:pt>
                <c:pt idx="115">
                  <c:v>0.6591748910189037</c:v>
                </c:pt>
                <c:pt idx="116">
                  <c:v>-0.8583142772588086</c:v>
                </c:pt>
                <c:pt idx="117">
                  <c:v>-6.4313511517051059E-2</c:v>
                </c:pt>
                <c:pt idx="118">
                  <c:v>3.1700707340462375E-2</c:v>
                </c:pt>
                <c:pt idx="119">
                  <c:v>0.16554148181058337</c:v>
                </c:pt>
                <c:pt idx="120">
                  <c:v>-4.9509478985772626E-2</c:v>
                </c:pt>
                <c:pt idx="121">
                  <c:v>-0.18600265495121615</c:v>
                </c:pt>
                <c:pt idx="122">
                  <c:v>-8.7740496707675808E-2</c:v>
                </c:pt>
                <c:pt idx="123">
                  <c:v>-5.6195505333616169E-2</c:v>
                </c:pt>
                <c:pt idx="124">
                  <c:v>-5.9134957247530262E-2</c:v>
                </c:pt>
                <c:pt idx="125">
                  <c:v>-1.1040331998868667</c:v>
                </c:pt>
                <c:pt idx="126">
                  <c:v>1.0270902777821669</c:v>
                </c:pt>
                <c:pt idx="127">
                  <c:v>9.3971325396441374E-2</c:v>
                </c:pt>
                <c:pt idx="128">
                  <c:v>-1.687144571273562</c:v>
                </c:pt>
                <c:pt idx="129">
                  <c:v>0.10927530088624604</c:v>
                </c:pt>
                <c:pt idx="130">
                  <c:v>-5.2253618930576673E-2</c:v>
                </c:pt>
                <c:pt idx="131" formatCode="#,##0">
                  <c:v>5.0363371235841448E-3</c:v>
                </c:pt>
                <c:pt idx="132">
                  <c:v>-0.10417727867015075</c:v>
                </c:pt>
                <c:pt idx="133">
                  <c:v>-0.22755547221171968</c:v>
                </c:pt>
                <c:pt idx="134">
                  <c:v>-0.30029913885120418</c:v>
                </c:pt>
                <c:pt idx="135" formatCode="#,##0">
                  <c:v>8.4314450268067054E-3</c:v>
                </c:pt>
                <c:pt idx="136">
                  <c:v>6.5525304959912489E-2</c:v>
                </c:pt>
                <c:pt idx="137">
                  <c:v>-1.3850022079657798E-2</c:v>
                </c:pt>
                <c:pt idx="138" formatCode="#,##0">
                  <c:v>-8.6871571031836931E-2</c:v>
                </c:pt>
                <c:pt idx="139">
                  <c:v>-0.20191300307385518</c:v>
                </c:pt>
                <c:pt idx="140">
                  <c:v>-3.9405514765456986</c:v>
                </c:pt>
                <c:pt idx="141">
                  <c:v>1.0901051227323932E-2</c:v>
                </c:pt>
                <c:pt idx="142">
                  <c:v>-0.92702876658564692</c:v>
                </c:pt>
                <c:pt idx="143">
                  <c:v>-0.1609401138876978</c:v>
                </c:pt>
                <c:pt idx="144">
                  <c:v>-0.66194866993056412</c:v>
                </c:pt>
                <c:pt idx="145">
                  <c:v>-2.1567467210575675E-2</c:v>
                </c:pt>
                <c:pt idx="146">
                  <c:v>-6.3738891023123911E-2</c:v>
                </c:pt>
                <c:pt idx="147">
                  <c:v>-0.33823902273762874</c:v>
                </c:pt>
                <c:pt idx="148">
                  <c:v>0.1923298053882756</c:v>
                </c:pt>
                <c:pt idx="149">
                  <c:v>-0.64190193454083078</c:v>
                </c:pt>
                <c:pt idx="150">
                  <c:v>-0.37223024809343386</c:v>
                </c:pt>
                <c:pt idx="151">
                  <c:v>9.7696101702719251E-2</c:v>
                </c:pt>
                <c:pt idx="152">
                  <c:v>0.10446000544951906</c:v>
                </c:pt>
                <c:pt idx="153">
                  <c:v>-0.33219315029204965</c:v>
                </c:pt>
                <c:pt idx="154">
                  <c:v>-0.11374960472881451</c:v>
                </c:pt>
                <c:pt idx="155">
                  <c:v>0.18977376332609808</c:v>
                </c:pt>
                <c:pt idx="156">
                  <c:v>2.4465030111070263E-2</c:v>
                </c:pt>
                <c:pt idx="157">
                  <c:v>-1.6750345311457084</c:v>
                </c:pt>
                <c:pt idx="158">
                  <c:v>1.9600494000260538E-2</c:v>
                </c:pt>
                <c:pt idx="159">
                  <c:v>-0.10613494009497282</c:v>
                </c:pt>
                <c:pt idx="160">
                  <c:v>0.3933085003958029</c:v>
                </c:pt>
                <c:pt idx="161">
                  <c:v>-0.53115840509222068</c:v>
                </c:pt>
                <c:pt idx="162">
                  <c:v>0.14473673680603416</c:v>
                </c:pt>
                <c:pt idx="163">
                  <c:v>-4.5856376098042384E-3</c:v>
                </c:pt>
                <c:pt idx="164">
                  <c:v>0.17428164993283823</c:v>
                </c:pt>
                <c:pt idx="165">
                  <c:v>-0.23578209704615671</c:v>
                </c:pt>
                <c:pt idx="166">
                  <c:v>-0.39119671725759275</c:v>
                </c:pt>
                <c:pt idx="167">
                  <c:v>1.5365805450962944E-2</c:v>
                </c:pt>
                <c:pt idx="168" formatCode="#,##0">
                  <c:v>-4.6438355402208475E-2</c:v>
                </c:pt>
                <c:pt idx="169">
                  <c:v>-8.1353554428843955E-2</c:v>
                </c:pt>
                <c:pt idx="170">
                  <c:v>-0.33395574858937849</c:v>
                </c:pt>
                <c:pt idx="171">
                  <c:v>-0.28256559699118933</c:v>
                </c:pt>
                <c:pt idx="172">
                  <c:v>-0.49370375548659196</c:v>
                </c:pt>
                <c:pt idx="173">
                  <c:v>-8.146847386349132E-2</c:v>
                </c:pt>
                <c:pt idx="174">
                  <c:v>7.4469199671315933E-2</c:v>
                </c:pt>
                <c:pt idx="175">
                  <c:v>-0.80814194083046254</c:v>
                </c:pt>
                <c:pt idx="176">
                  <c:v>7.4363985814767997E-2</c:v>
                </c:pt>
                <c:pt idx="177">
                  <c:v>-3.3972675159597441</c:v>
                </c:pt>
                <c:pt idx="178">
                  <c:v>-6.7933769887551509E-3</c:v>
                </c:pt>
                <c:pt idx="179" formatCode="#,##0">
                  <c:v>4.6907757844008358E-2</c:v>
                </c:pt>
                <c:pt idx="180">
                  <c:v>0.1471805118062538</c:v>
                </c:pt>
                <c:pt idx="181">
                  <c:v>-0.28256112717332016</c:v>
                </c:pt>
                <c:pt idx="182">
                  <c:v>0.2318735104665075</c:v>
                </c:pt>
                <c:pt idx="183">
                  <c:v>-0.18419836255497191</c:v>
                </c:pt>
                <c:pt idx="184">
                  <c:v>0.15469609483368013</c:v>
                </c:pt>
                <c:pt idx="185" formatCode="#,##0">
                  <c:v>6.7026251289937278E-2</c:v>
                </c:pt>
                <c:pt idx="186">
                  <c:v>0.2814663792958445</c:v>
                </c:pt>
                <c:pt idx="187">
                  <c:v>-0.13350000866400047</c:v>
                </c:pt>
                <c:pt idx="188">
                  <c:v>-2.0003075282601701E-2</c:v>
                </c:pt>
                <c:pt idx="189">
                  <c:v>0.19403352841007404</c:v>
                </c:pt>
                <c:pt idx="190">
                  <c:v>-0.10074673737030015</c:v>
                </c:pt>
                <c:pt idx="191">
                  <c:v>-0.3779642915009267</c:v>
                </c:pt>
                <c:pt idx="192">
                  <c:v>-9.5732788241551292E-2</c:v>
                </c:pt>
                <c:pt idx="193">
                  <c:v>-0.394689876499972</c:v>
                </c:pt>
                <c:pt idx="194">
                  <c:v>7.062301892862255E-2</c:v>
                </c:pt>
                <c:pt idx="195">
                  <c:v>0.98671642888246558</c:v>
                </c:pt>
                <c:pt idx="196">
                  <c:v>-5.7618255175682087E-2</c:v>
                </c:pt>
                <c:pt idx="197">
                  <c:v>0.19204365102484405</c:v>
                </c:pt>
                <c:pt idx="198">
                  <c:v>-0.41879316104319675</c:v>
                </c:pt>
                <c:pt idx="199" formatCode="#,##0">
                  <c:v>1.7020581142442592E-2</c:v>
                </c:pt>
                <c:pt idx="200">
                  <c:v>-0.58315554033745198</c:v>
                </c:pt>
                <c:pt idx="201" formatCode="#,##0">
                  <c:v>4.7248180452869104E-2</c:v>
                </c:pt>
                <c:pt idx="202">
                  <c:v>0.24852148437409294</c:v>
                </c:pt>
                <c:pt idx="203">
                  <c:v>0.48473366371928028</c:v>
                </c:pt>
                <c:pt idx="204">
                  <c:v>6.0059749639029825E-3</c:v>
                </c:pt>
                <c:pt idx="205">
                  <c:v>-0.23574961141257367</c:v>
                </c:pt>
                <c:pt idx="206">
                  <c:v>0.23007305541119538</c:v>
                </c:pt>
                <c:pt idx="207">
                  <c:v>0.22193886380157457</c:v>
                </c:pt>
                <c:pt idx="208">
                  <c:v>-1.6468475915160985E-2</c:v>
                </c:pt>
                <c:pt idx="209">
                  <c:v>2.3873574316303214E-2</c:v>
                </c:pt>
                <c:pt idx="210">
                  <c:v>-6.9005495906349079E-3</c:v>
                </c:pt>
                <c:pt idx="211">
                  <c:v>-0.5922064854646536</c:v>
                </c:pt>
                <c:pt idx="212">
                  <c:v>4.2973689737276777E-2</c:v>
                </c:pt>
                <c:pt idx="213">
                  <c:v>0.40120836720302655</c:v>
                </c:pt>
                <c:pt idx="214">
                  <c:v>0.30743976797102923</c:v>
                </c:pt>
                <c:pt idx="215">
                  <c:v>2.4232377323256893</c:v>
                </c:pt>
                <c:pt idx="216">
                  <c:v>0.50529349662291612</c:v>
                </c:pt>
                <c:pt idx="217">
                  <c:v>-5.672518485755762E-2</c:v>
                </c:pt>
                <c:pt idx="218">
                  <c:v>6.8554176055626304E-2</c:v>
                </c:pt>
                <c:pt idx="219">
                  <c:v>-3.5278958886897138E-2</c:v>
                </c:pt>
                <c:pt idx="220">
                  <c:v>0.30787599642485408</c:v>
                </c:pt>
                <c:pt idx="221">
                  <c:v>2.7848670738813075</c:v>
                </c:pt>
                <c:pt idx="222">
                  <c:v>-0.12886552379634375</c:v>
                </c:pt>
                <c:pt idx="223">
                  <c:v>-6.8803380843758921E-2</c:v>
                </c:pt>
                <c:pt idx="224">
                  <c:v>0.20495235391901157</c:v>
                </c:pt>
                <c:pt idx="225">
                  <c:v>1.1779257823527234E-2</c:v>
                </c:pt>
                <c:pt idx="226">
                  <c:v>-0.46175632410725642</c:v>
                </c:pt>
                <c:pt idx="227">
                  <c:v>1.0932272753939709E-2</c:v>
                </c:pt>
                <c:pt idx="228">
                  <c:v>1.0916603557192317E-2</c:v>
                </c:pt>
                <c:pt idx="229">
                  <c:v>-1.9533027225193844E-2</c:v>
                </c:pt>
                <c:pt idx="230">
                  <c:v>0.12878079404337361</c:v>
                </c:pt>
                <c:pt idx="231">
                  <c:v>-3.7340735365094635E-2</c:v>
                </c:pt>
                <c:pt idx="232">
                  <c:v>-8.4477362624888475E-2</c:v>
                </c:pt>
                <c:pt idx="233">
                  <c:v>0.37849082344124008</c:v>
                </c:pt>
                <c:pt idx="234">
                  <c:v>-0.22409720529894006</c:v>
                </c:pt>
                <c:pt idx="235">
                  <c:v>-0.57857033011617109</c:v>
                </c:pt>
                <c:pt idx="236">
                  <c:v>0.10815130444953136</c:v>
                </c:pt>
                <c:pt idx="237">
                  <c:v>-0.16214762687137751</c:v>
                </c:pt>
                <c:pt idx="238">
                  <c:v>-5.027496749563511</c:v>
                </c:pt>
                <c:pt idx="239">
                  <c:v>-0.41037651263029107</c:v>
                </c:pt>
                <c:pt idx="240">
                  <c:v>-0.51235439383878045</c:v>
                </c:pt>
                <c:pt idx="241">
                  <c:v>-0.69966739480010176</c:v>
                </c:pt>
                <c:pt idx="242">
                  <c:v>-3.4227059054974196E-2</c:v>
                </c:pt>
                <c:pt idx="243">
                  <c:v>9.0850744159811314E-2</c:v>
                </c:pt>
                <c:pt idx="244">
                  <c:v>0.17971424543362513</c:v>
                </c:pt>
                <c:pt idx="245">
                  <c:v>1.180206905241274</c:v>
                </c:pt>
                <c:pt idx="246">
                  <c:v>0.30568755912437195</c:v>
                </c:pt>
                <c:pt idx="247">
                  <c:v>0.15384132724555388</c:v>
                </c:pt>
                <c:pt idx="248">
                  <c:v>0.43178867633060825</c:v>
                </c:pt>
                <c:pt idx="249">
                  <c:v>8.688752769639041E-2</c:v>
                </c:pt>
                <c:pt idx="250">
                  <c:v>3.1771697133577859E-2</c:v>
                </c:pt>
                <c:pt idx="251">
                  <c:v>-0.19306328592156774</c:v>
                </c:pt>
                <c:pt idx="252">
                  <c:v>0.52225082184824889</c:v>
                </c:pt>
                <c:pt idx="253">
                  <c:v>0.26432777769072069</c:v>
                </c:pt>
                <c:pt idx="254">
                  <c:v>-0.27177692556901523</c:v>
                </c:pt>
                <c:pt idx="255">
                  <c:v>0.17713385942122017</c:v>
                </c:pt>
                <c:pt idx="256">
                  <c:v>6.5374045678890935E-3</c:v>
                </c:pt>
                <c:pt idx="257">
                  <c:v>-0.4557092987391258</c:v>
                </c:pt>
                <c:pt idx="258">
                  <c:v>6.1773605941585652E-2</c:v>
                </c:pt>
                <c:pt idx="259">
                  <c:v>8.0801614031236202E-3</c:v>
                </c:pt>
                <c:pt idx="260">
                  <c:v>0.61065788352966299</c:v>
                </c:pt>
                <c:pt idx="261">
                  <c:v>0.60850678169020123</c:v>
                </c:pt>
                <c:pt idx="262">
                  <c:v>0.22216050195872961</c:v>
                </c:pt>
                <c:pt idx="263" formatCode="#,##0">
                  <c:v>-6.0100411466137427E-3</c:v>
                </c:pt>
                <c:pt idx="264">
                  <c:v>0.11414425314835386</c:v>
                </c:pt>
                <c:pt idx="265">
                  <c:v>-0.48070827726714138</c:v>
                </c:pt>
                <c:pt idx="266">
                  <c:v>-0.52423842320601211</c:v>
                </c:pt>
                <c:pt idx="267">
                  <c:v>-1.6745075072093165</c:v>
                </c:pt>
                <c:pt idx="268">
                  <c:v>-0.74625526982092438</c:v>
                </c:pt>
                <c:pt idx="269">
                  <c:v>-0.77672699292900882</c:v>
                </c:pt>
                <c:pt idx="270">
                  <c:v>-2.5069752993200036</c:v>
                </c:pt>
                <c:pt idx="271">
                  <c:v>-0.45423621402805692</c:v>
                </c:pt>
                <c:pt idx="272">
                  <c:v>0.26405728513665672</c:v>
                </c:pt>
                <c:pt idx="273">
                  <c:v>0.32089720148040191</c:v>
                </c:pt>
                <c:pt idx="274">
                  <c:v>4.4142575761552838E-2</c:v>
                </c:pt>
                <c:pt idx="275">
                  <c:v>-2.6459822243912079E-2</c:v>
                </c:pt>
                <c:pt idx="276">
                  <c:v>9.6046373604474766E-4</c:v>
                </c:pt>
                <c:pt idx="277">
                  <c:v>6.3560255750478134E-2</c:v>
                </c:pt>
                <c:pt idx="278">
                  <c:v>-0.15416659538219984</c:v>
                </c:pt>
                <c:pt idx="279">
                  <c:v>2.1084211644260442E-2</c:v>
                </c:pt>
                <c:pt idx="280">
                  <c:v>-0.16941923696589956</c:v>
                </c:pt>
                <c:pt idx="281">
                  <c:v>-3.8327943428256472</c:v>
                </c:pt>
                <c:pt idx="282">
                  <c:v>-0.33914922377325629</c:v>
                </c:pt>
                <c:pt idx="283">
                  <c:v>1.5175501887645382E-2</c:v>
                </c:pt>
                <c:pt idx="284">
                  <c:v>0.40178514547141564</c:v>
                </c:pt>
                <c:pt idx="285" formatCode="#,##0">
                  <c:v>8.6782443937250348E-2</c:v>
                </c:pt>
                <c:pt idx="286">
                  <c:v>4.5391719859772306E-2</c:v>
                </c:pt>
                <c:pt idx="287">
                  <c:v>-3.0265291541531236E-2</c:v>
                </c:pt>
                <c:pt idx="288">
                  <c:v>-1.473510630268593E-2</c:v>
                </c:pt>
                <c:pt idx="289">
                  <c:v>0.21978525959064688</c:v>
                </c:pt>
                <c:pt idx="290">
                  <c:v>0.26790756854453357</c:v>
                </c:pt>
                <c:pt idx="291">
                  <c:v>0.68855708024346152</c:v>
                </c:pt>
                <c:pt idx="292">
                  <c:v>0.35718039259635148</c:v>
                </c:pt>
                <c:pt idx="293">
                  <c:v>-0.26680028662184796</c:v>
                </c:pt>
                <c:pt idx="294">
                  <c:v>5.7967227443204372E-2</c:v>
                </c:pt>
                <c:pt idx="295">
                  <c:v>-0.34324947067155165</c:v>
                </c:pt>
                <c:pt idx="296">
                  <c:v>0.14898400503011255</c:v>
                </c:pt>
                <c:pt idx="297">
                  <c:v>3.8930282322332421E-2</c:v>
                </c:pt>
                <c:pt idx="298">
                  <c:v>0.18783860996946566</c:v>
                </c:pt>
                <c:pt idx="299">
                  <c:v>0.15378138611699443</c:v>
                </c:pt>
                <c:pt idx="300">
                  <c:v>1.3302204936157858</c:v>
                </c:pt>
                <c:pt idx="301">
                  <c:v>1.0391935163804062</c:v>
                </c:pt>
                <c:pt idx="302">
                  <c:v>-2.8072666426053967</c:v>
                </c:pt>
                <c:pt idx="303">
                  <c:v>0.31394738064469607</c:v>
                </c:pt>
                <c:pt idx="304">
                  <c:v>6.1127085407003401E-2</c:v>
                </c:pt>
                <c:pt idx="305">
                  <c:v>-0.54774998237257089</c:v>
                </c:pt>
                <c:pt idx="306">
                  <c:v>8.1656649801613745E-2</c:v>
                </c:pt>
                <c:pt idx="307">
                  <c:v>-0.89562090302666197</c:v>
                </c:pt>
                <c:pt idx="308">
                  <c:v>0.13968972985342409</c:v>
                </c:pt>
                <c:pt idx="309">
                  <c:v>2.3324540982122017</c:v>
                </c:pt>
                <c:pt idx="310">
                  <c:v>1.2226254021041556</c:v>
                </c:pt>
                <c:pt idx="311">
                  <c:v>-0.29043905193120922</c:v>
                </c:pt>
                <c:pt idx="312" formatCode="#,##0">
                  <c:v>6.7954903389041976E-3</c:v>
                </c:pt>
                <c:pt idx="313">
                  <c:v>0.119069014718586</c:v>
                </c:pt>
                <c:pt idx="314">
                  <c:v>-0.98918802479383428</c:v>
                </c:pt>
                <c:pt idx="315">
                  <c:v>-0.27475904867893786</c:v>
                </c:pt>
                <c:pt idx="316">
                  <c:v>-0.57047974266707691</c:v>
                </c:pt>
                <c:pt idx="317">
                  <c:v>-1.3761793154537878</c:v>
                </c:pt>
                <c:pt idx="318">
                  <c:v>-8.1405752614186699E-2</c:v>
                </c:pt>
                <c:pt idx="319">
                  <c:v>-1.8530417883733463</c:v>
                </c:pt>
                <c:pt idx="320">
                  <c:v>0.10598498929159761</c:v>
                </c:pt>
                <c:pt idx="321">
                  <c:v>-0.52084404656634664</c:v>
                </c:pt>
                <c:pt idx="322" formatCode="#,##0">
                  <c:v>-1.8388550431901018E-2</c:v>
                </c:pt>
                <c:pt idx="323">
                  <c:v>3.6203332240328845E-2</c:v>
                </c:pt>
                <c:pt idx="324">
                  <c:v>-0.17569268659517145</c:v>
                </c:pt>
                <c:pt idx="325">
                  <c:v>-0.41974414117659692</c:v>
                </c:pt>
                <c:pt idx="326">
                  <c:v>9.0169983243098883E-2</c:v>
                </c:pt>
                <c:pt idx="327">
                  <c:v>-0.49070090198937866</c:v>
                </c:pt>
                <c:pt idx="328">
                  <c:v>1.4144662737304285</c:v>
                </c:pt>
                <c:pt idx="329">
                  <c:v>-1.1325245567208331</c:v>
                </c:pt>
                <c:pt idx="330">
                  <c:v>0.9006045107705738</c:v>
                </c:pt>
                <c:pt idx="331">
                  <c:v>0.42195852352264973</c:v>
                </c:pt>
                <c:pt idx="332">
                  <c:v>-4.1109067476715278E-2</c:v>
                </c:pt>
                <c:pt idx="333">
                  <c:v>-0.5647119441454711</c:v>
                </c:pt>
                <c:pt idx="334">
                  <c:v>-0.19779445198108148</c:v>
                </c:pt>
                <c:pt idx="335" formatCode="#,##0">
                  <c:v>-1.6713261138213147</c:v>
                </c:pt>
                <c:pt idx="336">
                  <c:v>1.9475561963649568</c:v>
                </c:pt>
                <c:pt idx="337">
                  <c:v>5.8508670656148953E-2</c:v>
                </c:pt>
                <c:pt idx="338">
                  <c:v>-0.12406558256432421</c:v>
                </c:pt>
                <c:pt idx="339">
                  <c:v>-0.41330218640809901</c:v>
                </c:pt>
                <c:pt idx="340">
                  <c:v>0.22515955585763359</c:v>
                </c:pt>
                <c:pt idx="341">
                  <c:v>-0.36747617119589404</c:v>
                </c:pt>
                <c:pt idx="342">
                  <c:v>-0.45077090076967896</c:v>
                </c:pt>
                <c:pt idx="343" formatCode="#,##0">
                  <c:v>0.30994949110214676</c:v>
                </c:pt>
                <c:pt idx="344">
                  <c:v>0.34944076885672648</c:v>
                </c:pt>
                <c:pt idx="345">
                  <c:v>-0.31854326869645933</c:v>
                </c:pt>
                <c:pt idx="346">
                  <c:v>0.14672190725746792</c:v>
                </c:pt>
                <c:pt idx="347">
                  <c:v>-0.17364839862792025</c:v>
                </c:pt>
                <c:pt idx="348">
                  <c:v>-3.0879275141546536E-2</c:v>
                </c:pt>
                <c:pt idx="349">
                  <c:v>7.7581708225770596E-2</c:v>
                </c:pt>
                <c:pt idx="350">
                  <c:v>0.33201171161761733</c:v>
                </c:pt>
                <c:pt idx="351">
                  <c:v>4.4693862008460261E-4</c:v>
                </c:pt>
                <c:pt idx="352">
                  <c:v>-4.5506322931721188E-2</c:v>
                </c:pt>
                <c:pt idx="353">
                  <c:v>0.21272885667814578</c:v>
                </c:pt>
                <c:pt idx="354">
                  <c:v>-0.11616005215000902</c:v>
                </c:pt>
                <c:pt idx="355">
                  <c:v>-0.62585678690456281</c:v>
                </c:pt>
                <c:pt idx="356">
                  <c:v>-1.3687323689599324</c:v>
                </c:pt>
                <c:pt idx="357">
                  <c:v>0.82952819102095443</c:v>
                </c:pt>
                <c:pt idx="358">
                  <c:v>-1.5862581686156607</c:v>
                </c:pt>
                <c:pt idx="359">
                  <c:v>-0.10745535766622627</c:v>
                </c:pt>
                <c:pt idx="360">
                  <c:v>0.17876646184252698</c:v>
                </c:pt>
                <c:pt idx="361">
                  <c:v>-2.2080813853699532E-2</c:v>
                </c:pt>
                <c:pt idx="362">
                  <c:v>7.8425798862463703E-3</c:v>
                </c:pt>
                <c:pt idx="363">
                  <c:v>-1.034500785598313</c:v>
                </c:pt>
                <c:pt idx="364">
                  <c:v>-0.10681975080315975</c:v>
                </c:pt>
                <c:pt idx="365">
                  <c:v>-0.25563932081644447</c:v>
                </c:pt>
                <c:pt idx="366">
                  <c:v>0.25281731771660543</c:v>
                </c:pt>
                <c:pt idx="367">
                  <c:v>-0.11262744726544471</c:v>
                </c:pt>
                <c:pt idx="368">
                  <c:v>6.4276957101403909E-2</c:v>
                </c:pt>
                <c:pt idx="369">
                  <c:v>-0.77103210151492041</c:v>
                </c:pt>
                <c:pt idx="370">
                  <c:v>-1.3304125214972127</c:v>
                </c:pt>
                <c:pt idx="371">
                  <c:v>1.1514687963558083</c:v>
                </c:pt>
                <c:pt idx="372">
                  <c:v>1.0936132611293654</c:v>
                </c:pt>
                <c:pt idx="373">
                  <c:v>-1.8922951837409143</c:v>
                </c:pt>
                <c:pt idx="374">
                  <c:v>0.31646875043272704</c:v>
                </c:pt>
                <c:pt idx="375">
                  <c:v>-0.92798544756935675</c:v>
                </c:pt>
                <c:pt idx="376">
                  <c:v>0.24079275662769184</c:v>
                </c:pt>
                <c:pt idx="377">
                  <c:v>0.25247725531757004</c:v>
                </c:pt>
                <c:pt idx="378">
                  <c:v>4.9020849837453362E-3</c:v>
                </c:pt>
                <c:pt idx="379" formatCode="#,##0">
                  <c:v>-2.2707447462927188E-2</c:v>
                </c:pt>
                <c:pt idx="380">
                  <c:v>9.200626751267893E-2</c:v>
                </c:pt>
                <c:pt idx="381">
                  <c:v>-0.14662663926178143</c:v>
                </c:pt>
                <c:pt idx="382">
                  <c:v>-0.22924245668727605</c:v>
                </c:pt>
                <c:pt idx="383">
                  <c:v>-0.16913716140867086</c:v>
                </c:pt>
                <c:pt idx="384">
                  <c:v>-2.8984994245353839</c:v>
                </c:pt>
                <c:pt idx="385">
                  <c:v>-0.28209946618893422</c:v>
                </c:pt>
                <c:pt idx="386">
                  <c:v>-0.23020602521292211</c:v>
                </c:pt>
                <c:pt idx="387">
                  <c:v>6.0673080233101917E-2</c:v>
                </c:pt>
                <c:pt idx="388">
                  <c:v>-0.72284681174357712</c:v>
                </c:pt>
                <c:pt idx="389">
                  <c:v>4.2738233514074428</c:v>
                </c:pt>
                <c:pt idx="390">
                  <c:v>-0.18858766425807927</c:v>
                </c:pt>
                <c:pt idx="391">
                  <c:v>0.59631341616070088</c:v>
                </c:pt>
                <c:pt idx="392">
                  <c:v>0.76763099981379224</c:v>
                </c:pt>
                <c:pt idx="393">
                  <c:v>0.26238212897363944</c:v>
                </c:pt>
                <c:pt idx="394">
                  <c:v>0.12161069843706018</c:v>
                </c:pt>
                <c:pt idx="395">
                  <c:v>0.36527223193502878</c:v>
                </c:pt>
                <c:pt idx="396">
                  <c:v>0.29505031671959592</c:v>
                </c:pt>
                <c:pt idx="397">
                  <c:v>-1.3671205845922354</c:v>
                </c:pt>
                <c:pt idx="398">
                  <c:v>1.6293967520649377E-2</c:v>
                </c:pt>
                <c:pt idx="399">
                  <c:v>-0.1000286043452816</c:v>
                </c:pt>
                <c:pt idx="400">
                  <c:v>-0.17673583396761527</c:v>
                </c:pt>
                <c:pt idx="401">
                  <c:v>-0.62024836929450222</c:v>
                </c:pt>
                <c:pt idx="402">
                  <c:v>-0.18259068808542911</c:v>
                </c:pt>
                <c:pt idx="403">
                  <c:v>-10.779216668359744</c:v>
                </c:pt>
                <c:pt idx="404">
                  <c:v>-1.8788811511439105</c:v>
                </c:pt>
                <c:pt idx="405">
                  <c:v>-1.6235077128141886</c:v>
                </c:pt>
                <c:pt idx="406">
                  <c:v>0.58959031680528051</c:v>
                </c:pt>
                <c:pt idx="407">
                  <c:v>4.0963737450133486E-2</c:v>
                </c:pt>
                <c:pt idx="408">
                  <c:v>0.67200376033260034</c:v>
                </c:pt>
                <c:pt idx="409">
                  <c:v>9.8366558008712413E-2</c:v>
                </c:pt>
                <c:pt idx="410">
                  <c:v>0.4027646935559106</c:v>
                </c:pt>
                <c:pt idx="411" formatCode="#,##0">
                  <c:v>0.11965560938715747</c:v>
                </c:pt>
                <c:pt idx="412">
                  <c:v>-0.18534479756835598</c:v>
                </c:pt>
                <c:pt idx="413" formatCode="#,##0">
                  <c:v>1.3736948461211609E-2</c:v>
                </c:pt>
                <c:pt idx="414">
                  <c:v>-0.69481059384651533</c:v>
                </c:pt>
                <c:pt idx="415">
                  <c:v>-0.50156880279774652</c:v>
                </c:pt>
                <c:pt idx="416">
                  <c:v>0.19809190545973759</c:v>
                </c:pt>
                <c:pt idx="417">
                  <c:v>7.5369775982692788E-2</c:v>
                </c:pt>
                <c:pt idx="418">
                  <c:v>-0.22172337025273103</c:v>
                </c:pt>
                <c:pt idx="419">
                  <c:v>-0.64595043091509519</c:v>
                </c:pt>
                <c:pt idx="420">
                  <c:v>-2.48675127966556</c:v>
                </c:pt>
                <c:pt idx="421">
                  <c:v>-3.1985212456738932</c:v>
                </c:pt>
                <c:pt idx="422">
                  <c:v>-0.22358295353325008</c:v>
                </c:pt>
                <c:pt idx="423">
                  <c:v>-0.45686211996860182</c:v>
                </c:pt>
                <c:pt idx="424">
                  <c:v>-1.81659951996612</c:v>
                </c:pt>
                <c:pt idx="425">
                  <c:v>2.3161231295289992</c:v>
                </c:pt>
                <c:pt idx="426">
                  <c:v>0.58482676469352013</c:v>
                </c:pt>
                <c:pt idx="427">
                  <c:v>0.52478944272019179</c:v>
                </c:pt>
                <c:pt idx="428">
                  <c:v>-0.98933136083425399</c:v>
                </c:pt>
                <c:pt idx="429">
                  <c:v>-0.20025947578980685</c:v>
                </c:pt>
                <c:pt idx="430">
                  <c:v>-0.13323280686695305</c:v>
                </c:pt>
                <c:pt idx="431">
                  <c:v>-0.46655397643033147</c:v>
                </c:pt>
                <c:pt idx="432">
                  <c:v>9.1908174697619138E-3</c:v>
                </c:pt>
                <c:pt idx="433">
                  <c:v>-0.58320262827982083</c:v>
                </c:pt>
                <c:pt idx="434">
                  <c:v>0.24196454057659245</c:v>
                </c:pt>
                <c:pt idx="435">
                  <c:v>-0.809948305503708</c:v>
                </c:pt>
                <c:pt idx="436" formatCode="#,##0">
                  <c:v>-1.1310205596454646</c:v>
                </c:pt>
                <c:pt idx="437">
                  <c:v>1.2748847717225544</c:v>
                </c:pt>
                <c:pt idx="438" formatCode="#,##0">
                  <c:v>0.51421649494430843</c:v>
                </c:pt>
                <c:pt idx="439">
                  <c:v>-0.1501034482445931</c:v>
                </c:pt>
                <c:pt idx="440">
                  <c:v>0.82375411726640402</c:v>
                </c:pt>
                <c:pt idx="441">
                  <c:v>0.36017239118353683</c:v>
                </c:pt>
                <c:pt idx="442">
                  <c:v>-0.14593054526906668</c:v>
                </c:pt>
                <c:pt idx="443">
                  <c:v>-0.27444112118615061</c:v>
                </c:pt>
                <c:pt idx="444">
                  <c:v>6.7992274032108169E-2</c:v>
                </c:pt>
                <c:pt idx="445">
                  <c:v>-1.2336846982253575</c:v>
                </c:pt>
                <c:pt idx="446">
                  <c:v>0.10839337388534154</c:v>
                </c:pt>
                <c:pt idx="447">
                  <c:v>-4.2395601124160631E-2</c:v>
                </c:pt>
                <c:pt idx="448">
                  <c:v>-0.20384091188591902</c:v>
                </c:pt>
                <c:pt idx="449">
                  <c:v>-0.51748695436931591</c:v>
                </c:pt>
                <c:pt idx="450">
                  <c:v>-9.896258363254018E-2</c:v>
                </c:pt>
                <c:pt idx="451">
                  <c:v>0.1581185844969224</c:v>
                </c:pt>
                <c:pt idx="452">
                  <c:v>-0.14677491709518387</c:v>
                </c:pt>
                <c:pt idx="453">
                  <c:v>0.23075267284154921</c:v>
                </c:pt>
                <c:pt idx="454">
                  <c:v>-1.2164009388761776</c:v>
                </c:pt>
                <c:pt idx="455">
                  <c:v>-0.15170102769014027</c:v>
                </c:pt>
                <c:pt idx="456">
                  <c:v>-0.35208093051514799</c:v>
                </c:pt>
                <c:pt idx="457">
                  <c:v>6.410318063257936E-2</c:v>
                </c:pt>
                <c:pt idx="458">
                  <c:v>-0.82407308237495602</c:v>
                </c:pt>
                <c:pt idx="459">
                  <c:v>1.5764156429763463</c:v>
                </c:pt>
                <c:pt idx="460">
                  <c:v>-2.0498815683091811</c:v>
                </c:pt>
                <c:pt idx="461" formatCode="#,##0">
                  <c:v>0.39726610682624397</c:v>
                </c:pt>
                <c:pt idx="462">
                  <c:v>0.69190951487257202</c:v>
                </c:pt>
                <c:pt idx="463">
                  <c:v>0.71625051420402874</c:v>
                </c:pt>
                <c:pt idx="464">
                  <c:v>0.35928676088850953</c:v>
                </c:pt>
                <c:pt idx="465">
                  <c:v>-3.040474081796237</c:v>
                </c:pt>
                <c:pt idx="466">
                  <c:v>0.39466964621957557</c:v>
                </c:pt>
                <c:pt idx="467">
                  <c:v>-0.51967859343526568</c:v>
                </c:pt>
                <c:pt idx="468">
                  <c:v>-5.2650764371923398E-2</c:v>
                </c:pt>
                <c:pt idx="469">
                  <c:v>-0.25001960085108088</c:v>
                </c:pt>
                <c:pt idx="470">
                  <c:v>6.3251426081901929E-2</c:v>
                </c:pt>
                <c:pt idx="471">
                  <c:v>-2.330249641038364</c:v>
                </c:pt>
                <c:pt idx="472">
                  <c:v>0.27445909332897567</c:v>
                </c:pt>
                <c:pt idx="473">
                  <c:v>-1.3898524219392905</c:v>
                </c:pt>
                <c:pt idx="474">
                  <c:v>1.1092199401039204</c:v>
                </c:pt>
                <c:pt idx="475">
                  <c:v>-9.7821832333985781E-2</c:v>
                </c:pt>
                <c:pt idx="476">
                  <c:v>0.40090949985117241</c:v>
                </c:pt>
                <c:pt idx="477">
                  <c:v>6.9094837996052538E-2</c:v>
                </c:pt>
                <c:pt idx="478">
                  <c:v>0.27560436891146356</c:v>
                </c:pt>
                <c:pt idx="479">
                  <c:v>0.27640907238841339</c:v>
                </c:pt>
                <c:pt idx="480">
                  <c:v>-1.1458413830658478</c:v>
                </c:pt>
                <c:pt idx="481">
                  <c:v>-0.70636733578351896</c:v>
                </c:pt>
                <c:pt idx="482">
                  <c:v>-0.35406151694195487</c:v>
                </c:pt>
                <c:pt idx="483">
                  <c:v>-1.8648062511694916</c:v>
                </c:pt>
                <c:pt idx="484">
                  <c:v>-0.11376074434812322</c:v>
                </c:pt>
                <c:pt idx="485">
                  <c:v>0.19193175855362976</c:v>
                </c:pt>
                <c:pt idx="486">
                  <c:v>-1.2880270633941402</c:v>
                </c:pt>
                <c:pt idx="487">
                  <c:v>-1.9897127444890086</c:v>
                </c:pt>
                <c:pt idx="488">
                  <c:v>-0.39532552549424116</c:v>
                </c:pt>
                <c:pt idx="489">
                  <c:v>4.5470647085481755</c:v>
                </c:pt>
                <c:pt idx="490">
                  <c:v>2.7731726293463677</c:v>
                </c:pt>
                <c:pt idx="491">
                  <c:v>-0.72364215679641175</c:v>
                </c:pt>
                <c:pt idx="492">
                  <c:v>0.20207027322787496</c:v>
                </c:pt>
                <c:pt idx="493">
                  <c:v>0.48722217176829674</c:v>
                </c:pt>
                <c:pt idx="494">
                  <c:v>0.81650987919562024</c:v>
                </c:pt>
                <c:pt idx="495">
                  <c:v>0.84286694010086771</c:v>
                </c:pt>
                <c:pt idx="496">
                  <c:v>0.43138601060872594</c:v>
                </c:pt>
                <c:pt idx="497">
                  <c:v>0.34565241576955796</c:v>
                </c:pt>
                <c:pt idx="498">
                  <c:v>0.35757375503756483</c:v>
                </c:pt>
                <c:pt idx="499">
                  <c:v>0.19550395490905137</c:v>
                </c:pt>
                <c:pt idx="500">
                  <c:v>-3.7626426619013387E-2</c:v>
                </c:pt>
                <c:pt idx="501">
                  <c:v>0.6946343462218596</c:v>
                </c:pt>
                <c:pt idx="502">
                  <c:v>-0.14977588551571075</c:v>
                </c:pt>
                <c:pt idx="503">
                  <c:v>-0.91029667517320467</c:v>
                </c:pt>
                <c:pt idx="504">
                  <c:v>-0.33073739613733655</c:v>
                </c:pt>
                <c:pt idx="505">
                  <c:v>-0.55100046497121813</c:v>
                </c:pt>
                <c:pt idx="506">
                  <c:v>-0.13792792837932133</c:v>
                </c:pt>
                <c:pt idx="507">
                  <c:v>-6.4570626628060013E-2</c:v>
                </c:pt>
                <c:pt idx="508">
                  <c:v>-0.16929832967105973</c:v>
                </c:pt>
                <c:pt idx="509">
                  <c:v>-8.2953979068986827E-2</c:v>
                </c:pt>
                <c:pt idx="510">
                  <c:v>-0.80259840987520981</c:v>
                </c:pt>
                <c:pt idx="511">
                  <c:v>-9.1055957633518592E-2</c:v>
                </c:pt>
                <c:pt idx="512">
                  <c:v>-3.0796140923803783E-2</c:v>
                </c:pt>
                <c:pt idx="513">
                  <c:v>0.2922947223672524</c:v>
                </c:pt>
                <c:pt idx="514" formatCode="#,##0">
                  <c:v>-1.6866969752146872</c:v>
                </c:pt>
                <c:pt idx="515">
                  <c:v>2.1744188493915262</c:v>
                </c:pt>
                <c:pt idx="516">
                  <c:v>2.9882163496813758</c:v>
                </c:pt>
                <c:pt idx="517">
                  <c:v>2.2696340916331272</c:v>
                </c:pt>
                <c:pt idx="518">
                  <c:v>-0.61231220027595934</c:v>
                </c:pt>
                <c:pt idx="519">
                  <c:v>-9.9835736151641985E-2</c:v>
                </c:pt>
                <c:pt idx="520">
                  <c:v>0.34328455614495534</c:v>
                </c:pt>
                <c:pt idx="521">
                  <c:v>0.49364933002643974</c:v>
                </c:pt>
                <c:pt idx="522">
                  <c:v>0.84075570342729744</c:v>
                </c:pt>
                <c:pt idx="523">
                  <c:v>-0.46645051623349376</c:v>
                </c:pt>
                <c:pt idx="524">
                  <c:v>-0.50435583000517648</c:v>
                </c:pt>
                <c:pt idx="525">
                  <c:v>0.21968207279246998</c:v>
                </c:pt>
                <c:pt idx="526">
                  <c:v>0.16178507598929281</c:v>
                </c:pt>
                <c:pt idx="527">
                  <c:v>-0.17142351778021236</c:v>
                </c:pt>
                <c:pt idx="528">
                  <c:v>-0.27855041009532966</c:v>
                </c:pt>
                <c:pt idx="529">
                  <c:v>5.8909264694566366E-2</c:v>
                </c:pt>
                <c:pt idx="530">
                  <c:v>-1.0580186521777084</c:v>
                </c:pt>
                <c:pt idx="531">
                  <c:v>-0.75730239454439419</c:v>
                </c:pt>
                <c:pt idx="532">
                  <c:v>-4.9598571679846493E-2</c:v>
                </c:pt>
                <c:pt idx="533">
                  <c:v>-6.3097910144798819E-2</c:v>
                </c:pt>
                <c:pt idx="534">
                  <c:v>-6.9572260491747473E-2</c:v>
                </c:pt>
                <c:pt idx="535">
                  <c:v>-0.17039189692597201</c:v>
                </c:pt>
                <c:pt idx="536">
                  <c:v>0.17650711745633529</c:v>
                </c:pt>
                <c:pt idx="537">
                  <c:v>0.14029006460727</c:v>
                </c:pt>
                <c:pt idx="538">
                  <c:v>-0.43040967345719872</c:v>
                </c:pt>
                <c:pt idx="539">
                  <c:v>0.42840137275212115</c:v>
                </c:pt>
                <c:pt idx="540">
                  <c:v>-0.33027077039497604</c:v>
                </c:pt>
                <c:pt idx="541">
                  <c:v>-0.16476459659402787</c:v>
                </c:pt>
                <c:pt idx="542">
                  <c:v>-2.5374831810673459E-2</c:v>
                </c:pt>
                <c:pt idx="543">
                  <c:v>0.28579206149925995</c:v>
                </c:pt>
                <c:pt idx="544">
                  <c:v>-2.9748613355084377</c:v>
                </c:pt>
                <c:pt idx="545">
                  <c:v>-1.5331246783137802</c:v>
                </c:pt>
                <c:pt idx="546">
                  <c:v>-4.59588742548212</c:v>
                </c:pt>
                <c:pt idx="547">
                  <c:v>-0.15141175137524643</c:v>
                </c:pt>
                <c:pt idx="548">
                  <c:v>-1.1301091859265462</c:v>
                </c:pt>
                <c:pt idx="549">
                  <c:v>-0.91103423200985589</c:v>
                </c:pt>
                <c:pt idx="550">
                  <c:v>-3.910859802967332</c:v>
                </c:pt>
                <c:pt idx="551">
                  <c:v>-1.2392359487799958</c:v>
                </c:pt>
                <c:pt idx="552">
                  <c:v>0.26713147718479369</c:v>
                </c:pt>
                <c:pt idx="553">
                  <c:v>1.7528090563163445</c:v>
                </c:pt>
                <c:pt idx="554">
                  <c:v>5.9107238482032187</c:v>
                </c:pt>
                <c:pt idx="555">
                  <c:v>8.2268965778801508</c:v>
                </c:pt>
                <c:pt idx="556">
                  <c:v>0.59413931995945335</c:v>
                </c:pt>
                <c:pt idx="557">
                  <c:v>2.8516997029597393</c:v>
                </c:pt>
                <c:pt idx="558">
                  <c:v>0.43608259857485443</c:v>
                </c:pt>
                <c:pt idx="559">
                  <c:v>-0.80285458627962303</c:v>
                </c:pt>
                <c:pt idx="560">
                  <c:v>0.42890200137282797</c:v>
                </c:pt>
                <c:pt idx="561">
                  <c:v>0.50501896929464696</c:v>
                </c:pt>
                <c:pt idx="562">
                  <c:v>1.6063590789667823</c:v>
                </c:pt>
                <c:pt idx="563" formatCode="#,##0">
                  <c:v>-2.603131548602136</c:v>
                </c:pt>
                <c:pt idx="564">
                  <c:v>0.24589800233102488</c:v>
                </c:pt>
                <c:pt idx="565">
                  <c:v>-0.34756704214325918</c:v>
                </c:pt>
                <c:pt idx="566">
                  <c:v>-8.0196285021016722E-2</c:v>
                </c:pt>
                <c:pt idx="567">
                  <c:v>5.5105202940916809E-2</c:v>
                </c:pt>
                <c:pt idx="568">
                  <c:v>9.7890453818110235E-2</c:v>
                </c:pt>
                <c:pt idx="569">
                  <c:v>4.3673301291761835E-2</c:v>
                </c:pt>
                <c:pt idx="570">
                  <c:v>-0.54999018205068673</c:v>
                </c:pt>
                <c:pt idx="571">
                  <c:v>-0.3665774831535924</c:v>
                </c:pt>
                <c:pt idx="572">
                  <c:v>3.1572086677148226E-2</c:v>
                </c:pt>
                <c:pt idx="573">
                  <c:v>1.1141230554428843</c:v>
                </c:pt>
                <c:pt idx="574">
                  <c:v>0.24436473065788311</c:v>
                </c:pt>
                <c:pt idx="575">
                  <c:v>0.16980773519178249</c:v>
                </c:pt>
                <c:pt idx="576">
                  <c:v>-0.16184588356149321</c:v>
                </c:pt>
                <c:pt idx="577">
                  <c:v>0.29325741407779349</c:v>
                </c:pt>
                <c:pt idx="578">
                  <c:v>-0.30194245327227165</c:v>
                </c:pt>
                <c:pt idx="579">
                  <c:v>-0.35854056304840221</c:v>
                </c:pt>
                <c:pt idx="580">
                  <c:v>-0.41191026356527272</c:v>
                </c:pt>
                <c:pt idx="581">
                  <c:v>-0.46428738204782544</c:v>
                </c:pt>
                <c:pt idx="582">
                  <c:v>-0.63291980992961872</c:v>
                </c:pt>
                <c:pt idx="583">
                  <c:v>-0.92145995007966075</c:v>
                </c:pt>
                <c:pt idx="584">
                  <c:v>-1.1219898203665428</c:v>
                </c:pt>
                <c:pt idx="585">
                  <c:v>0.28021815694488184</c:v>
                </c:pt>
                <c:pt idx="586">
                  <c:v>-0.84574853998320731</c:v>
                </c:pt>
                <c:pt idx="587">
                  <c:v>-1.5633723634723924</c:v>
                </c:pt>
                <c:pt idx="588">
                  <c:v>-0.25548101754929409</c:v>
                </c:pt>
                <c:pt idx="589">
                  <c:v>-0.65844657864670797</c:v>
                </c:pt>
                <c:pt idx="590">
                  <c:v>-0.54736362547196249</c:v>
                </c:pt>
                <c:pt idx="591">
                  <c:v>-8.1656196979583928E-2</c:v>
                </c:pt>
                <c:pt idx="592">
                  <c:v>-2.5134284291538571</c:v>
                </c:pt>
                <c:pt idx="593">
                  <c:v>9.8781917226476335E-2</c:v>
                </c:pt>
                <c:pt idx="594">
                  <c:v>6.0292631271483321E-2</c:v>
                </c:pt>
                <c:pt idx="595">
                  <c:v>-5.6999649045655598</c:v>
                </c:pt>
                <c:pt idx="596">
                  <c:v>6.7959986900509701</c:v>
                </c:pt>
                <c:pt idx="597" formatCode="#,##0">
                  <c:v>6.5123117599935494</c:v>
                </c:pt>
                <c:pt idx="598">
                  <c:v>1.0355166053883105</c:v>
                </c:pt>
                <c:pt idx="599">
                  <c:v>-3.5772826955090089</c:v>
                </c:pt>
                <c:pt idx="600" formatCode="#,##0">
                  <c:v>-1.0557789495225274</c:v>
                </c:pt>
                <c:pt idx="601">
                  <c:v>0.66348340327410127</c:v>
                </c:pt>
                <c:pt idx="602" formatCode="#,##0">
                  <c:v>-2.5947714891279894E-2</c:v>
                </c:pt>
                <c:pt idx="603">
                  <c:v>0.44224543486212298</c:v>
                </c:pt>
                <c:pt idx="604">
                  <c:v>1.7633014049168931</c:v>
                </c:pt>
                <c:pt idx="605">
                  <c:v>0.27620092906162541</c:v>
                </c:pt>
                <c:pt idx="606">
                  <c:v>1.6168578506423115</c:v>
                </c:pt>
                <c:pt idx="607" formatCode="#,##0">
                  <c:v>-6.3661939227639408E-3</c:v>
                </c:pt>
                <c:pt idx="608">
                  <c:v>-3.6679378492967096E-2</c:v>
                </c:pt>
                <c:pt idx="609">
                  <c:v>-1.441368489493807</c:v>
                </c:pt>
                <c:pt idx="610" formatCode="#,##0">
                  <c:v>-0.69956332071127858</c:v>
                </c:pt>
                <c:pt idx="611" formatCode="#,##0">
                  <c:v>6.9269039400888577E-2</c:v>
                </c:pt>
                <c:pt idx="612">
                  <c:v>1.0307593142783276</c:v>
                </c:pt>
                <c:pt idx="613">
                  <c:v>-1.5099323425749787</c:v>
                </c:pt>
                <c:pt idx="614">
                  <c:v>3.5114079023145148</c:v>
                </c:pt>
                <c:pt idx="615">
                  <c:v>0.72001935387426297</c:v>
                </c:pt>
                <c:pt idx="616">
                  <c:v>0.43941355580909747</c:v>
                </c:pt>
                <c:pt idx="617">
                  <c:v>0.34189877595368778</c:v>
                </c:pt>
                <c:pt idx="618">
                  <c:v>0.32483994308605524</c:v>
                </c:pt>
                <c:pt idx="619">
                  <c:v>0.2817318588873865</c:v>
                </c:pt>
                <c:pt idx="620">
                  <c:v>0.26711829127444897</c:v>
                </c:pt>
                <c:pt idx="621">
                  <c:v>0.22434427363614518</c:v>
                </c:pt>
                <c:pt idx="622">
                  <c:v>0.14417411187165818</c:v>
                </c:pt>
                <c:pt idx="623">
                  <c:v>9.1726271497577505E-2</c:v>
                </c:pt>
                <c:pt idx="624" formatCode="#,##0">
                  <c:v>8.8584340332925504E-2</c:v>
                </c:pt>
                <c:pt idx="625" formatCode="#,##0">
                  <c:v>8.3549028900223199E-2</c:v>
                </c:pt>
                <c:pt idx="626">
                  <c:v>5.3426152906311475E-2</c:v>
                </c:pt>
                <c:pt idx="627">
                  <c:v>-5.6040219219258836E-2</c:v>
                </c:pt>
                <c:pt idx="628">
                  <c:v>-9.2094150426819121E-2</c:v>
                </c:pt>
                <c:pt idx="629">
                  <c:v>-9.4752868956794911E-2</c:v>
                </c:pt>
                <c:pt idx="630">
                  <c:v>-0.10130356546950092</c:v>
                </c:pt>
                <c:pt idx="631">
                  <c:v>-0.12757916780285539</c:v>
                </c:pt>
                <c:pt idx="632">
                  <c:v>-0.23069468983342212</c:v>
                </c:pt>
                <c:pt idx="633">
                  <c:v>-0.24154349979140477</c:v>
                </c:pt>
                <c:pt idx="634">
                  <c:v>-0.27447610133712996</c:v>
                </c:pt>
                <c:pt idx="635">
                  <c:v>-0.29340700092153316</c:v>
                </c:pt>
                <c:pt idx="636">
                  <c:v>-0.32110976334948826</c:v>
                </c:pt>
                <c:pt idx="637">
                  <c:v>0.24430126709114264</c:v>
                </c:pt>
                <c:pt idx="638">
                  <c:v>-0.42938001994224062</c:v>
                </c:pt>
                <c:pt idx="639" formatCode="#,##0">
                  <c:v>-0.43833333459972645</c:v>
                </c:pt>
                <c:pt idx="640">
                  <c:v>-0.52831413955703255</c:v>
                </c:pt>
                <c:pt idx="641">
                  <c:v>-0.63926546883196256</c:v>
                </c:pt>
                <c:pt idx="642">
                  <c:v>-1.5713346680893803E-2</c:v>
                </c:pt>
                <c:pt idx="643">
                  <c:v>-0.98365174093398711</c:v>
                </c:pt>
                <c:pt idx="644">
                  <c:v>-1.0526362077607481</c:v>
                </c:pt>
                <c:pt idx="645">
                  <c:v>-1.1959725305372144</c:v>
                </c:pt>
                <c:pt idx="646">
                  <c:v>0.24449991860799247</c:v>
                </c:pt>
                <c:pt idx="647">
                  <c:v>-5.3104691590739272E-2</c:v>
                </c:pt>
                <c:pt idx="648">
                  <c:v>-0.74309614410008717</c:v>
                </c:pt>
                <c:pt idx="649">
                  <c:v>-0.27293849408571891</c:v>
                </c:pt>
                <c:pt idx="650">
                  <c:v>-0.91266927937120723</c:v>
                </c:pt>
                <c:pt idx="651">
                  <c:v>1.0579586423828629</c:v>
                </c:pt>
                <c:pt idx="652">
                  <c:v>-4.2238605952544415</c:v>
                </c:pt>
                <c:pt idx="653">
                  <c:v>-0.83220517552846873</c:v>
                </c:pt>
                <c:pt idx="654">
                  <c:v>-7.7085305301840688</c:v>
                </c:pt>
                <c:pt idx="655">
                  <c:v>-1.2011645017410104</c:v>
                </c:pt>
                <c:pt idx="656">
                  <c:v>9.0640095077754061</c:v>
                </c:pt>
                <c:pt idx="657">
                  <c:v>0.47608789748088709</c:v>
                </c:pt>
                <c:pt idx="658">
                  <c:v>0.49044463389540294</c:v>
                </c:pt>
                <c:pt idx="659">
                  <c:v>5.5513096934743267E-2</c:v>
                </c:pt>
                <c:pt idx="660">
                  <c:v>-0.38535806863188321</c:v>
                </c:pt>
                <c:pt idx="661">
                  <c:v>0.79600117372273305</c:v>
                </c:pt>
                <c:pt idx="662">
                  <c:v>-0.71345986026994113</c:v>
                </c:pt>
                <c:pt idx="663">
                  <c:v>0.96643242582767241</c:v>
                </c:pt>
                <c:pt idx="664">
                  <c:v>3.0504898922810035</c:v>
                </c:pt>
                <c:pt idx="665">
                  <c:v>0.33895638064631139</c:v>
                </c:pt>
                <c:pt idx="666" formatCode="#,##0">
                  <c:v>0.30642247970683306</c:v>
                </c:pt>
                <c:pt idx="667">
                  <c:v>5.7387510550259702E-2</c:v>
                </c:pt>
                <c:pt idx="668">
                  <c:v>3.2063335937849491E-2</c:v>
                </c:pt>
                <c:pt idx="669">
                  <c:v>4.5282145695510811E-2</c:v>
                </c:pt>
                <c:pt idx="670">
                  <c:v>0.29423840574728044</c:v>
                </c:pt>
                <c:pt idx="671">
                  <c:v>0.12867904515478945</c:v>
                </c:pt>
                <c:pt idx="672">
                  <c:v>0.41061306744036008</c:v>
                </c:pt>
                <c:pt idx="673">
                  <c:v>0.2297907873551211</c:v>
                </c:pt>
                <c:pt idx="674" formatCode="#,##0">
                  <c:v>0.5483264397923171</c:v>
                </c:pt>
                <c:pt idx="675">
                  <c:v>8.5712777626330228E-2</c:v>
                </c:pt>
                <c:pt idx="676" formatCode="#,##0">
                  <c:v>0.29512619795920902</c:v>
                </c:pt>
                <c:pt idx="677">
                  <c:v>7.9290437791280866E-2</c:v>
                </c:pt>
                <c:pt idx="678" formatCode="#,##0">
                  <c:v>0.30713648526636961</c:v>
                </c:pt>
                <c:pt idx="679">
                  <c:v>0.24563091415395188</c:v>
                </c:pt>
                <c:pt idx="680" formatCode="#,##0">
                  <c:v>0.30734384605896659</c:v>
                </c:pt>
                <c:pt idx="681">
                  <c:v>1.8580873130755127E-2</c:v>
                </c:pt>
                <c:pt idx="682">
                  <c:v>0.11847133119049913</c:v>
                </c:pt>
                <c:pt idx="683" formatCode="#,##0">
                  <c:v>3.6238104913027286E-2</c:v>
                </c:pt>
                <c:pt idx="684">
                  <c:v>2.1215619864591972E-2</c:v>
                </c:pt>
                <c:pt idx="685" formatCode="#,##0">
                  <c:v>1.9885797576362774E-2</c:v>
                </c:pt>
                <c:pt idx="686" formatCode="#,##0">
                  <c:v>7.123389963749327E-2</c:v>
                </c:pt>
                <c:pt idx="687" formatCode="#,##0">
                  <c:v>9.1405872644012565E-3</c:v>
                </c:pt>
                <c:pt idx="688">
                  <c:v>-0.31121861220429459</c:v>
                </c:pt>
                <c:pt idx="689">
                  <c:v>1.7036645771125887</c:v>
                </c:pt>
                <c:pt idx="690">
                  <c:v>-1.7361781782341756</c:v>
                </c:pt>
                <c:pt idx="691">
                  <c:v>0.92073897860834286</c:v>
                </c:pt>
                <c:pt idx="692" formatCode="#,##0">
                  <c:v>4.3903797879493052</c:v>
                </c:pt>
                <c:pt idx="693">
                  <c:v>-1.0647051936975247</c:v>
                </c:pt>
                <c:pt idx="694" formatCode="#,##0">
                  <c:v>6.8395186378413075E-2</c:v>
                </c:pt>
                <c:pt idx="695">
                  <c:v>8.4518357706752312E-2</c:v>
                </c:pt>
                <c:pt idx="696">
                  <c:v>-0.28989063589800002</c:v>
                </c:pt>
                <c:pt idx="697">
                  <c:v>1.7730984629341311</c:v>
                </c:pt>
                <c:pt idx="698">
                  <c:v>-3.7533128026081553E-3</c:v>
                </c:pt>
                <c:pt idx="699">
                  <c:v>0.26358761639966666</c:v>
                </c:pt>
                <c:pt idx="700">
                  <c:v>0.21803128953937367</c:v>
                </c:pt>
                <c:pt idx="701" formatCode="#,##0">
                  <c:v>5.9501674445322967</c:v>
                </c:pt>
                <c:pt idx="702" formatCode="#,##0">
                  <c:v>8.398635488866546E-2</c:v>
                </c:pt>
                <c:pt idx="703" formatCode="#,##0">
                  <c:v>9.9289332283619691E-3</c:v>
                </c:pt>
                <c:pt idx="704" formatCode="#,##0">
                  <c:v>7.7655343233324681E-2</c:v>
                </c:pt>
                <c:pt idx="705" formatCode="#,##0">
                  <c:v>0</c:v>
                </c:pt>
                <c:pt idx="706" formatCode="#,##0">
                  <c:v>9.3792031042841728E-2</c:v>
                </c:pt>
                <c:pt idx="707" formatCode="#,##0">
                  <c:v>0</c:v>
                </c:pt>
                <c:pt idx="708" formatCode="#,##0">
                  <c:v>0</c:v>
                </c:pt>
                <c:pt idx="709" formatCode="#,##0">
                  <c:v>0</c:v>
                </c:pt>
                <c:pt idx="710" formatCode="#,##0">
                  <c:v>0</c:v>
                </c:pt>
                <c:pt idx="711" formatCode="#,##0">
                  <c:v>0</c:v>
                </c:pt>
                <c:pt idx="712" formatCode="#,##0">
                  <c:v>0</c:v>
                </c:pt>
                <c:pt idx="713" formatCode="#,##0">
                  <c:v>0</c:v>
                </c:pt>
                <c:pt idx="714" formatCode="#,##0">
                  <c:v>0</c:v>
                </c:pt>
                <c:pt idx="715" formatCode="#,##0">
                  <c:v>0</c:v>
                </c:pt>
                <c:pt idx="716" formatCode="#,##0">
                  <c:v>0</c:v>
                </c:pt>
                <c:pt idx="717" formatCode="#,##0">
                  <c:v>0</c:v>
                </c:pt>
                <c:pt idx="718" formatCode="#,##0">
                  <c:v>0</c:v>
                </c:pt>
                <c:pt idx="719" formatCode="#,##0">
                  <c:v>0</c:v>
                </c:pt>
                <c:pt idx="720" formatCode="#,##0">
                  <c:v>0</c:v>
                </c:pt>
                <c:pt idx="721" formatCode="#,##0">
                  <c:v>0</c:v>
                </c:pt>
                <c:pt idx="722" formatCode="#,##0">
                  <c:v>0</c:v>
                </c:pt>
                <c:pt idx="723" formatCode="#,##0">
                  <c:v>0</c:v>
                </c:pt>
                <c:pt idx="724" formatCode="#,##0">
                  <c:v>0</c:v>
                </c:pt>
                <c:pt idx="725" formatCode="#,##0">
                  <c:v>0</c:v>
                </c:pt>
                <c:pt idx="726" formatCode="#,##0">
                  <c:v>0</c:v>
                </c:pt>
                <c:pt idx="727" formatCode="#,##0">
                  <c:v>3.3330900854382506E-2</c:v>
                </c:pt>
                <c:pt idx="728" formatCode="#,##0">
                  <c:v>0.10019768627948267</c:v>
                </c:pt>
                <c:pt idx="729" formatCode="#,##0">
                  <c:v>0</c:v>
                </c:pt>
                <c:pt idx="730" formatCode="#,##0">
                  <c:v>0</c:v>
                </c:pt>
                <c:pt idx="731" formatCode="#,##0">
                  <c:v>0</c:v>
                </c:pt>
                <c:pt idx="732" formatCode="#,##0">
                  <c:v>0</c:v>
                </c:pt>
                <c:pt idx="733" formatCode="#,##0">
                  <c:v>0</c:v>
                </c:pt>
                <c:pt idx="734" formatCode="#,##0">
                  <c:v>0</c:v>
                </c:pt>
                <c:pt idx="735" formatCode="#,##0">
                  <c:v>0</c:v>
                </c:pt>
                <c:pt idx="736" formatCode="#,##0">
                  <c:v>0</c:v>
                </c:pt>
                <c:pt idx="737" formatCode="#,##0">
                  <c:v>2.267259862199289E-2</c:v>
                </c:pt>
                <c:pt idx="738" formatCode="#,##0">
                  <c:v>0</c:v>
                </c:pt>
                <c:pt idx="739" formatCode="#,##0">
                  <c:v>-0.77036409181773635</c:v>
                </c:pt>
                <c:pt idx="740" formatCode="#,##0">
                  <c:v>4.4496595271197759E-2</c:v>
                </c:pt>
                <c:pt idx="741" formatCode="#,##0">
                  <c:v>-0.28505491971282337</c:v>
                </c:pt>
                <c:pt idx="742" formatCode="#,##0">
                  <c:v>0.30104374241269838</c:v>
                </c:pt>
                <c:pt idx="743" formatCode="#,##0">
                  <c:v>-0.28335734374407551</c:v>
                </c:pt>
                <c:pt idx="744" formatCode="#,##0">
                  <c:v>1.0529249732955686</c:v>
                </c:pt>
                <c:pt idx="745" formatCode="#,##0">
                  <c:v>3.3278071552156412</c:v>
                </c:pt>
                <c:pt idx="746">
                  <c:v>-0.20688326669654344</c:v>
                </c:pt>
                <c:pt idx="747" formatCode="#,##0">
                  <c:v>4.1233764025702113E-2</c:v>
                </c:pt>
                <c:pt idx="748" formatCode="#,##0">
                  <c:v>-3.5260368570475542E-2</c:v>
                </c:pt>
                <c:pt idx="749" formatCode="#,##0">
                  <c:v>1.923030511391044E-2</c:v>
                </c:pt>
                <c:pt idx="750">
                  <c:v>0.11471354677578294</c:v>
                </c:pt>
                <c:pt idx="751" formatCode="#,##0">
                  <c:v>-7.3864244285484437E-2</c:v>
                </c:pt>
                <c:pt idx="752">
                  <c:v>-3.232200452293621E-2</c:v>
                </c:pt>
                <c:pt idx="753">
                  <c:v>-0.16669000508418186</c:v>
                </c:pt>
                <c:pt idx="754">
                  <c:v>-0.42603429518583336</c:v>
                </c:pt>
                <c:pt idx="755">
                  <c:v>-0.31892796013701918</c:v>
                </c:pt>
                <c:pt idx="756">
                  <c:v>-0.11146688944259786</c:v>
                </c:pt>
                <c:pt idx="757" formatCode="#,##0">
                  <c:v>0.75971889386398006</c:v>
                </c:pt>
                <c:pt idx="758" formatCode="#,##0">
                  <c:v>-0.11051298051218272</c:v>
                </c:pt>
                <c:pt idx="759">
                  <c:v>-0.18231205965776276</c:v>
                </c:pt>
                <c:pt idx="760">
                  <c:v>0.55955420891062424</c:v>
                </c:pt>
                <c:pt idx="761">
                  <c:v>-9.8497362756281626E-2</c:v>
                </c:pt>
                <c:pt idx="762">
                  <c:v>-0.98838208100414837</c:v>
                </c:pt>
                <c:pt idx="763">
                  <c:v>-0.56373995708632041</c:v>
                </c:pt>
                <c:pt idx="764">
                  <c:v>-0.29541540836533386</c:v>
                </c:pt>
                <c:pt idx="765">
                  <c:v>-0.24555378468982969</c:v>
                </c:pt>
                <c:pt idx="766">
                  <c:v>-0.90495442302198148</c:v>
                </c:pt>
                <c:pt idx="767">
                  <c:v>-0.56456597837841604</c:v>
                </c:pt>
                <c:pt idx="768">
                  <c:v>-0.87472443305272396</c:v>
                </c:pt>
                <c:pt idx="769">
                  <c:v>-1.7131648751746433</c:v>
                </c:pt>
                <c:pt idx="770">
                  <c:v>-0.55102974748001377</c:v>
                </c:pt>
                <c:pt idx="771">
                  <c:v>-0.25917517023453274</c:v>
                </c:pt>
                <c:pt idx="772">
                  <c:v>-4.1297148427107411E-3</c:v>
                </c:pt>
                <c:pt idx="773">
                  <c:v>-7.1548269159264599E-2</c:v>
                </c:pt>
                <c:pt idx="774">
                  <c:v>-0.40949538771235316</c:v>
                </c:pt>
                <c:pt idx="775" formatCode="#,##0">
                  <c:v>2.343129303508773E-2</c:v>
                </c:pt>
                <c:pt idx="776">
                  <c:v>-0.39225060924032062</c:v>
                </c:pt>
                <c:pt idx="777" formatCode="#,##0">
                  <c:v>2.428927001318959E-2</c:v>
                </c:pt>
                <c:pt idx="778">
                  <c:v>0.38143293862004191</c:v>
                </c:pt>
                <c:pt idx="779">
                  <c:v>0.32076811656415405</c:v>
                </c:pt>
                <c:pt idx="780">
                  <c:v>1.2648834732383736</c:v>
                </c:pt>
                <c:pt idx="781">
                  <c:v>1.1077474822250517</c:v>
                </c:pt>
                <c:pt idx="782">
                  <c:v>-1.9143435458684799</c:v>
                </c:pt>
                <c:pt idx="783">
                  <c:v>1.0780597981021964</c:v>
                </c:pt>
                <c:pt idx="784">
                  <c:v>-1.5143690421985276</c:v>
                </c:pt>
                <c:pt idx="785">
                  <c:v>-0.81016303591025629</c:v>
                </c:pt>
                <c:pt idx="786">
                  <c:v>-2.544663720983726</c:v>
                </c:pt>
                <c:pt idx="787">
                  <c:v>-0.21206979675506155</c:v>
                </c:pt>
                <c:pt idx="788">
                  <c:v>3.1806941915339628</c:v>
                </c:pt>
              </c:numCache>
            </c:numRef>
          </c:xVal>
          <c:yVal>
            <c:numRef>
              <c:f>WeightUpdate!$F$6:$F$1560</c:f>
              <c:numCache>
                <c:formatCode>_(* #,##0_);_(* \(#,##0\);_(* "-"??_);_(@_)</c:formatCode>
                <c:ptCount val="1555"/>
                <c:pt idx="0">
                  <c:v>18568</c:v>
                </c:pt>
                <c:pt idx="1">
                  <c:v>3592</c:v>
                </c:pt>
                <c:pt idx="2">
                  <c:v>2991</c:v>
                </c:pt>
                <c:pt idx="3">
                  <c:v>2184</c:v>
                </c:pt>
                <c:pt idx="4">
                  <c:v>6671</c:v>
                </c:pt>
                <c:pt idx="5">
                  <c:v>1757</c:v>
                </c:pt>
                <c:pt idx="6">
                  <c:v>5527</c:v>
                </c:pt>
                <c:pt idx="7">
                  <c:v>3218</c:v>
                </c:pt>
                <c:pt idx="8">
                  <c:v>1914</c:v>
                </c:pt>
                <c:pt idx="9">
                  <c:v>1601</c:v>
                </c:pt>
                <c:pt idx="10">
                  <c:v>5829</c:v>
                </c:pt>
                <c:pt idx="11">
                  <c:v>3814</c:v>
                </c:pt>
                <c:pt idx="12">
                  <c:v>1690</c:v>
                </c:pt>
                <c:pt idx="13">
                  <c:v>1190</c:v>
                </c:pt>
                <c:pt idx="14">
                  <c:v>1511</c:v>
                </c:pt>
                <c:pt idx="15">
                  <c:v>2796</c:v>
                </c:pt>
                <c:pt idx="16">
                  <c:v>1642</c:v>
                </c:pt>
                <c:pt idx="17">
                  <c:v>1870</c:v>
                </c:pt>
                <c:pt idx="18">
                  <c:v>1036</c:v>
                </c:pt>
                <c:pt idx="19">
                  <c:v>3302</c:v>
                </c:pt>
                <c:pt idx="20">
                  <c:v>2369</c:v>
                </c:pt>
                <c:pt idx="21">
                  <c:v>1469</c:v>
                </c:pt>
                <c:pt idx="22">
                  <c:v>630</c:v>
                </c:pt>
                <c:pt idx="23">
                  <c:v>2707</c:v>
                </c:pt>
                <c:pt idx="24">
                  <c:v>2688</c:v>
                </c:pt>
                <c:pt idx="25">
                  <c:v>1044</c:v>
                </c:pt>
                <c:pt idx="26">
                  <c:v>812</c:v>
                </c:pt>
                <c:pt idx="27">
                  <c:v>548</c:v>
                </c:pt>
                <c:pt idx="28">
                  <c:v>1824</c:v>
                </c:pt>
                <c:pt idx="29">
                  <c:v>1155</c:v>
                </c:pt>
                <c:pt idx="30">
                  <c:v>699</c:v>
                </c:pt>
                <c:pt idx="31">
                  <c:v>703</c:v>
                </c:pt>
                <c:pt idx="32">
                  <c:v>408</c:v>
                </c:pt>
                <c:pt idx="33">
                  <c:v>756</c:v>
                </c:pt>
                <c:pt idx="34">
                  <c:v>1512</c:v>
                </c:pt>
                <c:pt idx="35">
                  <c:v>387</c:v>
                </c:pt>
                <c:pt idx="36">
                  <c:v>382</c:v>
                </c:pt>
                <c:pt idx="37">
                  <c:v>1029</c:v>
                </c:pt>
                <c:pt idx="38">
                  <c:v>711</c:v>
                </c:pt>
                <c:pt idx="39">
                  <c:v>1444</c:v>
                </c:pt>
                <c:pt idx="40">
                  <c:v>518</c:v>
                </c:pt>
                <c:pt idx="41">
                  <c:v>504</c:v>
                </c:pt>
                <c:pt idx="42">
                  <c:v>398</c:v>
                </c:pt>
                <c:pt idx="43">
                  <c:v>451</c:v>
                </c:pt>
                <c:pt idx="44">
                  <c:v>932</c:v>
                </c:pt>
                <c:pt idx="45">
                  <c:v>419</c:v>
                </c:pt>
                <c:pt idx="46">
                  <c:v>1216</c:v>
                </c:pt>
                <c:pt idx="47">
                  <c:v>379</c:v>
                </c:pt>
                <c:pt idx="48">
                  <c:v>1325</c:v>
                </c:pt>
                <c:pt idx="49">
                  <c:v>367</c:v>
                </c:pt>
                <c:pt idx="50">
                  <c:v>454</c:v>
                </c:pt>
                <c:pt idx="51">
                  <c:v>619</c:v>
                </c:pt>
                <c:pt idx="52">
                  <c:v>587</c:v>
                </c:pt>
                <c:pt idx="53">
                  <c:v>906</c:v>
                </c:pt>
                <c:pt idx="54">
                  <c:v>520</c:v>
                </c:pt>
                <c:pt idx="55">
                  <c:v>437</c:v>
                </c:pt>
                <c:pt idx="56">
                  <c:v>566</c:v>
                </c:pt>
                <c:pt idx="57">
                  <c:v>345</c:v>
                </c:pt>
                <c:pt idx="58">
                  <c:v>1018</c:v>
                </c:pt>
                <c:pt idx="59">
                  <c:v>332</c:v>
                </c:pt>
                <c:pt idx="60">
                  <c:v>782</c:v>
                </c:pt>
                <c:pt idx="61">
                  <c:v>1436</c:v>
                </c:pt>
                <c:pt idx="62">
                  <c:v>331</c:v>
                </c:pt>
                <c:pt idx="63">
                  <c:v>608</c:v>
                </c:pt>
                <c:pt idx="64">
                  <c:v>840</c:v>
                </c:pt>
                <c:pt idx="65">
                  <c:v>393</c:v>
                </c:pt>
                <c:pt idx="66">
                  <c:v>992</c:v>
                </c:pt>
                <c:pt idx="67">
                  <c:v>342</c:v>
                </c:pt>
                <c:pt idx="68">
                  <c:v>442</c:v>
                </c:pt>
                <c:pt idx="69">
                  <c:v>354</c:v>
                </c:pt>
                <c:pt idx="70">
                  <c:v>1033</c:v>
                </c:pt>
                <c:pt idx="71">
                  <c:v>459</c:v>
                </c:pt>
                <c:pt idx="72">
                  <c:v>379</c:v>
                </c:pt>
                <c:pt idx="73">
                  <c:v>808</c:v>
                </c:pt>
                <c:pt idx="74">
                  <c:v>658</c:v>
                </c:pt>
                <c:pt idx="75">
                  <c:v>887</c:v>
                </c:pt>
                <c:pt idx="76">
                  <c:v>399</c:v>
                </c:pt>
                <c:pt idx="77">
                  <c:v>286</c:v>
                </c:pt>
                <c:pt idx="78">
                  <c:v>241</c:v>
                </c:pt>
                <c:pt idx="79">
                  <c:v>341</c:v>
                </c:pt>
                <c:pt idx="80">
                  <c:v>333</c:v>
                </c:pt>
                <c:pt idx="81">
                  <c:v>249</c:v>
                </c:pt>
                <c:pt idx="82">
                  <c:v>227</c:v>
                </c:pt>
                <c:pt idx="83">
                  <c:v>248</c:v>
                </c:pt>
                <c:pt idx="84">
                  <c:v>342</c:v>
                </c:pt>
                <c:pt idx="85">
                  <c:v>449</c:v>
                </c:pt>
                <c:pt idx="86">
                  <c:v>337</c:v>
                </c:pt>
                <c:pt idx="87">
                  <c:v>175</c:v>
                </c:pt>
                <c:pt idx="88">
                  <c:v>556</c:v>
                </c:pt>
                <c:pt idx="89">
                  <c:v>458</c:v>
                </c:pt>
                <c:pt idx="90">
                  <c:v>177</c:v>
                </c:pt>
                <c:pt idx="91">
                  <c:v>229</c:v>
                </c:pt>
                <c:pt idx="92">
                  <c:v>197</c:v>
                </c:pt>
                <c:pt idx="93">
                  <c:v>147</c:v>
                </c:pt>
                <c:pt idx="94">
                  <c:v>291</c:v>
                </c:pt>
                <c:pt idx="95">
                  <c:v>196</c:v>
                </c:pt>
                <c:pt idx="96">
                  <c:v>193</c:v>
                </c:pt>
                <c:pt idx="97">
                  <c:v>243</c:v>
                </c:pt>
                <c:pt idx="98">
                  <c:v>535</c:v>
                </c:pt>
                <c:pt idx="99">
                  <c:v>451</c:v>
                </c:pt>
                <c:pt idx="100">
                  <c:v>166</c:v>
                </c:pt>
                <c:pt idx="101">
                  <c:v>326</c:v>
                </c:pt>
                <c:pt idx="102">
                  <c:v>348</c:v>
                </c:pt>
                <c:pt idx="103">
                  <c:v>148</c:v>
                </c:pt>
                <c:pt idx="104">
                  <c:v>244</c:v>
                </c:pt>
                <c:pt idx="105">
                  <c:v>509</c:v>
                </c:pt>
                <c:pt idx="106">
                  <c:v>238</c:v>
                </c:pt>
                <c:pt idx="107">
                  <c:v>653</c:v>
                </c:pt>
                <c:pt idx="108">
                  <c:v>356</c:v>
                </c:pt>
                <c:pt idx="109">
                  <c:v>871</c:v>
                </c:pt>
                <c:pt idx="110">
                  <c:v>149</c:v>
                </c:pt>
                <c:pt idx="111">
                  <c:v>277</c:v>
                </c:pt>
                <c:pt idx="112">
                  <c:v>255</c:v>
                </c:pt>
                <c:pt idx="113">
                  <c:v>328</c:v>
                </c:pt>
                <c:pt idx="114">
                  <c:v>161</c:v>
                </c:pt>
                <c:pt idx="115">
                  <c:v>202</c:v>
                </c:pt>
                <c:pt idx="116">
                  <c:v>142</c:v>
                </c:pt>
                <c:pt idx="117">
                  <c:v>458</c:v>
                </c:pt>
                <c:pt idx="118">
                  <c:v>327</c:v>
                </c:pt>
                <c:pt idx="119">
                  <c:v>209</c:v>
                </c:pt>
                <c:pt idx="120">
                  <c:v>188</c:v>
                </c:pt>
                <c:pt idx="121">
                  <c:v>170</c:v>
                </c:pt>
                <c:pt idx="122">
                  <c:v>134</c:v>
                </c:pt>
                <c:pt idx="123">
                  <c:v>395</c:v>
                </c:pt>
                <c:pt idx="124">
                  <c:v>167</c:v>
                </c:pt>
                <c:pt idx="125">
                  <c:v>242</c:v>
                </c:pt>
                <c:pt idx="126">
                  <c:v>232</c:v>
                </c:pt>
                <c:pt idx="127">
                  <c:v>435</c:v>
                </c:pt>
                <c:pt idx="128">
                  <c:v>121</c:v>
                </c:pt>
                <c:pt idx="129">
                  <c:v>141</c:v>
                </c:pt>
                <c:pt idx="130">
                  <c:v>168</c:v>
                </c:pt>
                <c:pt idx="131">
                  <c:v>374</c:v>
                </c:pt>
                <c:pt idx="132">
                  <c:v>165</c:v>
                </c:pt>
                <c:pt idx="133">
                  <c:v>124</c:v>
                </c:pt>
                <c:pt idx="134">
                  <c:v>234</c:v>
                </c:pt>
                <c:pt idx="135">
                  <c:v>221</c:v>
                </c:pt>
                <c:pt idx="136">
                  <c:v>239</c:v>
                </c:pt>
                <c:pt idx="137">
                  <c:v>189</c:v>
                </c:pt>
                <c:pt idx="138">
                  <c:v>202</c:v>
                </c:pt>
                <c:pt idx="139">
                  <c:v>199</c:v>
                </c:pt>
                <c:pt idx="140">
                  <c:v>179</c:v>
                </c:pt>
                <c:pt idx="141">
                  <c:v>178</c:v>
                </c:pt>
                <c:pt idx="142">
                  <c:v>203</c:v>
                </c:pt>
                <c:pt idx="143">
                  <c:v>107</c:v>
                </c:pt>
                <c:pt idx="144">
                  <c:v>230</c:v>
                </c:pt>
                <c:pt idx="145">
                  <c:v>85</c:v>
                </c:pt>
                <c:pt idx="146">
                  <c:v>163</c:v>
                </c:pt>
                <c:pt idx="147">
                  <c:v>170</c:v>
                </c:pt>
                <c:pt idx="148">
                  <c:v>99</c:v>
                </c:pt>
                <c:pt idx="149">
                  <c:v>117</c:v>
                </c:pt>
                <c:pt idx="150">
                  <c:v>182</c:v>
                </c:pt>
                <c:pt idx="151">
                  <c:v>136</c:v>
                </c:pt>
                <c:pt idx="152">
                  <c:v>131</c:v>
                </c:pt>
                <c:pt idx="153">
                  <c:v>345</c:v>
                </c:pt>
                <c:pt idx="154">
                  <c:v>126</c:v>
                </c:pt>
                <c:pt idx="155">
                  <c:v>132</c:v>
                </c:pt>
                <c:pt idx="156">
                  <c:v>134</c:v>
                </c:pt>
                <c:pt idx="157">
                  <c:v>96</c:v>
                </c:pt>
                <c:pt idx="158">
                  <c:v>85</c:v>
                </c:pt>
                <c:pt idx="159">
                  <c:v>313</c:v>
                </c:pt>
                <c:pt idx="160">
                  <c:v>129</c:v>
                </c:pt>
                <c:pt idx="161">
                  <c:v>88</c:v>
                </c:pt>
                <c:pt idx="162">
                  <c:v>114</c:v>
                </c:pt>
                <c:pt idx="163">
                  <c:v>178</c:v>
                </c:pt>
                <c:pt idx="164">
                  <c:v>279</c:v>
                </c:pt>
                <c:pt idx="165">
                  <c:v>179</c:v>
                </c:pt>
                <c:pt idx="166">
                  <c:v>83</c:v>
                </c:pt>
                <c:pt idx="167">
                  <c:v>166</c:v>
                </c:pt>
                <c:pt idx="168">
                  <c:v>97</c:v>
                </c:pt>
                <c:pt idx="169">
                  <c:v>81</c:v>
                </c:pt>
                <c:pt idx="170">
                  <c:v>142</c:v>
                </c:pt>
                <c:pt idx="171">
                  <c:v>279</c:v>
                </c:pt>
                <c:pt idx="172">
                  <c:v>268</c:v>
                </c:pt>
                <c:pt idx="173">
                  <c:v>117</c:v>
                </c:pt>
                <c:pt idx="174">
                  <c:v>338</c:v>
                </c:pt>
                <c:pt idx="175">
                  <c:v>173</c:v>
                </c:pt>
                <c:pt idx="176">
                  <c:v>102</c:v>
                </c:pt>
                <c:pt idx="177">
                  <c:v>77</c:v>
                </c:pt>
                <c:pt idx="178">
                  <c:v>118</c:v>
                </c:pt>
                <c:pt idx="179">
                  <c:v>124</c:v>
                </c:pt>
                <c:pt idx="180">
                  <c:v>124</c:v>
                </c:pt>
                <c:pt idx="181">
                  <c:v>88</c:v>
                </c:pt>
                <c:pt idx="182">
                  <c:v>119</c:v>
                </c:pt>
                <c:pt idx="183">
                  <c:v>149</c:v>
                </c:pt>
                <c:pt idx="184">
                  <c:v>114</c:v>
                </c:pt>
                <c:pt idx="185">
                  <c:v>162</c:v>
                </c:pt>
                <c:pt idx="186">
                  <c:v>74</c:v>
                </c:pt>
                <c:pt idx="187">
                  <c:v>331</c:v>
                </c:pt>
                <c:pt idx="188">
                  <c:v>95</c:v>
                </c:pt>
                <c:pt idx="189">
                  <c:v>149</c:v>
                </c:pt>
                <c:pt idx="190">
                  <c:v>103</c:v>
                </c:pt>
                <c:pt idx="191">
                  <c:v>125</c:v>
                </c:pt>
                <c:pt idx="192">
                  <c:v>95</c:v>
                </c:pt>
                <c:pt idx="193">
                  <c:v>179</c:v>
                </c:pt>
                <c:pt idx="194">
                  <c:v>89</c:v>
                </c:pt>
                <c:pt idx="195">
                  <c:v>140</c:v>
                </c:pt>
                <c:pt idx="196">
                  <c:v>145</c:v>
                </c:pt>
                <c:pt idx="197">
                  <c:v>97</c:v>
                </c:pt>
                <c:pt idx="198">
                  <c:v>138</c:v>
                </c:pt>
                <c:pt idx="199">
                  <c:v>139</c:v>
                </c:pt>
                <c:pt idx="200">
                  <c:v>241</c:v>
                </c:pt>
                <c:pt idx="201">
                  <c:v>156</c:v>
                </c:pt>
                <c:pt idx="202">
                  <c:v>163</c:v>
                </c:pt>
                <c:pt idx="203">
                  <c:v>76</c:v>
                </c:pt>
                <c:pt idx="204">
                  <c:v>101</c:v>
                </c:pt>
                <c:pt idx="205">
                  <c:v>57</c:v>
                </c:pt>
                <c:pt idx="206">
                  <c:v>144</c:v>
                </c:pt>
                <c:pt idx="207">
                  <c:v>111</c:v>
                </c:pt>
                <c:pt idx="208">
                  <c:v>64</c:v>
                </c:pt>
                <c:pt idx="209">
                  <c:v>171</c:v>
                </c:pt>
                <c:pt idx="210">
                  <c:v>91</c:v>
                </c:pt>
                <c:pt idx="211">
                  <c:v>179</c:v>
                </c:pt>
                <c:pt idx="212">
                  <c:v>82</c:v>
                </c:pt>
                <c:pt idx="213">
                  <c:v>52</c:v>
                </c:pt>
                <c:pt idx="214">
                  <c:v>74</c:v>
                </c:pt>
                <c:pt idx="215">
                  <c:v>133</c:v>
                </c:pt>
                <c:pt idx="216">
                  <c:v>139</c:v>
                </c:pt>
                <c:pt idx="217">
                  <c:v>89</c:v>
                </c:pt>
                <c:pt idx="218">
                  <c:v>87</c:v>
                </c:pt>
                <c:pt idx="219">
                  <c:v>257</c:v>
                </c:pt>
                <c:pt idx="220">
                  <c:v>81</c:v>
                </c:pt>
                <c:pt idx="221">
                  <c:v>57</c:v>
                </c:pt>
                <c:pt idx="222">
                  <c:v>86</c:v>
                </c:pt>
                <c:pt idx="223">
                  <c:v>113</c:v>
                </c:pt>
                <c:pt idx="224">
                  <c:v>122</c:v>
                </c:pt>
                <c:pt idx="225">
                  <c:v>132</c:v>
                </c:pt>
                <c:pt idx="226">
                  <c:v>126</c:v>
                </c:pt>
                <c:pt idx="227">
                  <c:v>78</c:v>
                </c:pt>
                <c:pt idx="228">
                  <c:v>123</c:v>
                </c:pt>
                <c:pt idx="229">
                  <c:v>127</c:v>
                </c:pt>
                <c:pt idx="230">
                  <c:v>62</c:v>
                </c:pt>
                <c:pt idx="231">
                  <c:v>52</c:v>
                </c:pt>
                <c:pt idx="232">
                  <c:v>92</c:v>
                </c:pt>
                <c:pt idx="233">
                  <c:v>98</c:v>
                </c:pt>
                <c:pt idx="234">
                  <c:v>100</c:v>
                </c:pt>
                <c:pt idx="235">
                  <c:v>65</c:v>
                </c:pt>
                <c:pt idx="236">
                  <c:v>82</c:v>
                </c:pt>
                <c:pt idx="237">
                  <c:v>70</c:v>
                </c:pt>
                <c:pt idx="238">
                  <c:v>159</c:v>
                </c:pt>
                <c:pt idx="239">
                  <c:v>70</c:v>
                </c:pt>
                <c:pt idx="240">
                  <c:v>66</c:v>
                </c:pt>
                <c:pt idx="241">
                  <c:v>57</c:v>
                </c:pt>
                <c:pt idx="242">
                  <c:v>104</c:v>
                </c:pt>
                <c:pt idx="243">
                  <c:v>143</c:v>
                </c:pt>
                <c:pt idx="244">
                  <c:v>48</c:v>
                </c:pt>
                <c:pt idx="245">
                  <c:v>50</c:v>
                </c:pt>
                <c:pt idx="246">
                  <c:v>74</c:v>
                </c:pt>
                <c:pt idx="247">
                  <c:v>80</c:v>
                </c:pt>
                <c:pt idx="248">
                  <c:v>44</c:v>
                </c:pt>
                <c:pt idx="249">
                  <c:v>60</c:v>
                </c:pt>
                <c:pt idx="250">
                  <c:v>60</c:v>
                </c:pt>
                <c:pt idx="251">
                  <c:v>61</c:v>
                </c:pt>
                <c:pt idx="252">
                  <c:v>67</c:v>
                </c:pt>
                <c:pt idx="253">
                  <c:v>53</c:v>
                </c:pt>
                <c:pt idx="254">
                  <c:v>86</c:v>
                </c:pt>
                <c:pt idx="255">
                  <c:v>85</c:v>
                </c:pt>
                <c:pt idx="256">
                  <c:v>198</c:v>
                </c:pt>
                <c:pt idx="257">
                  <c:v>55</c:v>
                </c:pt>
                <c:pt idx="258">
                  <c:v>299</c:v>
                </c:pt>
                <c:pt idx="259">
                  <c:v>84</c:v>
                </c:pt>
                <c:pt idx="260">
                  <c:v>42</c:v>
                </c:pt>
                <c:pt idx="261">
                  <c:v>110</c:v>
                </c:pt>
                <c:pt idx="262">
                  <c:v>85</c:v>
                </c:pt>
                <c:pt idx="263">
                  <c:v>338</c:v>
                </c:pt>
                <c:pt idx="264">
                  <c:v>51</c:v>
                </c:pt>
                <c:pt idx="265">
                  <c:v>138</c:v>
                </c:pt>
                <c:pt idx="266">
                  <c:v>60</c:v>
                </c:pt>
                <c:pt idx="267">
                  <c:v>48</c:v>
                </c:pt>
                <c:pt idx="268">
                  <c:v>28</c:v>
                </c:pt>
                <c:pt idx="269">
                  <c:v>70</c:v>
                </c:pt>
                <c:pt idx="270">
                  <c:v>133</c:v>
                </c:pt>
                <c:pt idx="271">
                  <c:v>63</c:v>
                </c:pt>
                <c:pt idx="272">
                  <c:v>68</c:v>
                </c:pt>
                <c:pt idx="273">
                  <c:v>88</c:v>
                </c:pt>
                <c:pt idx="274">
                  <c:v>107</c:v>
                </c:pt>
                <c:pt idx="275">
                  <c:v>43</c:v>
                </c:pt>
                <c:pt idx="276">
                  <c:v>49</c:v>
                </c:pt>
                <c:pt idx="277">
                  <c:v>103</c:v>
                </c:pt>
                <c:pt idx="278">
                  <c:v>44</c:v>
                </c:pt>
                <c:pt idx="279">
                  <c:v>54</c:v>
                </c:pt>
                <c:pt idx="280">
                  <c:v>62</c:v>
                </c:pt>
                <c:pt idx="281">
                  <c:v>54</c:v>
                </c:pt>
                <c:pt idx="282">
                  <c:v>49</c:v>
                </c:pt>
                <c:pt idx="283">
                  <c:v>66</c:v>
                </c:pt>
                <c:pt idx="284">
                  <c:v>33</c:v>
                </c:pt>
                <c:pt idx="285">
                  <c:v>72</c:v>
                </c:pt>
                <c:pt idx="286">
                  <c:v>63</c:v>
                </c:pt>
                <c:pt idx="287">
                  <c:v>54</c:v>
                </c:pt>
                <c:pt idx="288">
                  <c:v>41</c:v>
                </c:pt>
                <c:pt idx="289">
                  <c:v>69</c:v>
                </c:pt>
                <c:pt idx="290">
                  <c:v>37</c:v>
                </c:pt>
                <c:pt idx="291">
                  <c:v>79</c:v>
                </c:pt>
                <c:pt idx="292">
                  <c:v>27</c:v>
                </c:pt>
                <c:pt idx="293">
                  <c:v>66</c:v>
                </c:pt>
                <c:pt idx="294">
                  <c:v>35</c:v>
                </c:pt>
                <c:pt idx="295">
                  <c:v>78</c:v>
                </c:pt>
                <c:pt idx="296">
                  <c:v>44</c:v>
                </c:pt>
                <c:pt idx="297">
                  <c:v>53</c:v>
                </c:pt>
                <c:pt idx="298">
                  <c:v>209</c:v>
                </c:pt>
                <c:pt idx="299">
                  <c:v>569</c:v>
                </c:pt>
                <c:pt idx="300">
                  <c:v>49</c:v>
                </c:pt>
                <c:pt idx="301">
                  <c:v>68</c:v>
                </c:pt>
                <c:pt idx="302">
                  <c:v>30</c:v>
                </c:pt>
                <c:pt idx="303">
                  <c:v>37</c:v>
                </c:pt>
                <c:pt idx="304">
                  <c:v>47</c:v>
                </c:pt>
                <c:pt idx="305">
                  <c:v>51</c:v>
                </c:pt>
                <c:pt idx="306">
                  <c:v>54</c:v>
                </c:pt>
                <c:pt idx="307">
                  <c:v>37</c:v>
                </c:pt>
                <c:pt idx="308">
                  <c:v>70</c:v>
                </c:pt>
                <c:pt idx="309">
                  <c:v>29</c:v>
                </c:pt>
                <c:pt idx="310">
                  <c:v>22</c:v>
                </c:pt>
                <c:pt idx="311">
                  <c:v>64</c:v>
                </c:pt>
                <c:pt idx="312">
                  <c:v>89</c:v>
                </c:pt>
                <c:pt idx="313">
                  <c:v>52</c:v>
                </c:pt>
                <c:pt idx="314">
                  <c:v>44</c:v>
                </c:pt>
                <c:pt idx="315">
                  <c:v>62</c:v>
                </c:pt>
                <c:pt idx="316">
                  <c:v>59</c:v>
                </c:pt>
                <c:pt idx="317">
                  <c:v>103</c:v>
                </c:pt>
                <c:pt idx="318">
                  <c:v>35</c:v>
                </c:pt>
                <c:pt idx="319">
                  <c:v>31</c:v>
                </c:pt>
                <c:pt idx="320">
                  <c:v>50</c:v>
                </c:pt>
                <c:pt idx="321">
                  <c:v>65</c:v>
                </c:pt>
                <c:pt idx="322">
                  <c:v>77</c:v>
                </c:pt>
                <c:pt idx="323">
                  <c:v>73</c:v>
                </c:pt>
                <c:pt idx="324">
                  <c:v>68</c:v>
                </c:pt>
                <c:pt idx="325">
                  <c:v>63</c:v>
                </c:pt>
                <c:pt idx="326">
                  <c:v>60</c:v>
                </c:pt>
                <c:pt idx="327">
                  <c:v>31</c:v>
                </c:pt>
                <c:pt idx="328">
                  <c:v>54</c:v>
                </c:pt>
                <c:pt idx="329">
                  <c:v>29</c:v>
                </c:pt>
                <c:pt idx="330">
                  <c:v>67</c:v>
                </c:pt>
                <c:pt idx="331">
                  <c:v>40</c:v>
                </c:pt>
                <c:pt idx="332">
                  <c:v>51</c:v>
                </c:pt>
                <c:pt idx="333">
                  <c:v>32</c:v>
                </c:pt>
                <c:pt idx="334">
                  <c:v>27</c:v>
                </c:pt>
                <c:pt idx="335">
                  <c:v>63</c:v>
                </c:pt>
                <c:pt idx="336">
                  <c:v>45</c:v>
                </c:pt>
                <c:pt idx="337">
                  <c:v>33</c:v>
                </c:pt>
                <c:pt idx="338">
                  <c:v>81</c:v>
                </c:pt>
                <c:pt idx="339">
                  <c:v>44</c:v>
                </c:pt>
                <c:pt idx="340">
                  <c:v>26</c:v>
                </c:pt>
                <c:pt idx="341">
                  <c:v>57</c:v>
                </c:pt>
                <c:pt idx="342">
                  <c:v>28</c:v>
                </c:pt>
                <c:pt idx="343">
                  <c:v>88</c:v>
                </c:pt>
                <c:pt idx="344">
                  <c:v>34</c:v>
                </c:pt>
                <c:pt idx="345">
                  <c:v>57</c:v>
                </c:pt>
                <c:pt idx="346">
                  <c:v>58</c:v>
                </c:pt>
                <c:pt idx="347">
                  <c:v>43</c:v>
                </c:pt>
                <c:pt idx="348">
                  <c:v>64</c:v>
                </c:pt>
                <c:pt idx="349">
                  <c:v>51</c:v>
                </c:pt>
                <c:pt idx="350">
                  <c:v>28</c:v>
                </c:pt>
                <c:pt idx="351">
                  <c:v>43</c:v>
                </c:pt>
                <c:pt idx="352">
                  <c:v>58</c:v>
                </c:pt>
                <c:pt idx="353">
                  <c:v>46</c:v>
                </c:pt>
                <c:pt idx="354">
                  <c:v>53</c:v>
                </c:pt>
                <c:pt idx="355">
                  <c:v>53</c:v>
                </c:pt>
                <c:pt idx="356">
                  <c:v>43</c:v>
                </c:pt>
                <c:pt idx="357">
                  <c:v>28</c:v>
                </c:pt>
                <c:pt idx="358">
                  <c:v>40</c:v>
                </c:pt>
                <c:pt idx="359">
                  <c:v>21</c:v>
                </c:pt>
                <c:pt idx="360">
                  <c:v>44</c:v>
                </c:pt>
                <c:pt idx="361">
                  <c:v>81</c:v>
                </c:pt>
                <c:pt idx="362">
                  <c:v>65</c:v>
                </c:pt>
                <c:pt idx="363">
                  <c:v>52</c:v>
                </c:pt>
                <c:pt idx="364">
                  <c:v>22</c:v>
                </c:pt>
                <c:pt idx="365">
                  <c:v>35</c:v>
                </c:pt>
                <c:pt idx="366">
                  <c:v>50</c:v>
                </c:pt>
                <c:pt idx="367">
                  <c:v>63</c:v>
                </c:pt>
                <c:pt idx="368">
                  <c:v>58</c:v>
                </c:pt>
                <c:pt idx="369">
                  <c:v>34</c:v>
                </c:pt>
                <c:pt idx="370">
                  <c:v>23</c:v>
                </c:pt>
                <c:pt idx="371">
                  <c:v>39</c:v>
                </c:pt>
                <c:pt idx="372">
                  <c:v>20</c:v>
                </c:pt>
                <c:pt idx="373">
                  <c:v>20</c:v>
                </c:pt>
                <c:pt idx="374">
                  <c:v>35</c:v>
                </c:pt>
                <c:pt idx="375">
                  <c:v>49</c:v>
                </c:pt>
                <c:pt idx="376">
                  <c:v>45</c:v>
                </c:pt>
                <c:pt idx="377">
                  <c:v>64</c:v>
                </c:pt>
                <c:pt idx="378">
                  <c:v>19</c:v>
                </c:pt>
                <c:pt idx="379">
                  <c:v>42</c:v>
                </c:pt>
                <c:pt idx="380">
                  <c:v>33</c:v>
                </c:pt>
                <c:pt idx="381">
                  <c:v>32</c:v>
                </c:pt>
                <c:pt idx="382">
                  <c:v>43</c:v>
                </c:pt>
                <c:pt idx="383">
                  <c:v>29</c:v>
                </c:pt>
                <c:pt idx="384">
                  <c:v>81</c:v>
                </c:pt>
                <c:pt idx="385">
                  <c:v>37</c:v>
                </c:pt>
                <c:pt idx="386">
                  <c:v>25</c:v>
                </c:pt>
                <c:pt idx="387">
                  <c:v>30</c:v>
                </c:pt>
                <c:pt idx="388">
                  <c:v>30</c:v>
                </c:pt>
                <c:pt idx="389">
                  <c:v>15</c:v>
                </c:pt>
                <c:pt idx="390">
                  <c:v>20</c:v>
                </c:pt>
                <c:pt idx="391">
                  <c:v>30</c:v>
                </c:pt>
                <c:pt idx="392">
                  <c:v>15</c:v>
                </c:pt>
                <c:pt idx="393">
                  <c:v>14</c:v>
                </c:pt>
                <c:pt idx="394">
                  <c:v>24</c:v>
                </c:pt>
                <c:pt idx="395">
                  <c:v>23</c:v>
                </c:pt>
                <c:pt idx="396">
                  <c:v>38</c:v>
                </c:pt>
                <c:pt idx="397">
                  <c:v>18</c:v>
                </c:pt>
                <c:pt idx="398">
                  <c:v>26</c:v>
                </c:pt>
                <c:pt idx="399">
                  <c:v>26</c:v>
                </c:pt>
                <c:pt idx="400">
                  <c:v>14</c:v>
                </c:pt>
                <c:pt idx="401">
                  <c:v>14</c:v>
                </c:pt>
                <c:pt idx="402">
                  <c:v>44</c:v>
                </c:pt>
                <c:pt idx="403">
                  <c:v>48</c:v>
                </c:pt>
                <c:pt idx="404">
                  <c:v>9</c:v>
                </c:pt>
                <c:pt idx="405">
                  <c:v>43</c:v>
                </c:pt>
                <c:pt idx="406">
                  <c:v>23</c:v>
                </c:pt>
                <c:pt idx="407">
                  <c:v>34</c:v>
                </c:pt>
                <c:pt idx="408">
                  <c:v>13</c:v>
                </c:pt>
                <c:pt idx="409">
                  <c:v>31</c:v>
                </c:pt>
                <c:pt idx="410">
                  <c:v>27</c:v>
                </c:pt>
                <c:pt idx="411">
                  <c:v>15</c:v>
                </c:pt>
                <c:pt idx="412">
                  <c:v>50</c:v>
                </c:pt>
                <c:pt idx="413">
                  <c:v>113</c:v>
                </c:pt>
                <c:pt idx="414">
                  <c:v>46</c:v>
                </c:pt>
                <c:pt idx="415">
                  <c:v>18</c:v>
                </c:pt>
                <c:pt idx="416">
                  <c:v>55</c:v>
                </c:pt>
                <c:pt idx="417">
                  <c:v>47</c:v>
                </c:pt>
                <c:pt idx="418">
                  <c:v>10</c:v>
                </c:pt>
                <c:pt idx="419">
                  <c:v>11</c:v>
                </c:pt>
                <c:pt idx="420">
                  <c:v>31</c:v>
                </c:pt>
                <c:pt idx="421">
                  <c:v>14</c:v>
                </c:pt>
                <c:pt idx="422">
                  <c:v>30</c:v>
                </c:pt>
                <c:pt idx="423">
                  <c:v>15</c:v>
                </c:pt>
                <c:pt idx="424">
                  <c:v>40</c:v>
                </c:pt>
                <c:pt idx="425">
                  <c:v>46</c:v>
                </c:pt>
                <c:pt idx="426">
                  <c:v>55</c:v>
                </c:pt>
                <c:pt idx="427">
                  <c:v>22</c:v>
                </c:pt>
                <c:pt idx="428">
                  <c:v>54</c:v>
                </c:pt>
                <c:pt idx="429">
                  <c:v>29</c:v>
                </c:pt>
                <c:pt idx="430">
                  <c:v>22</c:v>
                </c:pt>
                <c:pt idx="431">
                  <c:v>10</c:v>
                </c:pt>
                <c:pt idx="432">
                  <c:v>24</c:v>
                </c:pt>
                <c:pt idx="433">
                  <c:v>22</c:v>
                </c:pt>
                <c:pt idx="434">
                  <c:v>18</c:v>
                </c:pt>
                <c:pt idx="435">
                  <c:v>12</c:v>
                </c:pt>
                <c:pt idx="436">
                  <c:v>10</c:v>
                </c:pt>
                <c:pt idx="437">
                  <c:v>21</c:v>
                </c:pt>
                <c:pt idx="438">
                  <c:v>14</c:v>
                </c:pt>
                <c:pt idx="439">
                  <c:v>14</c:v>
                </c:pt>
                <c:pt idx="440">
                  <c:v>27</c:v>
                </c:pt>
                <c:pt idx="441">
                  <c:v>22</c:v>
                </c:pt>
                <c:pt idx="442">
                  <c:v>20</c:v>
                </c:pt>
                <c:pt idx="443">
                  <c:v>17</c:v>
                </c:pt>
                <c:pt idx="444">
                  <c:v>31</c:v>
                </c:pt>
                <c:pt idx="445">
                  <c:v>22</c:v>
                </c:pt>
                <c:pt idx="446">
                  <c:v>38</c:v>
                </c:pt>
                <c:pt idx="447">
                  <c:v>13</c:v>
                </c:pt>
                <c:pt idx="448">
                  <c:v>24</c:v>
                </c:pt>
                <c:pt idx="449">
                  <c:v>24</c:v>
                </c:pt>
                <c:pt idx="450">
                  <c:v>117</c:v>
                </c:pt>
                <c:pt idx="451">
                  <c:v>40</c:v>
                </c:pt>
                <c:pt idx="452">
                  <c:v>44</c:v>
                </c:pt>
                <c:pt idx="453">
                  <c:v>19</c:v>
                </c:pt>
                <c:pt idx="454">
                  <c:v>14</c:v>
                </c:pt>
                <c:pt idx="455">
                  <c:v>14</c:v>
                </c:pt>
                <c:pt idx="456">
                  <c:v>29</c:v>
                </c:pt>
                <c:pt idx="457">
                  <c:v>10</c:v>
                </c:pt>
                <c:pt idx="458">
                  <c:v>17</c:v>
                </c:pt>
                <c:pt idx="459">
                  <c:v>6</c:v>
                </c:pt>
                <c:pt idx="460">
                  <c:v>7</c:v>
                </c:pt>
                <c:pt idx="461">
                  <c:v>19</c:v>
                </c:pt>
                <c:pt idx="462">
                  <c:v>9</c:v>
                </c:pt>
                <c:pt idx="463">
                  <c:v>23</c:v>
                </c:pt>
                <c:pt idx="464">
                  <c:v>38</c:v>
                </c:pt>
                <c:pt idx="465">
                  <c:v>16</c:v>
                </c:pt>
                <c:pt idx="466">
                  <c:v>16</c:v>
                </c:pt>
                <c:pt idx="467">
                  <c:v>8</c:v>
                </c:pt>
                <c:pt idx="468">
                  <c:v>25</c:v>
                </c:pt>
                <c:pt idx="469">
                  <c:v>12</c:v>
                </c:pt>
                <c:pt idx="470">
                  <c:v>14</c:v>
                </c:pt>
                <c:pt idx="471">
                  <c:v>19</c:v>
                </c:pt>
                <c:pt idx="472">
                  <c:v>20</c:v>
                </c:pt>
                <c:pt idx="473">
                  <c:v>13</c:v>
                </c:pt>
                <c:pt idx="474">
                  <c:v>15</c:v>
                </c:pt>
                <c:pt idx="475">
                  <c:v>13</c:v>
                </c:pt>
                <c:pt idx="476">
                  <c:v>15</c:v>
                </c:pt>
                <c:pt idx="477">
                  <c:v>21</c:v>
                </c:pt>
                <c:pt idx="478">
                  <c:v>9</c:v>
                </c:pt>
                <c:pt idx="479">
                  <c:v>18</c:v>
                </c:pt>
                <c:pt idx="480">
                  <c:v>21</c:v>
                </c:pt>
                <c:pt idx="481">
                  <c:v>10</c:v>
                </c:pt>
                <c:pt idx="482">
                  <c:v>15</c:v>
                </c:pt>
                <c:pt idx="483">
                  <c:v>15</c:v>
                </c:pt>
                <c:pt idx="484">
                  <c:v>10</c:v>
                </c:pt>
                <c:pt idx="485">
                  <c:v>17</c:v>
                </c:pt>
                <c:pt idx="486">
                  <c:v>13</c:v>
                </c:pt>
                <c:pt idx="487">
                  <c:v>27</c:v>
                </c:pt>
                <c:pt idx="488">
                  <c:v>27</c:v>
                </c:pt>
                <c:pt idx="489">
                  <c:v>42</c:v>
                </c:pt>
                <c:pt idx="490">
                  <c:v>36</c:v>
                </c:pt>
                <c:pt idx="491">
                  <c:v>17</c:v>
                </c:pt>
                <c:pt idx="492">
                  <c:v>10</c:v>
                </c:pt>
                <c:pt idx="493">
                  <c:v>16</c:v>
                </c:pt>
                <c:pt idx="494">
                  <c:v>13</c:v>
                </c:pt>
                <c:pt idx="495">
                  <c:v>6</c:v>
                </c:pt>
                <c:pt idx="496">
                  <c:v>7</c:v>
                </c:pt>
                <c:pt idx="497">
                  <c:v>50</c:v>
                </c:pt>
                <c:pt idx="498">
                  <c:v>5</c:v>
                </c:pt>
                <c:pt idx="499">
                  <c:v>18</c:v>
                </c:pt>
                <c:pt idx="500">
                  <c:v>15</c:v>
                </c:pt>
                <c:pt idx="501">
                  <c:v>24</c:v>
                </c:pt>
                <c:pt idx="502">
                  <c:v>45</c:v>
                </c:pt>
                <c:pt idx="503">
                  <c:v>10</c:v>
                </c:pt>
                <c:pt idx="504">
                  <c:v>9</c:v>
                </c:pt>
                <c:pt idx="505">
                  <c:v>12</c:v>
                </c:pt>
                <c:pt idx="506">
                  <c:v>13</c:v>
                </c:pt>
                <c:pt idx="507">
                  <c:v>7</c:v>
                </c:pt>
                <c:pt idx="508">
                  <c:v>9</c:v>
                </c:pt>
                <c:pt idx="509">
                  <c:v>22</c:v>
                </c:pt>
                <c:pt idx="510">
                  <c:v>7</c:v>
                </c:pt>
                <c:pt idx="511">
                  <c:v>12</c:v>
                </c:pt>
                <c:pt idx="512">
                  <c:v>18</c:v>
                </c:pt>
                <c:pt idx="513">
                  <c:v>19</c:v>
                </c:pt>
                <c:pt idx="514">
                  <c:v>9</c:v>
                </c:pt>
                <c:pt idx="515">
                  <c:v>10</c:v>
                </c:pt>
                <c:pt idx="516">
                  <c:v>14</c:v>
                </c:pt>
                <c:pt idx="517">
                  <c:v>9</c:v>
                </c:pt>
                <c:pt idx="518">
                  <c:v>13</c:v>
                </c:pt>
                <c:pt idx="519">
                  <c:v>32</c:v>
                </c:pt>
                <c:pt idx="520">
                  <c:v>14</c:v>
                </c:pt>
                <c:pt idx="521">
                  <c:v>6</c:v>
                </c:pt>
                <c:pt idx="522">
                  <c:v>6</c:v>
                </c:pt>
                <c:pt idx="523">
                  <c:v>19</c:v>
                </c:pt>
                <c:pt idx="524">
                  <c:v>8</c:v>
                </c:pt>
                <c:pt idx="525">
                  <c:v>9</c:v>
                </c:pt>
                <c:pt idx="526">
                  <c:v>68</c:v>
                </c:pt>
                <c:pt idx="527">
                  <c:v>10</c:v>
                </c:pt>
                <c:pt idx="528">
                  <c:v>7</c:v>
                </c:pt>
                <c:pt idx="529">
                  <c:v>4</c:v>
                </c:pt>
                <c:pt idx="530">
                  <c:v>10</c:v>
                </c:pt>
                <c:pt idx="531">
                  <c:v>16</c:v>
                </c:pt>
                <c:pt idx="532">
                  <c:v>21</c:v>
                </c:pt>
                <c:pt idx="533">
                  <c:v>7</c:v>
                </c:pt>
                <c:pt idx="534">
                  <c:v>6</c:v>
                </c:pt>
                <c:pt idx="535">
                  <c:v>10</c:v>
                </c:pt>
                <c:pt idx="536">
                  <c:v>15</c:v>
                </c:pt>
                <c:pt idx="537">
                  <c:v>8</c:v>
                </c:pt>
                <c:pt idx="538">
                  <c:v>13</c:v>
                </c:pt>
                <c:pt idx="539">
                  <c:v>12</c:v>
                </c:pt>
                <c:pt idx="540">
                  <c:v>17</c:v>
                </c:pt>
                <c:pt idx="541">
                  <c:v>12</c:v>
                </c:pt>
                <c:pt idx="542">
                  <c:v>6</c:v>
                </c:pt>
                <c:pt idx="543">
                  <c:v>22</c:v>
                </c:pt>
                <c:pt idx="544">
                  <c:v>23</c:v>
                </c:pt>
                <c:pt idx="545">
                  <c:v>4</c:v>
                </c:pt>
                <c:pt idx="546">
                  <c:v>19</c:v>
                </c:pt>
                <c:pt idx="547">
                  <c:v>9</c:v>
                </c:pt>
                <c:pt idx="548">
                  <c:v>14</c:v>
                </c:pt>
                <c:pt idx="549">
                  <c:v>15</c:v>
                </c:pt>
                <c:pt idx="550">
                  <c:v>7</c:v>
                </c:pt>
                <c:pt idx="551">
                  <c:v>6</c:v>
                </c:pt>
                <c:pt idx="552">
                  <c:v>18</c:v>
                </c:pt>
                <c:pt idx="553">
                  <c:v>4</c:v>
                </c:pt>
                <c:pt idx="554">
                  <c:v>20</c:v>
                </c:pt>
                <c:pt idx="555">
                  <c:v>5</c:v>
                </c:pt>
                <c:pt idx="556">
                  <c:v>5</c:v>
                </c:pt>
                <c:pt idx="557">
                  <c:v>14</c:v>
                </c:pt>
                <c:pt idx="558">
                  <c:v>13</c:v>
                </c:pt>
                <c:pt idx="559">
                  <c:v>8</c:v>
                </c:pt>
                <c:pt idx="560">
                  <c:v>15</c:v>
                </c:pt>
                <c:pt idx="561">
                  <c:v>9</c:v>
                </c:pt>
                <c:pt idx="562">
                  <c:v>4</c:v>
                </c:pt>
                <c:pt idx="563">
                  <c:v>5</c:v>
                </c:pt>
                <c:pt idx="564">
                  <c:v>6</c:v>
                </c:pt>
                <c:pt idx="565">
                  <c:v>18</c:v>
                </c:pt>
                <c:pt idx="566">
                  <c:v>11</c:v>
                </c:pt>
                <c:pt idx="567">
                  <c:v>7</c:v>
                </c:pt>
                <c:pt idx="568">
                  <c:v>8</c:v>
                </c:pt>
                <c:pt idx="569">
                  <c:v>13</c:v>
                </c:pt>
                <c:pt idx="570">
                  <c:v>2</c:v>
                </c:pt>
                <c:pt idx="571">
                  <c:v>3</c:v>
                </c:pt>
                <c:pt idx="572">
                  <c:v>18</c:v>
                </c:pt>
                <c:pt idx="573">
                  <c:v>2</c:v>
                </c:pt>
                <c:pt idx="574">
                  <c:v>2</c:v>
                </c:pt>
                <c:pt idx="575">
                  <c:v>8</c:v>
                </c:pt>
                <c:pt idx="576">
                  <c:v>25</c:v>
                </c:pt>
                <c:pt idx="577">
                  <c:v>9</c:v>
                </c:pt>
                <c:pt idx="578">
                  <c:v>12</c:v>
                </c:pt>
                <c:pt idx="579">
                  <c:v>2</c:v>
                </c:pt>
                <c:pt idx="580">
                  <c:v>32</c:v>
                </c:pt>
                <c:pt idx="581">
                  <c:v>18</c:v>
                </c:pt>
                <c:pt idx="582">
                  <c:v>6</c:v>
                </c:pt>
                <c:pt idx="583">
                  <c:v>10</c:v>
                </c:pt>
                <c:pt idx="584">
                  <c:v>3</c:v>
                </c:pt>
                <c:pt idx="585">
                  <c:v>9</c:v>
                </c:pt>
                <c:pt idx="586">
                  <c:v>7</c:v>
                </c:pt>
                <c:pt idx="587">
                  <c:v>8</c:v>
                </c:pt>
                <c:pt idx="588">
                  <c:v>4</c:v>
                </c:pt>
                <c:pt idx="589">
                  <c:v>26</c:v>
                </c:pt>
                <c:pt idx="590">
                  <c:v>10</c:v>
                </c:pt>
                <c:pt idx="591">
                  <c:v>7</c:v>
                </c:pt>
                <c:pt idx="592">
                  <c:v>3</c:v>
                </c:pt>
                <c:pt idx="593">
                  <c:v>4</c:v>
                </c:pt>
                <c:pt idx="594">
                  <c:v>73</c:v>
                </c:pt>
                <c:pt idx="595">
                  <c:v>5</c:v>
                </c:pt>
                <c:pt idx="596">
                  <c:v>8</c:v>
                </c:pt>
                <c:pt idx="597">
                  <c:v>2</c:v>
                </c:pt>
                <c:pt idx="598">
                  <c:v>10</c:v>
                </c:pt>
                <c:pt idx="599">
                  <c:v>3</c:v>
                </c:pt>
                <c:pt idx="600">
                  <c:v>3</c:v>
                </c:pt>
                <c:pt idx="601">
                  <c:v>3</c:v>
                </c:pt>
                <c:pt idx="602">
                  <c:v>1</c:v>
                </c:pt>
                <c:pt idx="603">
                  <c:v>7</c:v>
                </c:pt>
                <c:pt idx="604">
                  <c:v>2</c:v>
                </c:pt>
                <c:pt idx="605">
                  <c:v>2</c:v>
                </c:pt>
                <c:pt idx="606">
                  <c:v>6</c:v>
                </c:pt>
                <c:pt idx="607">
                  <c:v>1</c:v>
                </c:pt>
                <c:pt idx="608">
                  <c:v>4</c:v>
                </c:pt>
                <c:pt idx="609">
                  <c:v>46</c:v>
                </c:pt>
                <c:pt idx="610">
                  <c:v>1</c:v>
                </c:pt>
                <c:pt idx="611">
                  <c:v>2</c:v>
                </c:pt>
                <c:pt idx="612">
                  <c:v>1</c:v>
                </c:pt>
                <c:pt idx="613">
                  <c:v>9</c:v>
                </c:pt>
                <c:pt idx="614">
                  <c:v>2</c:v>
                </c:pt>
                <c:pt idx="615">
                  <c:v>16</c:v>
                </c:pt>
                <c:pt idx="616">
                  <c:v>2</c:v>
                </c:pt>
                <c:pt idx="617">
                  <c:v>2</c:v>
                </c:pt>
                <c:pt idx="618">
                  <c:v>5</c:v>
                </c:pt>
                <c:pt idx="619">
                  <c:v>10</c:v>
                </c:pt>
                <c:pt idx="620">
                  <c:v>17</c:v>
                </c:pt>
                <c:pt idx="621">
                  <c:v>8</c:v>
                </c:pt>
                <c:pt idx="622">
                  <c:v>2</c:v>
                </c:pt>
                <c:pt idx="623">
                  <c:v>1</c:v>
                </c:pt>
                <c:pt idx="624">
                  <c:v>3</c:v>
                </c:pt>
                <c:pt idx="625">
                  <c:v>1</c:v>
                </c:pt>
                <c:pt idx="626">
                  <c:v>21</c:v>
                </c:pt>
                <c:pt idx="627">
                  <c:v>7</c:v>
                </c:pt>
                <c:pt idx="628">
                  <c:v>105</c:v>
                </c:pt>
                <c:pt idx="629">
                  <c:v>13</c:v>
                </c:pt>
                <c:pt idx="630">
                  <c:v>9</c:v>
                </c:pt>
                <c:pt idx="631">
                  <c:v>3</c:v>
                </c:pt>
                <c:pt idx="632">
                  <c:v>22</c:v>
                </c:pt>
                <c:pt idx="633">
                  <c:v>4</c:v>
                </c:pt>
                <c:pt idx="634">
                  <c:v>21</c:v>
                </c:pt>
                <c:pt idx="635">
                  <c:v>3</c:v>
                </c:pt>
                <c:pt idx="636">
                  <c:v>21</c:v>
                </c:pt>
                <c:pt idx="637">
                  <c:v>8</c:v>
                </c:pt>
                <c:pt idx="638">
                  <c:v>16</c:v>
                </c:pt>
                <c:pt idx="639">
                  <c:v>4</c:v>
                </c:pt>
                <c:pt idx="640">
                  <c:v>1</c:v>
                </c:pt>
                <c:pt idx="641">
                  <c:v>30</c:v>
                </c:pt>
                <c:pt idx="642">
                  <c:v>4</c:v>
                </c:pt>
                <c:pt idx="643">
                  <c:v>11</c:v>
                </c:pt>
                <c:pt idx="644">
                  <c:v>43</c:v>
                </c:pt>
                <c:pt idx="645">
                  <c:v>3</c:v>
                </c:pt>
                <c:pt idx="646">
                  <c:v>1</c:v>
                </c:pt>
                <c:pt idx="647">
                  <c:v>13</c:v>
                </c:pt>
                <c:pt idx="648">
                  <c:v>16</c:v>
                </c:pt>
                <c:pt idx="649">
                  <c:v>2</c:v>
                </c:pt>
                <c:pt idx="650">
                  <c:v>4</c:v>
                </c:pt>
                <c:pt idx="651">
                  <c:v>5</c:v>
                </c:pt>
                <c:pt idx="652">
                  <c:v>3</c:v>
                </c:pt>
                <c:pt idx="653">
                  <c:v>3</c:v>
                </c:pt>
                <c:pt idx="654">
                  <c:v>1</c:v>
                </c:pt>
                <c:pt idx="655">
                  <c:v>4</c:v>
                </c:pt>
                <c:pt idx="656">
                  <c:v>2</c:v>
                </c:pt>
                <c:pt idx="657">
                  <c:v>17</c:v>
                </c:pt>
                <c:pt idx="658">
                  <c:v>7</c:v>
                </c:pt>
                <c:pt idx="659">
                  <c:v>10</c:v>
                </c:pt>
                <c:pt idx="660">
                  <c:v>7</c:v>
                </c:pt>
                <c:pt idx="661">
                  <c:v>3</c:v>
                </c:pt>
                <c:pt idx="662">
                  <c:v>6</c:v>
                </c:pt>
                <c:pt idx="663">
                  <c:v>2</c:v>
                </c:pt>
                <c:pt idx="664">
                  <c:v>1</c:v>
                </c:pt>
                <c:pt idx="665">
                  <c:v>5</c:v>
                </c:pt>
                <c:pt idx="666">
                  <c:v>5</c:v>
                </c:pt>
                <c:pt idx="667">
                  <c:v>13</c:v>
                </c:pt>
                <c:pt idx="668">
                  <c:v>71</c:v>
                </c:pt>
                <c:pt idx="669">
                  <c:v>21</c:v>
                </c:pt>
                <c:pt idx="670">
                  <c:v>4</c:v>
                </c:pt>
                <c:pt idx="671">
                  <c:v>1</c:v>
                </c:pt>
                <c:pt idx="672">
                  <c:v>2</c:v>
                </c:pt>
                <c:pt idx="673">
                  <c:v>3</c:v>
                </c:pt>
                <c:pt idx="674">
                  <c:v>1</c:v>
                </c:pt>
                <c:pt idx="675">
                  <c:v>7</c:v>
                </c:pt>
                <c:pt idx="676">
                  <c:v>2</c:v>
                </c:pt>
                <c:pt idx="677">
                  <c:v>6</c:v>
                </c:pt>
                <c:pt idx="678">
                  <c:v>1</c:v>
                </c:pt>
                <c:pt idx="679">
                  <c:v>1</c:v>
                </c:pt>
                <c:pt idx="680">
                  <c:v>1</c:v>
                </c:pt>
                <c:pt idx="681">
                  <c:v>15</c:v>
                </c:pt>
                <c:pt idx="682">
                  <c:v>3</c:v>
                </c:pt>
                <c:pt idx="683">
                  <c:v>2</c:v>
                </c:pt>
                <c:pt idx="684">
                  <c:v>3</c:v>
                </c:pt>
                <c:pt idx="685">
                  <c:v>2</c:v>
                </c:pt>
                <c:pt idx="686">
                  <c:v>1</c:v>
                </c:pt>
                <c:pt idx="687">
                  <c:v>1</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1</c:v>
                </c:pt>
                <c:pt idx="747">
                  <c:v>2</c:v>
                </c:pt>
                <c:pt idx="748">
                  <c:v>1</c:v>
                </c:pt>
                <c:pt idx="749">
                  <c:v>1</c:v>
                </c:pt>
                <c:pt idx="750">
                  <c:v>4</c:v>
                </c:pt>
                <c:pt idx="751">
                  <c:v>1</c:v>
                </c:pt>
                <c:pt idx="752">
                  <c:v>3</c:v>
                </c:pt>
                <c:pt idx="753">
                  <c:v>1</c:v>
                </c:pt>
                <c:pt idx="754">
                  <c:v>1</c:v>
                </c:pt>
                <c:pt idx="755">
                  <c:v>2</c:v>
                </c:pt>
                <c:pt idx="756">
                  <c:v>5</c:v>
                </c:pt>
                <c:pt idx="757">
                  <c:v>1</c:v>
                </c:pt>
                <c:pt idx="758">
                  <c:v>5</c:v>
                </c:pt>
                <c:pt idx="759">
                  <c:v>4</c:v>
                </c:pt>
                <c:pt idx="760">
                  <c:v>1</c:v>
                </c:pt>
                <c:pt idx="761">
                  <c:v>8</c:v>
                </c:pt>
                <c:pt idx="762">
                  <c:v>1</c:v>
                </c:pt>
                <c:pt idx="763">
                  <c:v>2</c:v>
                </c:pt>
                <c:pt idx="764">
                  <c:v>5</c:v>
                </c:pt>
                <c:pt idx="765">
                  <c:v>7</c:v>
                </c:pt>
                <c:pt idx="766">
                  <c:v>3</c:v>
                </c:pt>
                <c:pt idx="767">
                  <c:v>7</c:v>
                </c:pt>
                <c:pt idx="768">
                  <c:v>6</c:v>
                </c:pt>
                <c:pt idx="769">
                  <c:v>4</c:v>
                </c:pt>
                <c:pt idx="770">
                  <c:v>15</c:v>
                </c:pt>
                <c:pt idx="771">
                  <c:v>8</c:v>
                </c:pt>
                <c:pt idx="772">
                  <c:v>2</c:v>
                </c:pt>
                <c:pt idx="773">
                  <c:v>28</c:v>
                </c:pt>
                <c:pt idx="774">
                  <c:v>3</c:v>
                </c:pt>
                <c:pt idx="775">
                  <c:v>6</c:v>
                </c:pt>
                <c:pt idx="776">
                  <c:v>15</c:v>
                </c:pt>
                <c:pt idx="777">
                  <c:v>0</c:v>
                </c:pt>
                <c:pt idx="778">
                  <c:v>6</c:v>
                </c:pt>
                <c:pt idx="779">
                  <c:v>11</c:v>
                </c:pt>
                <c:pt idx="780">
                  <c:v>2</c:v>
                </c:pt>
                <c:pt idx="781">
                  <c:v>1</c:v>
                </c:pt>
                <c:pt idx="782">
                  <c:v>5</c:v>
                </c:pt>
                <c:pt idx="783">
                  <c:v>0</c:v>
                </c:pt>
                <c:pt idx="784">
                  <c:v>3</c:v>
                </c:pt>
                <c:pt idx="785">
                  <c:v>4</c:v>
                </c:pt>
                <c:pt idx="786">
                  <c:v>0</c:v>
                </c:pt>
                <c:pt idx="787">
                  <c:v>2</c:v>
                </c:pt>
                <c:pt idx="788">
                  <c:v>7</c:v>
                </c:pt>
              </c:numCache>
            </c:numRef>
          </c:yVal>
          <c:smooth val="0"/>
        </c:ser>
        <c:dLbls>
          <c:showLegendKey val="0"/>
          <c:showVal val="0"/>
          <c:showCatName val="0"/>
          <c:showSerName val="0"/>
          <c:showPercent val="0"/>
          <c:showBubbleSize val="0"/>
        </c:dLbls>
        <c:axId val="952300288"/>
        <c:axId val="952302592"/>
      </c:scatterChart>
      <c:valAx>
        <c:axId val="952300288"/>
        <c:scaling>
          <c:orientation val="minMax"/>
        </c:scaling>
        <c:delete val="0"/>
        <c:axPos val="b"/>
        <c:title>
          <c:tx>
            <c:rich>
              <a:bodyPr/>
              <a:lstStyle/>
              <a:p>
                <a:pPr>
                  <a:defRPr>
                    <a:solidFill>
                      <a:schemeClr val="tx2"/>
                    </a:solidFill>
                  </a:defRPr>
                </a:pPr>
                <a:r>
                  <a:rPr lang="en-US">
                    <a:solidFill>
                      <a:schemeClr val="tx2"/>
                    </a:solidFill>
                  </a:rPr>
                  <a:t>Weights Change</a:t>
                </a:r>
                <a:r>
                  <a:rPr lang="en-US" baseline="0">
                    <a:solidFill>
                      <a:schemeClr val="tx2"/>
                    </a:solidFill>
                  </a:rPr>
                  <a:t> (2011-2012)</a:t>
                </a:r>
                <a:endParaRPr lang="en-US">
                  <a:solidFill>
                    <a:schemeClr val="tx2"/>
                  </a:solidFill>
                </a:endParaRPr>
              </a:p>
            </c:rich>
          </c:tx>
          <c:overlay val="0"/>
        </c:title>
        <c:numFmt formatCode="_(* #,##0.00_);_(* \(#,##0.00\);_(* &quot;-&quot;??_);_(@_)" sourceLinked="1"/>
        <c:majorTickMark val="none"/>
        <c:minorTickMark val="none"/>
        <c:tickLblPos val="nextTo"/>
        <c:txPr>
          <a:bodyPr/>
          <a:lstStyle/>
          <a:p>
            <a:pPr>
              <a:defRPr>
                <a:solidFill>
                  <a:schemeClr val="tx2"/>
                </a:solidFill>
              </a:defRPr>
            </a:pPr>
            <a:endParaRPr lang="en-US"/>
          </a:p>
        </c:txPr>
        <c:crossAx val="952302592"/>
        <c:crosses val="autoZero"/>
        <c:crossBetween val="midCat"/>
      </c:valAx>
      <c:valAx>
        <c:axId val="952302592"/>
        <c:scaling>
          <c:logBase val="10"/>
          <c:orientation val="minMax"/>
        </c:scaling>
        <c:delete val="0"/>
        <c:axPos val="l"/>
        <c:majorGridlines/>
        <c:title>
          <c:tx>
            <c:rich>
              <a:bodyPr/>
              <a:lstStyle/>
              <a:p>
                <a:pPr>
                  <a:defRPr>
                    <a:solidFill>
                      <a:schemeClr val="tx2"/>
                    </a:solidFill>
                  </a:defRPr>
                </a:pPr>
                <a:r>
                  <a:rPr lang="en-US">
                    <a:solidFill>
                      <a:schemeClr val="tx2"/>
                    </a:solidFill>
                  </a:rPr>
                  <a:t>Inpatient Claims</a:t>
                </a:r>
                <a:r>
                  <a:rPr lang="en-US" baseline="0">
                    <a:solidFill>
                      <a:schemeClr val="tx2"/>
                    </a:solidFill>
                  </a:rPr>
                  <a:t> Count</a:t>
                </a:r>
                <a:endParaRPr lang="en-US">
                  <a:solidFill>
                    <a:schemeClr val="tx2"/>
                  </a:solidFill>
                </a:endParaRPr>
              </a:p>
            </c:rich>
          </c:tx>
          <c:overlay val="0"/>
        </c:title>
        <c:numFmt formatCode="_(* #,##0_);_(* \(#,##0\);_(* &quot;-&quot;??_);_(@_)" sourceLinked="1"/>
        <c:majorTickMark val="none"/>
        <c:minorTickMark val="none"/>
        <c:tickLblPos val="nextTo"/>
        <c:txPr>
          <a:bodyPr/>
          <a:lstStyle/>
          <a:p>
            <a:pPr>
              <a:defRPr>
                <a:solidFill>
                  <a:schemeClr val="tx2"/>
                </a:solidFill>
              </a:defRPr>
            </a:pPr>
            <a:endParaRPr lang="en-US"/>
          </a:p>
        </c:txPr>
        <c:crossAx val="952300288"/>
        <c:crosses val="autoZero"/>
        <c:crossBetween val="midCat"/>
      </c:valAx>
    </c:plotArea>
    <c:legend>
      <c:legendPos val="r"/>
      <c:overlay val="0"/>
    </c:legend>
    <c:plotVisOnly val="1"/>
    <c:dispBlanksAs val="gap"/>
    <c:showDLblsOverMax val="0"/>
  </c:chart>
  <c:printSettings>
    <c:headerFooter/>
    <c:pageMargins b="0.75" l="0.7" r="0.7" t="0.75" header="0.3" footer="0.3"/>
    <c:pageSetup orientation="landscape"/>
  </c:printSettings>
</c:chartSpace>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19049</xdr:colOff>
      <xdr:row>40</xdr:row>
      <xdr:rowOff>116680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15574" cy="773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190500</xdr:colOff>
      <xdr:row>34</xdr:row>
      <xdr:rowOff>52386</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858375" cy="6529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1213237</xdr:colOff>
      <xdr:row>0</xdr:row>
      <xdr:rowOff>188578</xdr:rowOff>
    </xdr:from>
    <xdr:to>
      <xdr:col>2</xdr:col>
      <xdr:colOff>2451486</xdr:colOff>
      <xdr:row>4</xdr:row>
      <xdr:rowOff>48105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197427</xdr:colOff>
      <xdr:row>62</xdr:row>
      <xdr:rowOff>173182</xdr:rowOff>
    </xdr:from>
    <xdr:to>
      <xdr:col>31</xdr:col>
      <xdr:colOff>0</xdr:colOff>
      <xdr:row>97</xdr:row>
      <xdr:rowOff>129886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3" name="Table1" displayName="Table1" ref="A5:T794" totalsRowShown="0" headerRowDxfId="24" dataDxfId="23" tableBorderDxfId="22">
  <autoFilter ref="A5:T794"/>
  <sortState ref="A6:T794">
    <sortCondition descending="1" ref="G5:G794"/>
  </sortState>
  <tableColumns count="20">
    <tableColumn id="1" name="DRG" dataDxfId="21"/>
    <tableColumn id="2" name="MDC" dataDxfId="20"/>
    <tableColumn id="3" name="Description" dataDxfId="19"/>
    <tableColumn id="4" name="BaseDRG" dataDxfId="18"/>
    <tableColumn id="5" name="severity" dataDxfId="17"/>
    <tableColumn id="6" name="n" dataDxfId="16"/>
    <tableColumn id="18" name="nBasic" dataDxfId="15"/>
    <tableColumn id="12" name="Cost" dataDxfId="14"/>
    <tableColumn id="7" name="Adjusted Cost" dataDxfId="13">
      <calculatedColumnFormula>Table1[[#This Row],[Cost]]+IF(Table1[[#This Row],[n]]=0,0,VLOOKUP(Table1[[#This Row],[DRG]],HCPCs,5,0))</calculatedColumnFormula>
    </tableColumn>
    <tableColumn id="8" name="W (3M)" dataDxfId="12"/>
    <tableColumn id="9" name="W (cred)" dataDxfId="11">
      <calculatedColumnFormula>Table1[[#This Row],[W (3M)]]-IFERROR((Table1[[#This Row],[W (3M)]]-Table1[[#This Row],[Adjusted Cost]]*Casemix/TotalCost)*EXP(-a/Table1[[#This Row],[n]]),)</calculatedColumnFormula>
    </tableColumn>
    <tableColumn id="10" name="W (severity)" dataDxfId="10">
      <calculatedColumnFormula>VLOOKUP(Table1[[#This Row],[BaseDRG]],BaseDRGTable,13+Table1[[#This Row],[severity]],FALSE)</calculatedColumnFormula>
    </tableColumn>
    <tableColumn id="11" name="W (proposed)" dataDxfId="9">
      <calculatedColumnFormula>IF(VLOOKUP(Table1[[#This Row],[BaseDRG]],BaseDRGTable,8,0)&gt;0,Table1[[#This Row],[W (severity)]]*Basic_CaseMix/$L$797,Table1[[#This Row],[W (severity)]])</calculatedColumnFormula>
    </tableColumn>
    <tableColumn id="19" name="n(curr)" dataDxfId="8"/>
    <tableColumn id="20" name="nBasic (curr)" dataDxfId="7" dataCellStyle="Currency"/>
    <tableColumn id="17" name="W (curr)" dataDxfId="6" dataCellStyle="Currency"/>
    <tableColumn id="13" name="∆W%" dataDxfId="5" dataCellStyle="Percent">
      <calculatedColumnFormula>Table1[[#This Row],[W (proposed)]]/Table1[[#This Row],[W (curr)]]-1</calculatedColumnFormula>
    </tableColumn>
    <tableColumn id="14" name="Rank ∆W%" dataDxfId="4" dataCellStyle="Comma">
      <calculatedColumnFormula>RANK(Table1[[#This Row],[∆W%]],Table1[∆W%])</calculatedColumnFormula>
    </tableColumn>
    <tableColumn id="15" name="∆W" dataDxfId="3">
      <calculatedColumnFormula>Table1[W (proposed)]-Table1[[#This Row],[W (curr)]]</calculatedColumnFormula>
    </tableColumn>
    <tableColumn id="16" name="∆(W*nBasic)" dataDxfId="2" dataCellStyle="Comma">
      <calculatedColumnFormula>Table1[[#This Row],[nBasic]]*Table1[W (proposed)]-Table1[[#This Row],[nBasic (curr)]]*Table1[[#This Row],[W (curr)]]</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file:///C:\Users\maburaddaha\AppData\Local\HealthAffairsDivision\HealthStatisticsDATA\3%20Analysis\11-1-17%20DRG%20Weights%20Adjustment\11-09-19%20DRG%20Weights%20Update%20Q4\%5b11-09-30%20Source%20v11BNew-%20Back%20up.xlsb%5dPivot%201"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7"/>
  <sheetViews>
    <sheetView showGridLines="0" tabSelected="1" workbookViewId="0"/>
  </sheetViews>
  <sheetFormatPr defaultRowHeight="15" x14ac:dyDescent="0.25"/>
  <cols>
    <col min="1" max="3" width="9.140625" style="9"/>
    <col min="4" max="4" width="13.140625" style="9" customWidth="1"/>
    <col min="5" max="5" width="13.28515625" style="9" customWidth="1"/>
    <col min="6" max="16384" width="9.140625" style="9"/>
  </cols>
  <sheetData>
    <row r="1" spans="1:4" x14ac:dyDescent="0.25">
      <c r="A1" s="1"/>
    </row>
    <row r="2" spans="1:4" x14ac:dyDescent="0.25">
      <c r="B2" s="2"/>
      <c r="C2" s="2"/>
      <c r="D2" s="3"/>
    </row>
    <row r="3" spans="1:4" x14ac:dyDescent="0.25">
      <c r="A3" s="8"/>
      <c r="B3" s="2"/>
      <c r="C3" s="2"/>
      <c r="D3" s="3"/>
    </row>
    <row r="4" spans="1:4" x14ac:dyDescent="0.25">
      <c r="A4" s="8"/>
      <c r="B4" s="2"/>
      <c r="C4" s="2"/>
      <c r="D4" s="3"/>
    </row>
    <row r="5" spans="1:4" x14ac:dyDescent="0.25">
      <c r="A5" s="8"/>
      <c r="B5" s="2"/>
      <c r="C5" s="2"/>
      <c r="D5" s="3"/>
    </row>
    <row r="6" spans="1:4" x14ac:dyDescent="0.25">
      <c r="A6" s="8"/>
      <c r="B6" s="2"/>
      <c r="C6" s="2"/>
      <c r="D6" s="3"/>
    </row>
    <row r="7" spans="1:4" x14ac:dyDescent="0.25">
      <c r="A7" s="8"/>
      <c r="B7" s="2"/>
      <c r="C7" s="2"/>
      <c r="D7" s="2"/>
    </row>
    <row r="8" spans="1:4" x14ac:dyDescent="0.25">
      <c r="A8" s="8"/>
      <c r="B8" s="2"/>
      <c r="C8" s="2"/>
      <c r="D8" s="2"/>
    </row>
    <row r="9" spans="1:4" x14ac:dyDescent="0.25">
      <c r="A9" s="8"/>
    </row>
    <row r="10" spans="1:4" x14ac:dyDescent="0.25">
      <c r="A10" s="8"/>
    </row>
    <row r="11" spans="1:4" x14ac:dyDescent="0.25">
      <c r="A11" s="8"/>
    </row>
    <row r="12" spans="1:4" x14ac:dyDescent="0.25">
      <c r="C12" s="8"/>
      <c r="D12" s="4"/>
    </row>
    <row r="13" spans="1:4" x14ac:dyDescent="0.25">
      <c r="C13" s="5"/>
      <c r="D13" s="4"/>
    </row>
    <row r="14" spans="1:4" x14ac:dyDescent="0.25">
      <c r="C14" s="5"/>
      <c r="D14" s="4"/>
    </row>
    <row r="15" spans="1:4" x14ac:dyDescent="0.25">
      <c r="C15" s="5"/>
      <c r="D15" s="4"/>
    </row>
    <row r="16" spans="1:4" x14ac:dyDescent="0.25">
      <c r="C16" s="5"/>
      <c r="D16" s="4"/>
    </row>
    <row r="17" spans="3:4" x14ac:dyDescent="0.25">
      <c r="C17" s="5"/>
      <c r="D17" s="4"/>
    </row>
    <row r="18" spans="3:4" x14ac:dyDescent="0.25">
      <c r="C18" s="5"/>
      <c r="D18" s="4"/>
    </row>
    <row r="19" spans="3:4" x14ac:dyDescent="0.25">
      <c r="C19" s="5"/>
      <c r="D19" s="4"/>
    </row>
    <row r="20" spans="3:4" x14ac:dyDescent="0.25">
      <c r="C20" s="5"/>
      <c r="D20" s="4"/>
    </row>
    <row r="21" spans="3:4" x14ac:dyDescent="0.25">
      <c r="C21" s="5"/>
      <c r="D21" s="4"/>
    </row>
    <row r="22" spans="3:4" x14ac:dyDescent="0.25">
      <c r="C22" s="5"/>
      <c r="D22" s="4"/>
    </row>
    <row r="23" spans="3:4" x14ac:dyDescent="0.25">
      <c r="C23" s="5"/>
      <c r="D23" s="4"/>
    </row>
    <row r="24" spans="3:4" x14ac:dyDescent="0.25">
      <c r="C24" s="5"/>
      <c r="D24" s="4"/>
    </row>
    <row r="25" spans="3:4" x14ac:dyDescent="0.25">
      <c r="C25" s="5"/>
      <c r="D25" s="4"/>
    </row>
    <row r="26" spans="3:4" x14ac:dyDescent="0.25">
      <c r="C26" s="5"/>
      <c r="D26" s="4"/>
    </row>
    <row r="27" spans="3:4" x14ac:dyDescent="0.25">
      <c r="C27" s="5"/>
      <c r="D27" s="4"/>
    </row>
    <row r="28" spans="3:4" x14ac:dyDescent="0.25">
      <c r="C28" s="5"/>
      <c r="D28" s="4"/>
    </row>
    <row r="29" spans="3:4" x14ac:dyDescent="0.25">
      <c r="C29" s="5"/>
      <c r="D29" s="4"/>
    </row>
    <row r="30" spans="3:4" x14ac:dyDescent="0.25">
      <c r="C30" s="5"/>
      <c r="D30" s="4"/>
    </row>
    <row r="31" spans="3:4" x14ac:dyDescent="0.25">
      <c r="C31" s="5"/>
      <c r="D31" s="4"/>
    </row>
    <row r="32" spans="3:4" x14ac:dyDescent="0.25">
      <c r="C32" s="5"/>
      <c r="D32" s="4"/>
    </row>
    <row r="33" spans="3:4" x14ac:dyDescent="0.25">
      <c r="C33" s="5"/>
      <c r="D33" s="4"/>
    </row>
    <row r="34" spans="3:4" x14ac:dyDescent="0.25">
      <c r="C34" s="5"/>
      <c r="D34" s="4"/>
    </row>
    <row r="35" spans="3:4" x14ac:dyDescent="0.25">
      <c r="C35" s="5"/>
      <c r="D35" s="4"/>
    </row>
    <row r="36" spans="3:4" x14ac:dyDescent="0.25">
      <c r="C36" s="5"/>
      <c r="D36" s="4"/>
    </row>
    <row r="37" spans="3:4" x14ac:dyDescent="0.25">
      <c r="C37" s="5"/>
      <c r="D37"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7"/>
  <sheetViews>
    <sheetView showGridLines="0" workbookViewId="0"/>
  </sheetViews>
  <sheetFormatPr defaultRowHeight="15" x14ac:dyDescent="0.25"/>
  <cols>
    <col min="1" max="1" width="7.85546875" style="9" customWidth="1"/>
    <col min="2" max="16384" width="9.140625" style="9"/>
  </cols>
  <sheetData>
    <row r="1" spans="1:2" x14ac:dyDescent="0.25">
      <c r="A1" s="6"/>
    </row>
    <row r="2" spans="1:2" x14ac:dyDescent="0.25">
      <c r="A2" s="8"/>
    </row>
    <row r="3" spans="1:2" x14ac:dyDescent="0.25">
      <c r="A3" s="8"/>
    </row>
    <row r="4" spans="1:2" x14ac:dyDescent="0.25">
      <c r="A4" s="10"/>
    </row>
    <row r="5" spans="1:2" x14ac:dyDescent="0.25">
      <c r="B5" s="8"/>
    </row>
    <row r="6" spans="1:2" x14ac:dyDescent="0.25">
      <c r="B6" s="8"/>
    </row>
    <row r="7" spans="1:2" x14ac:dyDescent="0.25">
      <c r="A7" s="1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38EC6"/>
    <pageSetUpPr fitToPage="1"/>
  </sheetPr>
  <dimension ref="A1:BD799"/>
  <sheetViews>
    <sheetView showGridLines="0" zoomScale="110" zoomScaleNormal="110" workbookViewId="0">
      <pane xSplit="2" ySplit="5" topLeftCell="C6" activePane="bottomRight" state="frozen"/>
      <selection pane="topRight" activeCell="C1" sqref="C1"/>
      <selection pane="bottomLeft" activeCell="A6" sqref="A6"/>
      <selection pane="bottomRight" activeCell="B8" sqref="B8"/>
    </sheetView>
  </sheetViews>
  <sheetFormatPr defaultRowHeight="15" x14ac:dyDescent="0.25"/>
  <cols>
    <col min="1" max="1" width="9.5703125" customWidth="1"/>
    <col min="2" max="2" width="20.85546875" style="9" customWidth="1"/>
    <col min="3" max="3" width="58.5703125" style="9" customWidth="1"/>
    <col min="4" max="4" width="11.140625" style="9" bestFit="1" customWidth="1"/>
    <col min="5" max="5" width="9.7109375" style="9" customWidth="1"/>
    <col min="6" max="7" width="10" style="13" customWidth="1"/>
    <col min="8" max="8" width="11.5703125" style="13" customWidth="1"/>
    <col min="9" max="9" width="16.140625" style="6" customWidth="1"/>
    <col min="10" max="10" width="14.5703125" customWidth="1"/>
    <col min="11" max="11" width="15.28515625" style="6" customWidth="1"/>
    <col min="12" max="12" width="13.7109375" style="6" customWidth="1"/>
    <col min="13" max="14" width="16.28515625" style="6" customWidth="1"/>
    <col min="15" max="15" width="17.140625" style="12" customWidth="1"/>
    <col min="16" max="16" width="19.7109375" style="6" customWidth="1"/>
    <col min="17" max="17" width="12.42578125" style="12" customWidth="1"/>
    <col min="18" max="18" width="11.140625" style="12" customWidth="1"/>
    <col min="19" max="19" width="12.85546875" style="12" customWidth="1"/>
    <col min="20" max="20" width="12.7109375" customWidth="1"/>
    <col min="21" max="21" width="6.7109375" style="12" customWidth="1"/>
    <col min="22" max="22" width="61.85546875" style="12" customWidth="1"/>
    <col min="23" max="23" width="11.140625" customWidth="1"/>
    <col min="24" max="24" width="10" bestFit="1" customWidth="1"/>
    <col min="25" max="25" width="15.42578125" customWidth="1"/>
    <col min="26" max="26" width="11" customWidth="1"/>
    <col min="27" max="27" width="14.28515625" style="12" customWidth="1"/>
    <col min="28" max="28" width="38.140625" style="12" customWidth="1"/>
    <col min="29" max="30" width="6.140625" style="12" bestFit="1" customWidth="1"/>
    <col min="31" max="31" width="9.85546875" style="12" bestFit="1" customWidth="1"/>
    <col min="32" max="36" width="16.28515625" style="12" customWidth="1"/>
    <col min="37" max="38" width="12.85546875" style="7" customWidth="1"/>
    <col min="39" max="56" width="9.140625" style="7"/>
  </cols>
  <sheetData>
    <row r="1" spans="1:56" ht="21.75" thickBot="1" x14ac:dyDescent="0.4">
      <c r="A1" s="30" t="s">
        <v>37</v>
      </c>
      <c r="B1" s="18"/>
      <c r="C1" s="76" t="s">
        <v>854</v>
      </c>
      <c r="I1" s="56" t="s">
        <v>38</v>
      </c>
      <c r="J1" s="57">
        <f t="array" ref="J1">(SUM(Table1[n]*(Table1[Adjusted Cost]-SUMPRODUCT(Table1[n]*Table1[Adjusted Cost])/SUM(Table1[n]))*(Table1[W (3M)]-SUMPRODUCT(Table1[n]*Table1[W (3M)])/SUM(Table1[n]))))/(SQRT(SUM(Table1[n]*(Table1[Adjusted Cost]-SUMPRODUCT(Table1[n]*Table1[Adjusted Cost])/SUM(Table1[n]))^2)*SUM(Table1[n]*(Table1[W (3M)]-SUMPRODUCT(Table1[n]*Table1[W (3M)])/SUM(Table1[n]))^2)))</f>
        <v>0.80044056166374344</v>
      </c>
      <c r="K1" s="57">
        <f t="array" ref="K1">(SUM(Table1[n]*(Table1[Adjusted Cost]-SUMPRODUCT(Table1[n]*Table1[Adjusted Cost])/SUM(Table1[n]))*(Table1[W (cred)]-SUMPRODUCT(Table1[n]*Table1[W (cred)])/SUM(Table1[n]))))/(SQRT(SUM(Table1[n]*(Table1[Adjusted Cost]-SUMPRODUCT(Table1[n]*Table1[Adjusted Cost])/SUM(Table1[n]))^2)*SUM(Table1[n]*(Table1[W (cred)]-SUMPRODUCT(Table1[n]*Table1[W (cred)])/SUM(Table1[n]))^2)))</f>
        <v>0.99883347058505756</v>
      </c>
      <c r="L1" s="57">
        <f t="array" ref="L1">(SUM(Table1[n]*(Table1[Adjusted Cost]-SUMPRODUCT(Table1[n]*Table1[Adjusted Cost])/SUM(Table1[n]))*(Table1[W (severity)]-SUMPRODUCT(Table1[n]*Table1[W (severity)])/SUM(Table1[n]))))/(SQRT(SUM(Table1[n]*(Table1[Adjusted Cost]-SUMPRODUCT(Table1[n]*Table1[Adjusted Cost])/SUM(Table1[n]))^2)*SUM(Table1[n]*(Table1[W (severity)]-SUMPRODUCT(Table1[n]*Table1[W (severity)])/SUM(Table1[n]))^2)))</f>
        <v>0.99229571779790793</v>
      </c>
      <c r="M1" s="58">
        <f t="array" ref="M1">(SUM(Table1[n]*(Table1[Adjusted Cost]-SUMPRODUCT(Table1[n]*Table1[Adjusted Cost])/SUM(Table1[n]))*(Table1[W (proposed)]-SUMPRODUCT(Table1[n]*Table1[W (proposed)])/SUM(Table1[n]))))/(SQRT(SUM(Table1[n]*(Table1[Adjusted Cost]-SUMPRODUCT(Table1[n]*Table1[Adjusted Cost])/SUM(Table1[n]))^2)*SUM(Table1[n]*(Table1[W (proposed)]-SUMPRODUCT(Table1[n]*Table1[W (proposed)])/SUM(Table1[n]))^2)))</f>
        <v>0.99229571779791204</v>
      </c>
      <c r="N1" s="80"/>
      <c r="O1"/>
      <c r="P1"/>
      <c r="Q1"/>
      <c r="R1"/>
      <c r="S1"/>
      <c r="U1"/>
      <c r="V1" s="9" t="s">
        <v>45</v>
      </c>
      <c r="W1" s="55" t="s">
        <v>855</v>
      </c>
      <c r="X1" s="9"/>
      <c r="Y1" s="9"/>
      <c r="Z1" s="9"/>
      <c r="AA1" s="9"/>
      <c r="AB1" s="9"/>
      <c r="AC1" s="9"/>
      <c r="AD1" s="9"/>
      <c r="AE1" s="9"/>
      <c r="AF1" s="9"/>
      <c r="AG1" s="7"/>
      <c r="AH1" s="7"/>
      <c r="AI1" s="7"/>
      <c r="AJ1" s="7"/>
      <c r="AX1"/>
      <c r="AY1"/>
      <c r="AZ1"/>
      <c r="BA1"/>
      <c r="BB1"/>
      <c r="BC1"/>
      <c r="BD1"/>
    </row>
    <row r="2" spans="1:56" x14ac:dyDescent="0.25">
      <c r="O2" s="6"/>
      <c r="Q2" s="6"/>
      <c r="R2" s="6"/>
      <c r="S2" s="6"/>
      <c r="T2" s="6"/>
      <c r="U2" s="6"/>
      <c r="V2" s="6"/>
      <c r="W2" s="6"/>
      <c r="X2" s="6"/>
      <c r="Y2" s="6"/>
      <c r="Z2" s="6"/>
      <c r="AA2" s="6"/>
      <c r="AB2" s="6"/>
      <c r="AC2" s="6"/>
      <c r="AD2" s="6"/>
      <c r="AE2" s="6"/>
      <c r="AF2" s="9"/>
      <c r="AG2" s="7"/>
      <c r="AH2" s="7"/>
      <c r="AI2" s="7"/>
      <c r="AJ2" s="7"/>
      <c r="AX2"/>
      <c r="AY2"/>
      <c r="AZ2"/>
      <c r="BA2"/>
      <c r="BB2"/>
      <c r="BC2"/>
      <c r="BD2"/>
    </row>
    <row r="3" spans="1:56" x14ac:dyDescent="0.25">
      <c r="K3" s="16" t="s">
        <v>2</v>
      </c>
      <c r="O3" s="10"/>
      <c r="P3" s="10"/>
      <c r="Q3" s="10"/>
      <c r="R3" s="10"/>
      <c r="S3" s="10"/>
      <c r="T3" s="10"/>
      <c r="U3" s="10"/>
      <c r="V3" s="10"/>
      <c r="W3" s="10"/>
      <c r="X3" s="10" t="s">
        <v>846</v>
      </c>
      <c r="Y3" s="10"/>
      <c r="Z3" s="10"/>
      <c r="AA3" s="10"/>
      <c r="AB3" s="10"/>
      <c r="AC3" s="10"/>
      <c r="AD3" s="10"/>
      <c r="AE3" s="10"/>
      <c r="AF3" s="9"/>
      <c r="AG3" s="7"/>
      <c r="AH3" s="7"/>
      <c r="AI3" s="7"/>
      <c r="AJ3" s="7"/>
      <c r="AX3"/>
      <c r="AY3"/>
      <c r="AZ3"/>
      <c r="BA3"/>
      <c r="BB3"/>
      <c r="BC3"/>
      <c r="BD3"/>
    </row>
    <row r="4" spans="1:56" ht="90" customHeight="1" x14ac:dyDescent="0.35">
      <c r="E4"/>
      <c r="I4" s="9"/>
      <c r="J4" s="9"/>
      <c r="K4" s="29">
        <v>0.8</v>
      </c>
      <c r="L4"/>
      <c r="M4" s="9"/>
      <c r="N4" s="111" t="s">
        <v>844</v>
      </c>
      <c r="O4" s="112"/>
      <c r="P4" s="112"/>
      <c r="Q4" s="108" t="s">
        <v>843</v>
      </c>
      <c r="R4" s="108"/>
      <c r="S4" s="108"/>
      <c r="T4" s="108"/>
      <c r="U4"/>
      <c r="V4" s="11"/>
      <c r="W4" s="109" t="s">
        <v>849</v>
      </c>
      <c r="X4" s="110"/>
      <c r="Y4" s="110"/>
      <c r="Z4" s="11"/>
      <c r="AA4" s="11"/>
      <c r="AB4" s="11"/>
      <c r="AC4" s="11"/>
      <c r="AD4" s="11"/>
      <c r="AE4" s="11"/>
      <c r="AF4" s="9"/>
      <c r="AG4" s="7"/>
      <c r="AH4" s="7"/>
      <c r="AI4" s="7"/>
      <c r="AJ4" s="7"/>
      <c r="AX4"/>
      <c r="AY4"/>
      <c r="AZ4"/>
      <c r="BA4"/>
      <c r="BB4"/>
      <c r="BC4"/>
      <c r="BD4"/>
    </row>
    <row r="5" spans="1:56" s="45" customFormat="1" ht="23.25" customHeight="1" x14ac:dyDescent="0.25">
      <c r="A5" s="31" t="s">
        <v>1</v>
      </c>
      <c r="B5" s="31" t="s">
        <v>31</v>
      </c>
      <c r="C5" s="31" t="s">
        <v>40</v>
      </c>
      <c r="D5" s="31" t="s">
        <v>7</v>
      </c>
      <c r="E5" s="31" t="s">
        <v>6</v>
      </c>
      <c r="F5" s="31" t="s">
        <v>4</v>
      </c>
      <c r="G5" s="31" t="s">
        <v>848</v>
      </c>
      <c r="H5" s="31" t="s">
        <v>3</v>
      </c>
      <c r="I5" s="31" t="s">
        <v>845</v>
      </c>
      <c r="J5" s="32" t="s">
        <v>839</v>
      </c>
      <c r="K5" s="63" t="s">
        <v>840</v>
      </c>
      <c r="L5" s="63" t="s">
        <v>841</v>
      </c>
      <c r="M5" s="33" t="s">
        <v>842</v>
      </c>
      <c r="N5" s="42" t="s">
        <v>851</v>
      </c>
      <c r="O5" s="42" t="s">
        <v>850</v>
      </c>
      <c r="P5" s="54" t="s">
        <v>837</v>
      </c>
      <c r="Q5" s="34" t="s">
        <v>42</v>
      </c>
      <c r="R5" s="35" t="s">
        <v>838</v>
      </c>
      <c r="S5" s="54" t="s">
        <v>39</v>
      </c>
      <c r="T5" s="54" t="s">
        <v>1595</v>
      </c>
      <c r="U5" s="42"/>
      <c r="V5" s="64" t="s">
        <v>0</v>
      </c>
      <c r="W5" s="62" t="s">
        <v>835</v>
      </c>
      <c r="X5" s="62" t="s">
        <v>836</v>
      </c>
      <c r="Y5" s="62" t="s">
        <v>41</v>
      </c>
      <c r="Z5" s="65"/>
      <c r="AA5" s="65"/>
      <c r="AB5" s="43"/>
      <c r="AC5" s="43"/>
      <c r="AD5" s="43"/>
      <c r="AE5" s="43"/>
    </row>
    <row r="6" spans="1:56" s="44" customFormat="1" x14ac:dyDescent="0.25">
      <c r="A6" s="36">
        <v>146131</v>
      </c>
      <c r="B6" s="36" t="s">
        <v>22</v>
      </c>
      <c r="C6" s="36" t="s">
        <v>46</v>
      </c>
      <c r="D6" s="36">
        <v>14613</v>
      </c>
      <c r="E6" s="36">
        <v>1</v>
      </c>
      <c r="F6" s="37">
        <v>18568</v>
      </c>
      <c r="G6" s="37">
        <v>2533</v>
      </c>
      <c r="H6" s="38">
        <v>4722.2069490420618</v>
      </c>
      <c r="I6" s="38">
        <f>Table1[[#This Row],[Cost]]+IF(Table1[[#This Row],[n]]=0,0,VLOOKUP(Table1[[#This Row],[DRG]],HCPCs,5,0))</f>
        <v>4725.0429398445431</v>
      </c>
      <c r="J6" s="39">
        <v>0.38390000140788411</v>
      </c>
      <c r="K6" s="39">
        <f>Table1[[#This Row],[W (3M)]]-IFERROR((Table1[[#This Row],[W (3M)]]-Table1[[#This Row],[Adjusted Cost]]*Casemix/TotalCost)*EXP(-a/Table1[[#This Row],[n]]),)</f>
        <v>0.57172453132866807</v>
      </c>
      <c r="L6" s="39">
        <f>VLOOKUP(Table1[[#This Row],[BaseDRG]],BaseDRGTable,13+Table1[[#This Row],[severity]],FALSE)</f>
        <v>0.57172453132866807</v>
      </c>
      <c r="M6" s="39">
        <f>IF(VLOOKUP(Table1[[#This Row],[BaseDRG]],BaseDRGTable,8,0)&gt;0,Table1[[#This Row],[W (severity)]]*Basic_CaseMix/$L$797,Table1[[#This Row],[W (severity)]])</f>
        <v>0.57742450579940052</v>
      </c>
      <c r="N6" s="41">
        <v>8261</v>
      </c>
      <c r="O6" s="41">
        <v>1105</v>
      </c>
      <c r="P6" s="60">
        <v>0.49408967602254728</v>
      </c>
      <c r="Q6" s="40">
        <f>Table1[[#This Row],[W (proposed)]]/Table1[[#This Row],[W (curr)]]-1</f>
        <v>0.1686633698718496</v>
      </c>
      <c r="R6" s="41">
        <f>RANK(Table1[[#This Row],[∆W%]],Table1[∆W%])</f>
        <v>189</v>
      </c>
      <c r="S6" s="59">
        <f>Table1[W (proposed)]-Table1[[#This Row],[W (curr)]]</f>
        <v>8.3334829776853248E-2</v>
      </c>
      <c r="T6" s="50">
        <f>Table1[[#This Row],[nBasic]]*Table1[W (proposed)]-Table1[[#This Row],[nBasic (curr)]]*Table1[[#This Row],[W (curr)]]</f>
        <v>916.64718118496671</v>
      </c>
      <c r="V6" s="66">
        <v>1</v>
      </c>
      <c r="W6" s="67">
        <f t="array" ref="W6">SUM(WeightUpdate!$O$6:$O$794*WeightUpdate!$P$6:$P$794*(WeightUpdate!$E$6:$E$794=$V6))/SUM(WeightUpdate!$O$6:$O$794*(WeightUpdate!$E$6:$E$794=$V6))</f>
        <v>0.61619564137895289</v>
      </c>
      <c r="X6" s="67">
        <f t="array" ref="X6">SUM(WeightUpdate!$G$6:$G$794*WeightUpdate!$M$6:$M$794*(WeightUpdate!$E$6:$E$794=$V6))/SUM(WeightUpdate!$G$6:$G$794*(WeightUpdate!$E$6:$E$794=$V6))</f>
        <v>0.62822477283239841</v>
      </c>
      <c r="Y6" s="68">
        <f>X6-W6</f>
        <v>1.202913145344553E-2</v>
      </c>
      <c r="Z6" s="69"/>
      <c r="AA6" s="69"/>
      <c r="AB6" s="47"/>
      <c r="AC6" s="47"/>
      <c r="AD6" s="47"/>
      <c r="AE6" s="47"/>
    </row>
    <row r="7" spans="1:56" s="44" customFormat="1" x14ac:dyDescent="0.25">
      <c r="A7" s="36">
        <v>61131</v>
      </c>
      <c r="B7" s="36" t="s">
        <v>14</v>
      </c>
      <c r="C7" s="36" t="s">
        <v>47</v>
      </c>
      <c r="D7" s="36">
        <v>6113</v>
      </c>
      <c r="E7" s="36">
        <v>1</v>
      </c>
      <c r="F7" s="37">
        <v>3592</v>
      </c>
      <c r="G7" s="37">
        <v>2104</v>
      </c>
      <c r="H7" s="38">
        <v>4896.9187687639351</v>
      </c>
      <c r="I7" s="38">
        <f>Table1[[#This Row],[Cost]]+IF(Table1[[#This Row],[n]]=0,0,VLOOKUP(Table1[[#This Row],[DRG]],HCPCs,5,0))</f>
        <v>4980.4014916910892</v>
      </c>
      <c r="J7" s="39">
        <v>0.90479999999999883</v>
      </c>
      <c r="K7" s="39">
        <f>Table1[[#This Row],[W (3M)]]-IFERROR((Table1[[#This Row],[W (3M)]]-Table1[[#This Row],[Adjusted Cost]]*Casemix/TotalCost)*EXP(-a/Table1[[#This Row],[n]]),)</f>
        <v>0.60269843059429928</v>
      </c>
      <c r="L7" s="39">
        <f>VLOOKUP(Table1[[#This Row],[BaseDRG]],BaseDRGTable,13+Table1[[#This Row],[severity]],FALSE)</f>
        <v>0.60269843059429928</v>
      </c>
      <c r="M7" s="39">
        <f>IF(VLOOKUP(Table1[[#This Row],[BaseDRG]],BaseDRGTable,8,0)&gt;0,Table1[[#This Row],[W (severity)]]*Basic_CaseMix/$L$797,Table1[[#This Row],[W (severity)]])</f>
        <v>0.60870720838795866</v>
      </c>
      <c r="N7" s="38">
        <v>265</v>
      </c>
      <c r="O7" s="41">
        <v>114</v>
      </c>
      <c r="P7" s="60">
        <v>0.5146410594207822</v>
      </c>
      <c r="Q7" s="40">
        <f>Table1[[#This Row],[W (proposed)]]/Table1[[#This Row],[W (curr)]]-1</f>
        <v>0.18278010905901287</v>
      </c>
      <c r="R7" s="41">
        <f>RANK(Table1[[#This Row],[∆W%]],Table1[∆W%])</f>
        <v>178</v>
      </c>
      <c r="S7" s="59">
        <f>Table1[W (proposed)]-Table1[[#This Row],[W (curr)]]</f>
        <v>9.4066148967176466E-2</v>
      </c>
      <c r="T7" s="50">
        <f>Table1[[#This Row],[nBasic]]*Table1[W (proposed)]-Table1[[#This Row],[nBasic (curr)]]*Table1[[#This Row],[W (curr)]]</f>
        <v>1222.0508856742958</v>
      </c>
      <c r="U7" s="48"/>
      <c r="V7" s="66">
        <v>2</v>
      </c>
      <c r="W7" s="67">
        <f t="array" ref="W7">SUM(WeightUpdate!$O$6:$O$794*WeightUpdate!$P$6:$P$794*(WeightUpdate!$E$6:$E$794=$V7))/SUM(WeightUpdate!$O$6:$O$794*(WeightUpdate!$E$6:$E$794=$V7))</f>
        <v>0.99848362504537813</v>
      </c>
      <c r="X7" s="67">
        <f t="array" ref="X7">SUM(WeightUpdate!$G$6:$G$794*WeightUpdate!$M$6:$M$794*(WeightUpdate!$E$6:$E$794=$V7))/SUM(WeightUpdate!$G$6:$G$794*(WeightUpdate!$E$6:$E$794=$V7))</f>
        <v>1.0887030727535847</v>
      </c>
      <c r="Y7" s="68">
        <f>X7-W7</f>
        <v>9.0219447708206557E-2</v>
      </c>
      <c r="Z7" s="70"/>
      <c r="AA7" s="70"/>
      <c r="AB7" s="46"/>
      <c r="AC7" s="46"/>
      <c r="AD7" s="46"/>
      <c r="AE7" s="46"/>
    </row>
    <row r="8" spans="1:56" s="44" customFormat="1" ht="16.5" customHeight="1" x14ac:dyDescent="0.25">
      <c r="A8" s="36">
        <v>61501</v>
      </c>
      <c r="B8" s="36" t="s">
        <v>14</v>
      </c>
      <c r="C8" s="36" t="s">
        <v>251</v>
      </c>
      <c r="D8" s="36">
        <v>6150</v>
      </c>
      <c r="E8" s="36">
        <v>1</v>
      </c>
      <c r="F8" s="37">
        <v>2991</v>
      </c>
      <c r="G8" s="37">
        <v>1549</v>
      </c>
      <c r="H8" s="38">
        <v>2922.5614563022468</v>
      </c>
      <c r="I8" s="38">
        <f>Table1[[#This Row],[Cost]]+IF(Table1[[#This Row],[n]]=0,0,VLOOKUP(Table1[[#This Row],[DRG]],HCPCs,5,0))</f>
        <v>3292.0235231819752</v>
      </c>
      <c r="J8" s="39">
        <v>0.65820000000001433</v>
      </c>
      <c r="K8" s="39">
        <f>Table1[[#This Row],[W (3M)]]-IFERROR((Table1[[#This Row],[W (3M)]]-Table1[[#This Row],[Adjusted Cost]]*Casemix/TotalCost)*EXP(-a/Table1[[#This Row],[n]]),)</f>
        <v>0.39840603420636606</v>
      </c>
      <c r="L8" s="39">
        <f>VLOOKUP(Table1[[#This Row],[BaseDRG]],BaseDRGTable,13+Table1[[#This Row],[severity]],FALSE)</f>
        <v>0.39840603420636606</v>
      </c>
      <c r="M8" s="39">
        <f>IF(VLOOKUP(Table1[[#This Row],[BaseDRG]],BaseDRGTable,8,0)&gt;0,Table1[[#This Row],[W (severity)]]*Basic_CaseMix/$L$797,Table1[[#This Row],[W (severity)]])</f>
        <v>0.40237805936800219</v>
      </c>
      <c r="N8" s="38">
        <v>2976</v>
      </c>
      <c r="O8" s="41">
        <v>1538</v>
      </c>
      <c r="P8" s="60">
        <v>0.40183576140254962</v>
      </c>
      <c r="Q8" s="40">
        <f>Table1[[#This Row],[W (proposed)]]/Table1[[#This Row],[W (curr)]]-1</f>
        <v>1.3495512782628616E-3</v>
      </c>
      <c r="R8" s="41">
        <f>RANK(Table1[[#This Row],[∆W%]],Table1[∆W%])</f>
        <v>368</v>
      </c>
      <c r="S8" s="59">
        <f>Table1[W (proposed)]-Table1[[#This Row],[W (curr)]]</f>
        <v>5.4229796545257614E-4</v>
      </c>
      <c r="T8" s="50">
        <f>Table1[[#This Row],[nBasic]]*Table1[W (proposed)]-Table1[[#This Row],[nBasic (curr)]]*Table1[[#This Row],[W (curr)]]</f>
        <v>5.2602129239140822</v>
      </c>
      <c r="U8" s="48"/>
      <c r="V8" s="66">
        <v>3</v>
      </c>
      <c r="W8" s="67">
        <f t="array" ref="W8">SUM(WeightUpdate!$O$6:$O$794*WeightUpdate!$P$6:$P$794*(WeightUpdate!$E$6:$E$794=$V8))/SUM(WeightUpdate!$O$6:$O$794*(WeightUpdate!$E$6:$E$794=$V8))</f>
        <v>2.5484688377163862</v>
      </c>
      <c r="X8" s="67">
        <f t="array" ref="X8">SUM(WeightUpdate!$G$6:$G$794*WeightUpdate!$M$6:$M$794*(WeightUpdate!$E$6:$E$794=$V8))/SUM(WeightUpdate!$G$6:$G$794*(WeightUpdate!$E$6:$E$794=$V8))</f>
        <v>2.231549383548002</v>
      </c>
      <c r="Y8" s="68">
        <f>X8-W8</f>
        <v>-0.31691945416838418</v>
      </c>
      <c r="Z8" s="70"/>
      <c r="AA8" s="70"/>
      <c r="AB8" s="46"/>
      <c r="AC8" s="46"/>
      <c r="AD8" s="46"/>
      <c r="AE8" s="46"/>
    </row>
    <row r="9" spans="1:56" s="44" customFormat="1" x14ac:dyDescent="0.25">
      <c r="A9" s="36">
        <v>61141</v>
      </c>
      <c r="B9" s="36" t="s">
        <v>14</v>
      </c>
      <c r="C9" s="36" t="s">
        <v>58</v>
      </c>
      <c r="D9" s="36">
        <v>6114</v>
      </c>
      <c r="E9" s="36">
        <v>1</v>
      </c>
      <c r="F9" s="37">
        <v>2184</v>
      </c>
      <c r="G9" s="37">
        <v>1170</v>
      </c>
      <c r="H9" s="38">
        <v>3557.6840486721608</v>
      </c>
      <c r="I9" s="38">
        <f>Table1[[#This Row],[Cost]]+IF(Table1[[#This Row],[n]]=0,0,VLOOKUP(Table1[[#This Row],[DRG]],HCPCs,5,0))</f>
        <v>4298.2939561962767</v>
      </c>
      <c r="J9" s="39">
        <v>0.74300000000001987</v>
      </c>
      <c r="K9" s="39">
        <f>Table1[[#This Row],[W (3M)]]-IFERROR((Table1[[#This Row],[W (3M)]]-Table1[[#This Row],[Adjusted Cost]]*Casemix/TotalCost)*EXP(-a/Table1[[#This Row],[n]]),)</f>
        <v>0.52017741251991423</v>
      </c>
      <c r="L9" s="39">
        <f>VLOOKUP(Table1[[#This Row],[BaseDRG]],BaseDRGTable,13+Table1[[#This Row],[severity]],FALSE)</f>
        <v>0.52017741251991423</v>
      </c>
      <c r="M9" s="39">
        <f>IF(VLOOKUP(Table1[[#This Row],[BaseDRG]],BaseDRGTable,8,0)&gt;0,Table1[[#This Row],[W (severity)]]*Basic_CaseMix/$L$797,Table1[[#This Row],[W (severity)]])</f>
        <v>0.52536347295486641</v>
      </c>
      <c r="N9" s="38">
        <v>1645</v>
      </c>
      <c r="O9" s="41">
        <v>829</v>
      </c>
      <c r="P9" s="60">
        <v>0.43485387539728648</v>
      </c>
      <c r="Q9" s="40">
        <f>Table1[[#This Row],[W (proposed)]]/Table1[[#This Row],[W (curr)]]-1</f>
        <v>0.20813795777924149</v>
      </c>
      <c r="R9" s="41">
        <f>RANK(Table1[[#This Row],[∆W%]],Table1[∆W%])</f>
        <v>157</v>
      </c>
      <c r="S9" s="59">
        <f>Table1[W (proposed)]-Table1[[#This Row],[W (curr)]]</f>
        <v>9.0509597557579924E-2</v>
      </c>
      <c r="T9" s="50">
        <f>Table1[[#This Row],[nBasic]]*Table1[W (proposed)]-Table1[[#This Row],[nBasic (curr)]]*Table1[[#This Row],[W (curr)]]</f>
        <v>254.18140065284319</v>
      </c>
      <c r="U9" s="48"/>
      <c r="V9" s="70"/>
      <c r="W9" s="70"/>
      <c r="X9" s="77"/>
      <c r="Y9" s="70"/>
      <c r="Z9" s="70"/>
      <c r="AA9" s="70"/>
      <c r="AB9" s="46"/>
      <c r="AC9" s="46"/>
      <c r="AD9" s="46"/>
      <c r="AE9" s="46"/>
    </row>
    <row r="10" spans="1:56" s="44" customFormat="1" x14ac:dyDescent="0.25">
      <c r="A10" s="36">
        <v>64171</v>
      </c>
      <c r="B10" s="36" t="s">
        <v>14</v>
      </c>
      <c r="C10" s="36" t="s">
        <v>97</v>
      </c>
      <c r="D10" s="36">
        <v>6417</v>
      </c>
      <c r="E10" s="36">
        <v>1</v>
      </c>
      <c r="F10" s="37">
        <v>6671</v>
      </c>
      <c r="G10" s="37">
        <v>1040</v>
      </c>
      <c r="H10" s="38">
        <v>1996.7546714285766</v>
      </c>
      <c r="I10" s="38">
        <f>Table1[[#This Row],[Cost]]+IF(Table1[[#This Row],[n]]=0,0,VLOOKUP(Table1[[#This Row],[DRG]],HCPCs,5,0))</f>
        <v>1998.6219094288861</v>
      </c>
      <c r="J10" s="39">
        <v>0.44080000000001418</v>
      </c>
      <c r="K10" s="39">
        <f>Table1[[#This Row],[W (3M)]]-IFERROR((Table1[[#This Row],[W (3M)]]-Table1[[#This Row],[Adjusted Cost]]*Casemix/TotalCost)*EXP(-a/Table1[[#This Row],[n]]),)</f>
        <v>0.24185813707057827</v>
      </c>
      <c r="L10" s="39">
        <f>VLOOKUP(Table1[[#This Row],[BaseDRG]],BaseDRGTable,13+Table1[[#This Row],[severity]],FALSE)</f>
        <v>0.24185813707057827</v>
      </c>
      <c r="M10" s="39">
        <f>IF(VLOOKUP(Table1[[#This Row],[BaseDRG]],BaseDRGTable,8,0)&gt;0,Table1[[#This Row],[W (severity)]]*Basic_CaseMix/$L$797,Table1[[#This Row],[W (severity)]])</f>
        <v>0.2442694123111866</v>
      </c>
      <c r="N10" s="38">
        <v>6280</v>
      </c>
      <c r="O10" s="41">
        <v>963</v>
      </c>
      <c r="P10" s="60">
        <v>0.25698568775456387</v>
      </c>
      <c r="Q10" s="40">
        <f>Table1[[#This Row],[W (proposed)]]/Table1[[#This Row],[W (curr)]]-1</f>
        <v>-4.9482426645961919E-2</v>
      </c>
      <c r="R10" s="41">
        <f>RANK(Table1[[#This Row],[∆W%]],Table1[∆W%])</f>
        <v>442</v>
      </c>
      <c r="S10" s="51">
        <f>Table1[W (proposed)]-Table1[[#This Row],[W (curr)]]</f>
        <v>-1.2716275443377278E-2</v>
      </c>
      <c r="T10" s="50">
        <f>Table1[[#This Row],[nBasic]]*Table1[W (proposed)]-Table1[[#This Row],[nBasic (curr)]]*Table1[[#This Row],[W (curr)]]</f>
        <v>6.5629714959890464</v>
      </c>
      <c r="U10" s="48"/>
      <c r="V10" s="71" t="s">
        <v>31</v>
      </c>
      <c r="W10" s="62" t="s">
        <v>835</v>
      </c>
      <c r="X10" s="78" t="s">
        <v>836</v>
      </c>
      <c r="Y10" s="62" t="s">
        <v>41</v>
      </c>
      <c r="Z10" s="70"/>
      <c r="AA10" s="70"/>
      <c r="AB10" s="46"/>
      <c r="AC10" s="46"/>
      <c r="AD10" s="46"/>
      <c r="AE10" s="46"/>
    </row>
    <row r="11" spans="1:56" s="44" customFormat="1" x14ac:dyDescent="0.25">
      <c r="A11" s="36">
        <v>111401</v>
      </c>
      <c r="B11" s="36" t="s">
        <v>19</v>
      </c>
      <c r="C11" s="36" t="s">
        <v>294</v>
      </c>
      <c r="D11" s="36">
        <v>11140</v>
      </c>
      <c r="E11" s="36">
        <v>1</v>
      </c>
      <c r="F11" s="37">
        <v>1757</v>
      </c>
      <c r="G11" s="37">
        <v>921</v>
      </c>
      <c r="H11" s="38">
        <v>3019.2127059191735</v>
      </c>
      <c r="I11" s="38">
        <f>Table1[[#This Row],[Cost]]+IF(Table1[[#This Row],[n]]=0,0,VLOOKUP(Table1[[#This Row],[DRG]],HCPCs,5,0))</f>
        <v>3461.6478623557223</v>
      </c>
      <c r="J11" s="39">
        <v>0.74039997453300543</v>
      </c>
      <c r="K11" s="39">
        <f>Table1[[#This Row],[W (3M)]]-IFERROR((Table1[[#This Row],[W (3M)]]-Table1[[#This Row],[Adjusted Cost]]*Casemix/TotalCost)*EXP(-a/Table1[[#This Row],[n]]),)</f>
        <v>0.41900754049869143</v>
      </c>
      <c r="L11" s="39">
        <f>VLOOKUP(Table1[[#This Row],[BaseDRG]],BaseDRGTable,13+Table1[[#This Row],[severity]],FALSE)</f>
        <v>0.41900754049869143</v>
      </c>
      <c r="M11" s="39">
        <f>IF(VLOOKUP(Table1[[#This Row],[BaseDRG]],BaseDRGTable,8,0)&gt;0,Table1[[#This Row],[W (severity)]]*Basic_CaseMix/$L$797,Table1[[#This Row],[W (severity)]])</f>
        <v>0.42318495838617748</v>
      </c>
      <c r="N11" s="38">
        <v>1756</v>
      </c>
      <c r="O11" s="41">
        <v>904</v>
      </c>
      <c r="P11" s="60">
        <v>0.45317076922665372</v>
      </c>
      <c r="Q11" s="40">
        <f>Table1[[#This Row],[W (proposed)]]/Table1[[#This Row],[W (curr)]]-1</f>
        <v>-6.6168898959762412E-2</v>
      </c>
      <c r="R11" s="41">
        <f>RANK(Table1[[#This Row],[∆W%]],Table1[∆W%])</f>
        <v>465</v>
      </c>
      <c r="S11" s="59">
        <f>Table1[W (proposed)]-Table1[[#This Row],[W (curr)]]</f>
        <v>-2.9985810840476246E-2</v>
      </c>
      <c r="T11" s="50">
        <f>Table1[[#This Row],[nBasic]]*Table1[W (proposed)]-Table1[[#This Row],[nBasic (curr)]]*Table1[[#This Row],[W (curr)]]</f>
        <v>-19.913028707225521</v>
      </c>
      <c r="U11" s="48"/>
      <c r="V11" s="70" t="s">
        <v>10</v>
      </c>
      <c r="W11" s="67">
        <f t="array" ref="W11">SUM(WeightUpdate!$O$6:$O$794*WeightUpdate!$P$6:$P$794*(WeightUpdate!$B$6:$B$794=$V11))/SUM(WeightUpdate!$O$6:$O$794*(WeightUpdate!$B$6:$B$794=$V11))</f>
        <v>0.46435474171932967</v>
      </c>
      <c r="X11" s="67">
        <f t="array" ref="X11">SUM(WeightUpdate!$G$6:$G$794*WeightUpdate!$M$6:$M$794*(WeightUpdate!$B$6:$B$794=$V11))/SUM(WeightUpdate!$G$6:$G$794*(WeightUpdate!$B$6:$B$794=$V11))</f>
        <v>0.56673550664846883</v>
      </c>
      <c r="Y11" s="70">
        <f t="shared" ref="Y11:Y32" si="0">X11/W11-1</f>
        <v>0.22047963707673568</v>
      </c>
      <c r="Z11" s="70"/>
      <c r="AA11" s="70"/>
      <c r="AB11" s="46"/>
      <c r="AC11" s="46"/>
      <c r="AD11" s="46"/>
      <c r="AE11" s="46"/>
    </row>
    <row r="12" spans="1:56" s="44" customFormat="1" x14ac:dyDescent="0.25">
      <c r="A12" s="36">
        <v>146101</v>
      </c>
      <c r="B12" s="36" t="s">
        <v>22</v>
      </c>
      <c r="C12" s="36" t="s">
        <v>71</v>
      </c>
      <c r="D12" s="36">
        <v>14610</v>
      </c>
      <c r="E12" s="36">
        <v>1</v>
      </c>
      <c r="F12" s="37">
        <v>5527</v>
      </c>
      <c r="G12" s="37">
        <v>912</v>
      </c>
      <c r="H12" s="38">
        <v>6997.5235115786991</v>
      </c>
      <c r="I12" s="38">
        <f>Table1[[#This Row],[Cost]]+IF(Table1[[#This Row],[n]]=0,0,VLOOKUP(Table1[[#This Row],[DRG]],HCPCs,5,0))</f>
        <v>7034.3719718033772</v>
      </c>
      <c r="J12" s="39">
        <v>0.67009999629193262</v>
      </c>
      <c r="K12" s="39">
        <f>Table1[[#This Row],[W (3M)]]-IFERROR((Table1[[#This Row],[W (3M)]]-Table1[[#This Row],[Adjusted Cost]]*Casemix/TotalCost)*EXP(-a/Table1[[#This Row],[n]]),)</f>
        <v>0.85113641769136039</v>
      </c>
      <c r="L12" s="39">
        <f>VLOOKUP(Table1[[#This Row],[BaseDRG]],BaseDRGTable,13+Table1[[#This Row],[severity]],FALSE)</f>
        <v>0.85113641769136039</v>
      </c>
      <c r="M12" s="39">
        <f>IF(VLOOKUP(Table1[[#This Row],[BaseDRG]],BaseDRGTable,8,0)&gt;0,Table1[[#This Row],[W (severity)]]*Basic_CaseMix/$L$797,Table1[[#This Row],[W (severity)]])</f>
        <v>0.8596220704596208</v>
      </c>
      <c r="N12" s="38">
        <v>3097</v>
      </c>
      <c r="O12" s="41">
        <v>527</v>
      </c>
      <c r="P12" s="60">
        <v>0.81180034860992434</v>
      </c>
      <c r="Q12" s="40">
        <f>Table1[[#This Row],[W (proposed)]]/Table1[[#This Row],[W (curr)]]-1</f>
        <v>5.8908230246000004E-2</v>
      </c>
      <c r="R12" s="41">
        <f>RANK(Table1[[#This Row],[∆W%]],Table1[∆W%])</f>
        <v>287</v>
      </c>
      <c r="S12" s="59">
        <f>Table1[W (proposed)]-Table1[[#This Row],[W (curr)]]</f>
        <v>4.7821721849696464E-2</v>
      </c>
      <c r="T12" s="50">
        <f>Table1[[#This Row],[nBasic]]*Table1[W (proposed)]-Table1[[#This Row],[nBasic (curr)]]*Table1[[#This Row],[W (curr)]]</f>
        <v>356.15654454174404</v>
      </c>
      <c r="U12" s="48"/>
      <c r="V12" s="70" t="s">
        <v>17</v>
      </c>
      <c r="W12" s="67">
        <f t="array" ref="W12">SUM(WeightUpdate!$O$6:$O$794*WeightUpdate!$P$6:$P$794*(WeightUpdate!$B$6:$B$794=$V12))/SUM(WeightUpdate!$O$6:$O$794*(WeightUpdate!$B$6:$B$794=$V12))</f>
        <v>0.65149109378917924</v>
      </c>
      <c r="X12" s="67">
        <f t="array" ref="X12">SUM(WeightUpdate!$G$6:$G$794*WeightUpdate!$M$6:$M$794*(WeightUpdate!$B$6:$B$794=$V12))/SUM(WeightUpdate!$G$6:$G$794*(WeightUpdate!$B$6:$B$794=$V12))</f>
        <v>0.73505461459438504</v>
      </c>
      <c r="Y12" s="70">
        <f t="shared" si="0"/>
        <v>0.12826502403768347</v>
      </c>
      <c r="Z12" s="70"/>
      <c r="AA12" s="70"/>
      <c r="AB12" s="46"/>
      <c r="AC12" s="46"/>
      <c r="AD12" s="46"/>
      <c r="AE12" s="46"/>
    </row>
    <row r="13" spans="1:56" s="44" customFormat="1" x14ac:dyDescent="0.25">
      <c r="A13" s="36">
        <v>31201</v>
      </c>
      <c r="B13" s="36" t="s">
        <v>11</v>
      </c>
      <c r="C13" s="36" t="s">
        <v>76</v>
      </c>
      <c r="D13" s="36">
        <v>3120</v>
      </c>
      <c r="E13" s="36">
        <v>1</v>
      </c>
      <c r="F13" s="37">
        <v>3218</v>
      </c>
      <c r="G13" s="37">
        <v>843</v>
      </c>
      <c r="H13" s="38">
        <v>4864.3570341516506</v>
      </c>
      <c r="I13" s="38">
        <f>Table1[[#This Row],[Cost]]+IF(Table1[[#This Row],[n]]=0,0,VLOOKUP(Table1[[#This Row],[DRG]],HCPCs,5,0))</f>
        <v>5256.2650010597317</v>
      </c>
      <c r="J13" s="39">
        <v>0.96559999999999502</v>
      </c>
      <c r="K13" s="39">
        <f>Table1[[#This Row],[W (3M)]]-IFERROR((Table1[[#This Row],[W (3M)]]-Table1[[#This Row],[Adjusted Cost]]*Casemix/TotalCost)*EXP(-a/Table1[[#This Row],[n]]),)</f>
        <v>0.63609269253167466</v>
      </c>
      <c r="L13" s="39">
        <f>VLOOKUP(Table1[[#This Row],[BaseDRG]],BaseDRGTable,13+Table1[[#This Row],[severity]],FALSE)</f>
        <v>0.63609269253167466</v>
      </c>
      <c r="M13" s="39">
        <f>IF(VLOOKUP(Table1[[#This Row],[BaseDRG]],BaseDRGTable,8,0)&gt;0,Table1[[#This Row],[W (severity)]]*Basic_CaseMix/$L$797,Table1[[#This Row],[W (severity)]])</f>
        <v>0.64243440415986741</v>
      </c>
      <c r="N13" s="38">
        <v>3367</v>
      </c>
      <c r="O13" s="41">
        <v>880</v>
      </c>
      <c r="P13" s="60">
        <v>0.59001003639021432</v>
      </c>
      <c r="Q13" s="40">
        <f>Table1[[#This Row],[W (proposed)]]/Table1[[#This Row],[W (curr)]]-1</f>
        <v>8.8853349157235861E-2</v>
      </c>
      <c r="R13" s="41">
        <f>RANK(Table1[[#This Row],[∆W%]],Table1[∆W%])</f>
        <v>252</v>
      </c>
      <c r="S13" s="59">
        <f>Table1[W (proposed)]-Table1[[#This Row],[W (curr)]]</f>
        <v>5.2424367769653091E-2</v>
      </c>
      <c r="T13" s="50">
        <f>Table1[[#This Row],[nBasic]]*Table1[W (proposed)]-Table1[[#This Row],[nBasic (curr)]]*Table1[[#This Row],[W (curr)]]</f>
        <v>22.363370683379685</v>
      </c>
      <c r="U13" s="48"/>
      <c r="V13" s="70" t="s">
        <v>30</v>
      </c>
      <c r="W13" s="67">
        <f t="array" ref="W13">SUM(WeightUpdate!$O$6:$O$794*WeightUpdate!$P$6:$P$794*(WeightUpdate!$B$6:$B$794=$V13))/SUM(WeightUpdate!$O$6:$O$794*(WeightUpdate!$B$6:$B$794=$V13))</f>
        <v>0.95529453264670561</v>
      </c>
      <c r="X13" s="67">
        <f t="array" ref="X13">SUM(WeightUpdate!$G$6:$G$794*WeightUpdate!$M$6:$M$794*(WeightUpdate!$B$6:$B$794=$V13))/SUM(WeightUpdate!$G$6:$G$794*(WeightUpdate!$B$6:$B$794=$V13))</f>
        <v>1.0615141437704227</v>
      </c>
      <c r="Y13" s="70">
        <f t="shared" si="0"/>
        <v>0.11119043132114315</v>
      </c>
      <c r="Z13" s="70"/>
      <c r="AA13" s="70"/>
      <c r="AB13" s="46"/>
      <c r="AC13" s="46"/>
      <c r="AD13" s="46"/>
      <c r="AE13" s="46"/>
    </row>
    <row r="14" spans="1:56" s="44" customFormat="1" x14ac:dyDescent="0.25">
      <c r="A14" s="36">
        <v>81801</v>
      </c>
      <c r="B14" s="36" t="s">
        <v>16</v>
      </c>
      <c r="C14" s="36" t="s">
        <v>65</v>
      </c>
      <c r="D14" s="36">
        <v>8180</v>
      </c>
      <c r="E14" s="36">
        <v>1</v>
      </c>
      <c r="F14" s="37">
        <v>1914</v>
      </c>
      <c r="G14" s="37">
        <v>747</v>
      </c>
      <c r="H14" s="38">
        <v>4779.4123400731478</v>
      </c>
      <c r="I14" s="38">
        <f>Table1[[#This Row],[Cost]]+IF(Table1[[#This Row],[n]]=0,0,VLOOKUP(Table1[[#This Row],[DRG]],HCPCs,5,0))</f>
        <v>6406.9596646706468</v>
      </c>
      <c r="J14" s="39">
        <v>0.90409999999998769</v>
      </c>
      <c r="K14" s="39">
        <f>Table1[[#This Row],[W (3M)]]-IFERROR((Table1[[#This Row],[W (3M)]]-Table1[[#This Row],[Adjusted Cost]]*Casemix/TotalCost)*EXP(-a/Table1[[#This Row],[n]]),)</f>
        <v>0.77529925839641289</v>
      </c>
      <c r="L14" s="39">
        <f>VLOOKUP(Table1[[#This Row],[BaseDRG]],BaseDRGTable,13+Table1[[#This Row],[severity]],FALSE)</f>
        <v>0.77529925839641289</v>
      </c>
      <c r="M14" s="39">
        <f>IF(VLOOKUP(Table1[[#This Row],[BaseDRG]],BaseDRGTable,8,0)&gt;0,Table1[[#This Row],[W (severity)]]*Basic_CaseMix/$L$797,Table1[[#This Row],[W (severity)]])</f>
        <v>0.7830288304855576</v>
      </c>
      <c r="N14" s="38">
        <v>1818</v>
      </c>
      <c r="O14" s="41">
        <v>710</v>
      </c>
      <c r="P14" s="60">
        <v>0.61306684541118772</v>
      </c>
      <c r="Q14" s="40">
        <f>Table1[[#This Row],[W (proposed)]]/Table1[[#This Row],[W (curr)]]-1</f>
        <v>0.27723238721280929</v>
      </c>
      <c r="R14" s="41">
        <f>RANK(Table1[[#This Row],[∆W%]],Table1[∆W%])</f>
        <v>119</v>
      </c>
      <c r="S14" s="59">
        <f>Table1[W (proposed)]-Table1[[#This Row],[W (curr)]]</f>
        <v>0.16996198507436988</v>
      </c>
      <c r="T14" s="50">
        <f>Table1[[#This Row],[nBasic]]*Table1[W (proposed)]-Table1[[#This Row],[nBasic (curr)]]*Table1[[#This Row],[W (curr)]]</f>
        <v>149.64507613076825</v>
      </c>
      <c r="U14" s="48"/>
      <c r="V14" s="70" t="s">
        <v>11</v>
      </c>
      <c r="W14" s="67">
        <f t="array" ref="W14">SUM(WeightUpdate!$O$6:$O$794*WeightUpdate!$P$6:$P$794*(WeightUpdate!$B$6:$B$794=$V14))/SUM(WeightUpdate!$O$6:$O$794*(WeightUpdate!$B$6:$B$794=$V14))</f>
        <v>0.51151528712151961</v>
      </c>
      <c r="X14" s="67">
        <f t="array" ref="X14">SUM(WeightUpdate!$G$6:$G$794*WeightUpdate!$M$6:$M$794*(WeightUpdate!$B$6:$B$794=$V14))/SUM(WeightUpdate!$G$6:$G$794*(WeightUpdate!$B$6:$B$794=$V14))</f>
        <v>0.55916389010358625</v>
      </c>
      <c r="Y14" s="70">
        <f t="shared" si="0"/>
        <v>9.3151865020892011E-2</v>
      </c>
      <c r="Z14" s="70"/>
      <c r="AA14" s="70"/>
      <c r="AB14" s="46"/>
      <c r="AC14" s="46"/>
      <c r="AD14" s="46"/>
      <c r="AE14" s="46"/>
    </row>
    <row r="15" spans="1:56" s="44" customFormat="1" x14ac:dyDescent="0.25">
      <c r="A15" s="36">
        <v>54201</v>
      </c>
      <c r="B15" s="36" t="s">
        <v>13</v>
      </c>
      <c r="C15" s="36" t="s">
        <v>49</v>
      </c>
      <c r="D15" s="36">
        <v>5420</v>
      </c>
      <c r="E15" s="36">
        <v>1</v>
      </c>
      <c r="F15" s="37">
        <v>1601</v>
      </c>
      <c r="G15" s="37">
        <v>671</v>
      </c>
      <c r="H15" s="38">
        <v>3474.7227802889261</v>
      </c>
      <c r="I15" s="38">
        <f>Table1[[#This Row],[Cost]]+IF(Table1[[#This Row],[n]]=0,0,VLOOKUP(Table1[[#This Row],[DRG]],HCPCs,5,0))</f>
        <v>3594.0399771797047</v>
      </c>
      <c r="J15" s="39">
        <v>0.52989999999999804</v>
      </c>
      <c r="K15" s="39">
        <f>Table1[[#This Row],[W (3M)]]-IFERROR((Table1[[#This Row],[W (3M)]]-Table1[[#This Row],[Adjusted Cost]]*Casemix/TotalCost)*EXP(-a/Table1[[#This Row],[n]]),)</f>
        <v>0.43492815232225973</v>
      </c>
      <c r="L15" s="39">
        <f>VLOOKUP(Table1[[#This Row],[BaseDRG]],BaseDRGTable,13+Table1[[#This Row],[severity]],FALSE)</f>
        <v>0.43492815232225973</v>
      </c>
      <c r="M15" s="39">
        <f>IF(VLOOKUP(Table1[[#This Row],[BaseDRG]],BaseDRGTable,8,0)&gt;0,Table1[[#This Row],[W (severity)]]*Basic_CaseMix/$L$797,Table1[[#This Row],[W (severity)]])</f>
        <v>0.43926429539290679</v>
      </c>
      <c r="N15" s="38">
        <v>996</v>
      </c>
      <c r="O15" s="41">
        <v>377</v>
      </c>
      <c r="P15" s="60">
        <v>0.4452167706251392</v>
      </c>
      <c r="Q15" s="40">
        <f>Table1[[#This Row],[W (proposed)]]/Table1[[#This Row],[W (curr)]]-1</f>
        <v>-1.3369836055084794E-2</v>
      </c>
      <c r="R15" s="41">
        <f>RANK(Table1[[#This Row],[∆W%]],Table1[∆W%])</f>
        <v>413</v>
      </c>
      <c r="S15" s="59">
        <f>Table1[W (proposed)]-Table1[[#This Row],[W (curr)]]</f>
        <v>-5.9524752322324126E-3</v>
      </c>
      <c r="T15" s="50">
        <f>Table1[[#This Row],[nBasic]]*Table1[W (proposed)]-Table1[[#This Row],[nBasic (curr)]]*Table1[[#This Row],[W (curr)]]</f>
        <v>126.89961968296296</v>
      </c>
      <c r="U15" s="48"/>
      <c r="V15" s="70" t="s">
        <v>22</v>
      </c>
      <c r="W15" s="67">
        <f t="array" ref="W15">SUM(WeightUpdate!$O$6:$O$794*WeightUpdate!$P$6:$P$794*(WeightUpdate!$B$6:$B$794=$V15))/SUM(WeightUpdate!$O$6:$O$794*(WeightUpdate!$B$6:$B$794=$V15))</f>
        <v>0.65438867610653295</v>
      </c>
      <c r="X15" s="67">
        <f t="array" ref="X15">SUM(WeightUpdate!$G$6:$G$794*WeightUpdate!$M$6:$M$794*(WeightUpdate!$B$6:$B$794=$V15))/SUM(WeightUpdate!$G$6:$G$794*(WeightUpdate!$B$6:$B$794=$V15))</f>
        <v>0.70213370407552755</v>
      </c>
      <c r="Y15" s="70">
        <f t="shared" si="0"/>
        <v>7.2961268604259555E-2</v>
      </c>
      <c r="Z15" s="70"/>
      <c r="AA15" s="70"/>
      <c r="AB15" s="46"/>
      <c r="AC15" s="46"/>
      <c r="AD15" s="46"/>
      <c r="AE15" s="46"/>
    </row>
    <row r="16" spans="1:56" s="44" customFormat="1" x14ac:dyDescent="0.25">
      <c r="A16" s="36">
        <v>134161</v>
      </c>
      <c r="B16" s="36" t="s">
        <v>21</v>
      </c>
      <c r="C16" s="36" t="s">
        <v>295</v>
      </c>
      <c r="D16" s="36">
        <v>13416</v>
      </c>
      <c r="E16" s="36">
        <v>1</v>
      </c>
      <c r="F16" s="37">
        <v>5829</v>
      </c>
      <c r="G16" s="37">
        <v>660</v>
      </c>
      <c r="H16" s="38">
        <v>2204.5740212214891</v>
      </c>
      <c r="I16" s="38">
        <f>Table1[[#This Row],[Cost]]+IF(Table1[[#This Row],[n]]=0,0,VLOOKUP(Table1[[#This Row],[DRG]],HCPCs,5,0))</f>
        <v>2204.9298251774385</v>
      </c>
      <c r="J16" s="39">
        <v>0.29710001384887413</v>
      </c>
      <c r="K16" s="39">
        <f>Table1[[#This Row],[W (3M)]]-IFERROR((Table1[[#This Row],[W (3M)]]-Table1[[#This Row],[Adjusted Cost]]*Casemix/TotalCost)*EXP(-a/Table1[[#This Row],[n]]),)</f>
        <v>0.26680180050804214</v>
      </c>
      <c r="L16" s="39">
        <f>VLOOKUP(Table1[[#This Row],[BaseDRG]],BaseDRGTable,13+Table1[[#This Row],[severity]],FALSE)</f>
        <v>0.26680180050804214</v>
      </c>
      <c r="M16" s="39">
        <f>IF(VLOOKUP(Table1[[#This Row],[BaseDRG]],BaseDRGTable,8,0)&gt;0,Table1[[#This Row],[W (severity)]]*Basic_CaseMix/$L$797,Table1[[#This Row],[W (severity)]])</f>
        <v>0.26946175887664164</v>
      </c>
      <c r="N16" s="38">
        <v>2895</v>
      </c>
      <c r="O16" s="41">
        <v>353</v>
      </c>
      <c r="P16" s="60">
        <v>0.2855730952199087</v>
      </c>
      <c r="Q16" s="40">
        <f>Table1[[#This Row],[W (proposed)]]/Table1[[#This Row],[W (curr)]]-1</f>
        <v>-5.6417556881051212E-2</v>
      </c>
      <c r="R16" s="41">
        <f>RANK(Table1[[#This Row],[∆W%]],Table1[∆W%])</f>
        <v>451</v>
      </c>
      <c r="S16" s="51">
        <f>Table1[W (proposed)]-Table1[[#This Row],[W (curr)]]</f>
        <v>-1.6111336343267058E-2</v>
      </c>
      <c r="T16" s="50">
        <f>Table1[[#This Row],[nBasic]]*Table1[W (proposed)]-Table1[[#This Row],[nBasic (curr)]]*Table1[[#This Row],[W (curr)]]</f>
        <v>77.037458245955733</v>
      </c>
      <c r="U16" s="48"/>
      <c r="V16" s="70" t="s">
        <v>15</v>
      </c>
      <c r="W16" s="67">
        <f t="array" ref="W16">SUM(WeightUpdate!$O$6:$O$794*WeightUpdate!$P$6:$P$794*(WeightUpdate!$B$6:$B$794=$V16))/SUM(WeightUpdate!$O$6:$O$794*(WeightUpdate!$B$6:$B$794=$V16))</f>
        <v>0.93509055303068112</v>
      </c>
      <c r="X16" s="67">
        <f t="array" ref="X16">SUM(WeightUpdate!$G$6:$G$794*WeightUpdate!$M$6:$M$794*(WeightUpdate!$B$6:$B$794=$V16))/SUM(WeightUpdate!$G$6:$G$794*(WeightUpdate!$B$6:$B$794=$V16))</f>
        <v>1.0138618913930706</v>
      </c>
      <c r="Y16" s="70">
        <f t="shared" si="0"/>
        <v>8.4239262290787931E-2</v>
      </c>
      <c r="Z16" s="70"/>
      <c r="AA16" s="70"/>
      <c r="AB16" s="46"/>
      <c r="AC16" s="46"/>
      <c r="AD16" s="46"/>
      <c r="AE16" s="46"/>
    </row>
    <row r="17" spans="1:31" s="44" customFormat="1" x14ac:dyDescent="0.25">
      <c r="A17" s="36">
        <v>31151</v>
      </c>
      <c r="B17" s="36" t="s">
        <v>11</v>
      </c>
      <c r="C17" s="36" t="s">
        <v>70</v>
      </c>
      <c r="D17" s="36">
        <v>3115</v>
      </c>
      <c r="E17" s="36">
        <v>1</v>
      </c>
      <c r="F17" s="37">
        <v>3814</v>
      </c>
      <c r="G17" s="37">
        <v>653</v>
      </c>
      <c r="H17" s="38">
        <v>2346.7278710278006</v>
      </c>
      <c r="I17" s="38">
        <f>Table1[[#This Row],[Cost]]+IF(Table1[[#This Row],[n]]=0,0,VLOOKUP(Table1[[#This Row],[DRG]],HCPCs,5,0))</f>
        <v>2540.3593999230543</v>
      </c>
      <c r="J17" s="39">
        <v>0.54710000000000025</v>
      </c>
      <c r="K17" s="39">
        <f>Table1[[#This Row],[W (3M)]]-IFERROR((Table1[[#This Row],[W (3M)]]-Table1[[#This Row],[Adjusted Cost]]*Casemix/TotalCost)*EXP(-a/Table1[[#This Row],[n]]),)</f>
        <v>0.30743506871036019</v>
      </c>
      <c r="L17" s="39">
        <f>VLOOKUP(Table1[[#This Row],[BaseDRG]],BaseDRGTable,13+Table1[[#This Row],[severity]],FALSE)</f>
        <v>0.30743506871036019</v>
      </c>
      <c r="M17" s="39">
        <f>IF(VLOOKUP(Table1[[#This Row],[BaseDRG]],BaseDRGTable,8,0)&gt;0,Table1[[#This Row],[W (severity)]]*Basic_CaseMix/$L$797,Table1[[#This Row],[W (severity)]])</f>
        <v>0.31050013229786183</v>
      </c>
      <c r="N17" s="38">
        <v>3760</v>
      </c>
      <c r="O17" s="41">
        <v>655</v>
      </c>
      <c r="P17" s="60">
        <v>0.2687412999056909</v>
      </c>
      <c r="Q17" s="40">
        <f>Table1[[#This Row],[W (proposed)]]/Table1[[#This Row],[W (curr)]]-1</f>
        <v>0.15538673217263343</v>
      </c>
      <c r="R17" s="41">
        <f>RANK(Table1[[#This Row],[∆W%]],Table1[∆W%])</f>
        <v>201</v>
      </c>
      <c r="S17" s="51">
        <f>Table1[W (proposed)]-Table1[[#This Row],[W (curr)]]</f>
        <v>4.175883239217093E-2</v>
      </c>
      <c r="T17" s="50">
        <f>Table1[[#This Row],[nBasic]]*Table1[W (proposed)]-Table1[[#This Row],[nBasic (curr)]]*Table1[[#This Row],[W (curr)]]</f>
        <v>26.731034952276218</v>
      </c>
      <c r="U17" s="48"/>
      <c r="V17" s="70" t="s">
        <v>16</v>
      </c>
      <c r="W17" s="67">
        <f t="array" ref="W17">SUM(WeightUpdate!$O$6:$O$794*WeightUpdate!$P$6:$P$794*(WeightUpdate!$B$6:$B$794=$V17))/SUM(WeightUpdate!$O$6:$O$794*(WeightUpdate!$B$6:$B$794=$V17))</f>
        <v>1.0648765806406444</v>
      </c>
      <c r="X17" s="67">
        <f t="array" ref="X17">SUM(WeightUpdate!$G$6:$G$794*WeightUpdate!$M$6:$M$794*(WeightUpdate!$B$6:$B$794=$V17))/SUM(WeightUpdate!$G$6:$G$794*(WeightUpdate!$B$6:$B$794=$V17))</f>
        <v>1.1373342681346219</v>
      </c>
      <c r="Y17" s="70">
        <f t="shared" si="0"/>
        <v>6.804327263013521E-2</v>
      </c>
      <c r="Z17" s="70"/>
      <c r="AA17" s="70"/>
      <c r="AB17" s="46"/>
      <c r="AC17" s="46"/>
      <c r="AD17" s="46"/>
      <c r="AE17" s="46"/>
    </row>
    <row r="18" spans="1:31" s="44" customFormat="1" x14ac:dyDescent="0.25">
      <c r="A18" s="36">
        <v>81701</v>
      </c>
      <c r="B18" s="36" t="s">
        <v>16</v>
      </c>
      <c r="C18" s="36" t="s">
        <v>306</v>
      </c>
      <c r="D18" s="36">
        <v>8170</v>
      </c>
      <c r="E18" s="36">
        <v>1</v>
      </c>
      <c r="F18" s="37">
        <v>1690</v>
      </c>
      <c r="G18" s="37">
        <v>637</v>
      </c>
      <c r="H18" s="38">
        <v>5725.8999854244739</v>
      </c>
      <c r="I18" s="38">
        <f>Table1[[#This Row],[Cost]]+IF(Table1[[#This Row],[n]]=0,0,VLOOKUP(Table1[[#This Row],[DRG]],HCPCs,5,0))</f>
        <v>8725.6837619774396</v>
      </c>
      <c r="J18" s="39">
        <v>1.1074000000000384</v>
      </c>
      <c r="K18" s="39">
        <f>Table1[[#This Row],[W (3M)]]-IFERROR((Table1[[#This Row],[W (3M)]]-Table1[[#This Row],[Adjusted Cost]]*Casemix/TotalCost)*EXP(-a/Table1[[#This Row],[n]]),)</f>
        <v>1.0558366337616665</v>
      </c>
      <c r="L18" s="39">
        <f>VLOOKUP(Table1[[#This Row],[BaseDRG]],BaseDRGTable,13+Table1[[#This Row],[severity]],FALSE)</f>
        <v>1.0558366337616665</v>
      </c>
      <c r="M18" s="39">
        <f>IF(VLOOKUP(Table1[[#This Row],[BaseDRG]],BaseDRGTable,8,0)&gt;0,Table1[[#This Row],[W (severity)]]*Basic_CaseMix/$L$797,Table1[[#This Row],[W (severity)]])</f>
        <v>1.0663631050392228</v>
      </c>
      <c r="N18" s="38">
        <v>1527</v>
      </c>
      <c r="O18" s="41">
        <v>560</v>
      </c>
      <c r="P18" s="60">
        <v>1.1882802060247828</v>
      </c>
      <c r="Q18" s="40">
        <f>Table1[[#This Row],[W (proposed)]]/Table1[[#This Row],[W (curr)]]-1</f>
        <v>-0.10259962285614077</v>
      </c>
      <c r="R18" s="41">
        <f>RANK(Table1[[#This Row],[∆W%]],Table1[∆W%])</f>
        <v>510</v>
      </c>
      <c r="S18" s="59">
        <f>Table1[W (proposed)]-Table1[[#This Row],[W (curr)]]</f>
        <v>-0.12191710098555997</v>
      </c>
      <c r="T18" s="50">
        <f>Table1[[#This Row],[nBasic]]*Table1[W (proposed)]-Table1[[#This Row],[nBasic (curr)]]*Table1[[#This Row],[W (curr)]]</f>
        <v>13.836382536106612</v>
      </c>
      <c r="U18" s="48"/>
      <c r="V18" s="70" t="s">
        <v>21</v>
      </c>
      <c r="W18" s="67">
        <f t="array" ref="W18">SUM(WeightUpdate!$O$6:$O$794*WeightUpdate!$P$6:$P$794*(WeightUpdate!$B$6:$B$794=$V18))/SUM(WeightUpdate!$O$6:$O$794*(WeightUpdate!$B$6:$B$794=$V18))</f>
        <v>0.40224108767722749</v>
      </c>
      <c r="X18" s="67">
        <f t="array" ref="X18">SUM(WeightUpdate!$G$6:$G$794*WeightUpdate!$M$6:$M$794*(WeightUpdate!$B$6:$B$794=$V18))/SUM(WeightUpdate!$G$6:$G$794*(WeightUpdate!$B$6:$B$794=$V18))</f>
        <v>0.41990378360468</v>
      </c>
      <c r="Y18" s="70">
        <f t="shared" si="0"/>
        <v>4.3910720382761337E-2</v>
      </c>
      <c r="Z18" s="70"/>
      <c r="AA18" s="70"/>
      <c r="AB18" s="46"/>
      <c r="AC18" s="46"/>
      <c r="AD18" s="46"/>
      <c r="AE18" s="46"/>
    </row>
    <row r="19" spans="1:31" s="44" customFormat="1" x14ac:dyDescent="0.25">
      <c r="A19" s="36">
        <v>51401</v>
      </c>
      <c r="B19" s="36" t="s">
        <v>13</v>
      </c>
      <c r="C19" s="36" t="s">
        <v>48</v>
      </c>
      <c r="D19" s="36">
        <v>5140</v>
      </c>
      <c r="E19" s="36">
        <v>1</v>
      </c>
      <c r="F19" s="37">
        <v>1190</v>
      </c>
      <c r="G19" s="37">
        <v>545</v>
      </c>
      <c r="H19" s="38">
        <v>9002.0327824369706</v>
      </c>
      <c r="I19" s="38">
        <f>Table1[[#This Row],[Cost]]+IF(Table1[[#This Row],[n]]=0,0,VLOOKUP(Table1[[#This Row],[DRG]],HCPCs,5,0))</f>
        <v>18998.583294869652</v>
      </c>
      <c r="J19" s="39">
        <v>2.25</v>
      </c>
      <c r="K19" s="39">
        <f>Table1[[#This Row],[W (3M)]]-IFERROR((Table1[[#This Row],[W (3M)]]-Table1[[#This Row],[Adjusted Cost]]*Casemix/TotalCost)*EXP(-a/Table1[[#This Row],[n]]),)</f>
        <v>2.2988055205018165</v>
      </c>
      <c r="L19" s="39">
        <f>VLOOKUP(Table1[[#This Row],[BaseDRG]],BaseDRGTable,13+Table1[[#This Row],[severity]],FALSE)</f>
        <v>2.2988055205018165</v>
      </c>
      <c r="M19" s="39">
        <f>IF(VLOOKUP(Table1[[#This Row],[BaseDRG]],BaseDRGTable,8,0)&gt;0,Table1[[#This Row],[W (severity)]]*Basic_CaseMix/$L$797,Table1[[#This Row],[W (severity)]])</f>
        <v>2.3217241326341105</v>
      </c>
      <c r="N19" s="38">
        <v>1186</v>
      </c>
      <c r="O19" s="41">
        <v>556</v>
      </c>
      <c r="P19" s="60">
        <v>2.2189394965040004</v>
      </c>
      <c r="Q19" s="40">
        <f>Table1[[#This Row],[W (proposed)]]/Table1[[#This Row],[W (curr)]]-1</f>
        <v>4.632151362939374E-2</v>
      </c>
      <c r="R19" s="41">
        <f>RANK(Table1[[#This Row],[∆W%]],Table1[∆W%])</f>
        <v>303</v>
      </c>
      <c r="S19" s="59">
        <f>Table1[W (proposed)]-Table1[[#This Row],[W (curr)]]</f>
        <v>0.10278463613011013</v>
      </c>
      <c r="T19" s="50">
        <f>Table1[[#This Row],[nBasic]]*Table1[W (proposed)]-Table1[[#This Row],[nBasic (curr)]]*Table1[[#This Row],[W (curr)]]</f>
        <v>31.609292229366019</v>
      </c>
      <c r="U19" s="48"/>
      <c r="V19" s="70" t="s">
        <v>29</v>
      </c>
      <c r="W19" s="67">
        <f t="array" ref="W19">SUM(WeightUpdate!$O$6:$O$794*WeightUpdate!$P$6:$P$794*(WeightUpdate!$B$6:$B$794=$V19))/SUM(WeightUpdate!$O$6:$O$794*(WeightUpdate!$B$6:$B$794=$V19))</f>
        <v>0.71774925842358051</v>
      </c>
      <c r="X19" s="67">
        <f t="array" ref="X19">SUM(WeightUpdate!$G$6:$G$794*WeightUpdate!$M$6:$M$794*(WeightUpdate!$B$6:$B$794=$V19))/SUM(WeightUpdate!$G$6:$G$794*(WeightUpdate!$B$6:$B$794=$V19))</f>
        <v>0.737984811485356</v>
      </c>
      <c r="Y19" s="70">
        <f t="shared" si="0"/>
        <v>2.8193067180897646E-2</v>
      </c>
      <c r="Z19" s="70"/>
      <c r="AA19" s="70"/>
      <c r="AB19" s="46"/>
      <c r="AC19" s="46"/>
      <c r="AD19" s="46"/>
      <c r="AE19" s="46"/>
    </row>
    <row r="20" spans="1:31" s="44" customFormat="1" x14ac:dyDescent="0.25">
      <c r="A20" s="36">
        <v>91401</v>
      </c>
      <c r="B20" s="36" t="s">
        <v>17</v>
      </c>
      <c r="C20" s="36" t="s">
        <v>51</v>
      </c>
      <c r="D20" s="36">
        <v>9140</v>
      </c>
      <c r="E20" s="36">
        <v>1</v>
      </c>
      <c r="F20" s="37">
        <v>1511</v>
      </c>
      <c r="G20" s="37">
        <v>514</v>
      </c>
      <c r="H20" s="38">
        <v>3290.7841732608517</v>
      </c>
      <c r="I20" s="38">
        <f>Table1[[#This Row],[Cost]]+IF(Table1[[#This Row],[n]]=0,0,VLOOKUP(Table1[[#This Row],[DRG]],HCPCs,5,0))</f>
        <v>3421.651258585392</v>
      </c>
      <c r="J20" s="39">
        <v>1.246699999999979</v>
      </c>
      <c r="K20" s="39">
        <f>Table1[[#This Row],[W (3M)]]-IFERROR((Table1[[#This Row],[W (3M)]]-Table1[[#This Row],[Adjusted Cost]]*Casemix/TotalCost)*EXP(-a/Table1[[#This Row],[n]]),)</f>
        <v>0.41446230615178581</v>
      </c>
      <c r="L20" s="39">
        <f>VLOOKUP(Table1[[#This Row],[BaseDRG]],BaseDRGTable,13+Table1[[#This Row],[severity]],FALSE)</f>
        <v>0.41446230615178581</v>
      </c>
      <c r="M20" s="39">
        <f>IF(VLOOKUP(Table1[[#This Row],[BaseDRG]],BaseDRGTable,8,0)&gt;0,Table1[[#This Row],[W (severity)]]*Basic_CaseMix/$L$797,Table1[[#This Row],[W (severity)]])</f>
        <v>0.41859440899973588</v>
      </c>
      <c r="N20" s="38">
        <v>1424</v>
      </c>
      <c r="O20" s="41">
        <v>497</v>
      </c>
      <c r="P20" s="60">
        <v>0.35227322831235997</v>
      </c>
      <c r="Q20" s="40">
        <f>Table1[[#This Row],[W (proposed)]]/Table1[[#This Row],[W (curr)]]-1</f>
        <v>0.18826630966281965</v>
      </c>
      <c r="R20" s="41">
        <f>RANK(Table1[[#This Row],[∆W%]],Table1[∆W%])</f>
        <v>173</v>
      </c>
      <c r="S20" s="59">
        <f>Table1[W (proposed)]-Table1[[#This Row],[W (curr)]]</f>
        <v>6.6321180687375914E-2</v>
      </c>
      <c r="T20" s="50">
        <f>Table1[[#This Row],[nBasic]]*Table1[W (proposed)]-Table1[[#This Row],[nBasic (curr)]]*Table1[[#This Row],[W (curr)]]</f>
        <v>40.07773175462134</v>
      </c>
      <c r="U20" s="48"/>
      <c r="V20" s="70" t="s">
        <v>9</v>
      </c>
      <c r="W20" s="67">
        <f t="array" ref="W20">SUM(WeightUpdate!$O$6:$O$794*WeightUpdate!$P$6:$P$794*(WeightUpdate!$B$6:$B$794=$V20))/SUM(WeightUpdate!$O$6:$O$794*(WeightUpdate!$B$6:$B$794=$V20))</f>
        <v>1.4309659390215732</v>
      </c>
      <c r="X20" s="67">
        <f t="array" ref="X20">SUM(WeightUpdate!$G$6:$G$794*WeightUpdate!$M$6:$M$794*(WeightUpdate!$B$6:$B$794=$V20))/SUM(WeightUpdate!$G$6:$G$794*(WeightUpdate!$B$6:$B$794=$V20))</f>
        <v>1.4404970389277856</v>
      </c>
      <c r="Y20" s="70">
        <f t="shared" si="0"/>
        <v>6.6606057113625106E-3</v>
      </c>
      <c r="Z20" s="70"/>
      <c r="AA20" s="70"/>
      <c r="AB20" s="46"/>
      <c r="AC20" s="46"/>
      <c r="AD20" s="46"/>
      <c r="AE20" s="46"/>
    </row>
    <row r="21" spans="1:31" s="44" customFormat="1" x14ac:dyDescent="0.25">
      <c r="A21" s="36">
        <v>44161</v>
      </c>
      <c r="B21" s="36" t="s">
        <v>12</v>
      </c>
      <c r="C21" s="36" t="s">
        <v>303</v>
      </c>
      <c r="D21" s="36">
        <v>4416</v>
      </c>
      <c r="E21" s="36">
        <v>1</v>
      </c>
      <c r="F21" s="37">
        <v>2796</v>
      </c>
      <c r="G21" s="37">
        <v>492</v>
      </c>
      <c r="H21" s="38">
        <v>3720.8235675607907</v>
      </c>
      <c r="I21" s="38">
        <f>Table1[[#This Row],[Cost]]+IF(Table1[[#This Row],[n]]=0,0,VLOOKUP(Table1[[#This Row],[DRG]],HCPCs,5,0))</f>
        <v>3724.1477108964668</v>
      </c>
      <c r="J21" s="39">
        <v>0.49199999999998145</v>
      </c>
      <c r="K21" s="39">
        <f>Table1[[#This Row],[W (3M)]]-IFERROR((Table1[[#This Row],[W (3M)]]-Table1[[#This Row],[Adjusted Cost]]*Casemix/TotalCost)*EXP(-a/Table1[[#This Row],[n]]),)</f>
        <v>0.45063562383557071</v>
      </c>
      <c r="L21" s="39">
        <f>VLOOKUP(Table1[[#This Row],[BaseDRG]],BaseDRGTable,13+Table1[[#This Row],[severity]],FALSE)</f>
        <v>0.45063562383557071</v>
      </c>
      <c r="M21" s="39">
        <f>IF(VLOOKUP(Table1[[#This Row],[BaseDRG]],BaseDRGTable,8,0)&gt;0,Table1[[#This Row],[W (severity)]]*Basic_CaseMix/$L$797,Table1[[#This Row],[W (severity)]])</f>
        <v>0.45512836712488874</v>
      </c>
      <c r="N21" s="38">
        <v>2605</v>
      </c>
      <c r="O21" s="41">
        <v>453</v>
      </c>
      <c r="P21" s="60">
        <v>0.52511707670426711</v>
      </c>
      <c r="Q21" s="40">
        <f>Table1[[#This Row],[W (proposed)]]/Table1[[#This Row],[W (curr)]]-1</f>
        <v>-0.13328210542807062</v>
      </c>
      <c r="R21" s="41">
        <f>RANK(Table1[[#This Row],[∆W%]],Table1[∆W%])</f>
        <v>543</v>
      </c>
      <c r="S21" s="59">
        <f>Table1[W (proposed)]-Table1[[#This Row],[W (curr)]]</f>
        <v>-6.9988709579378361E-2</v>
      </c>
      <c r="T21" s="50">
        <f>Table1[[#This Row],[nBasic]]*Table1[W (proposed)]-Table1[[#This Row],[nBasic (curr)]]*Table1[[#This Row],[W (curr)]]</f>
        <v>-13.954879121587737</v>
      </c>
      <c r="U21" s="48"/>
      <c r="V21" s="70" t="s">
        <v>23</v>
      </c>
      <c r="W21" s="67">
        <f t="array" ref="W21">SUM(WeightUpdate!$O$6:$O$794*WeightUpdate!$P$6:$P$794*(WeightUpdate!$B$6:$B$794=$V21))/SUM(WeightUpdate!$O$6:$O$794*(WeightUpdate!$B$6:$B$794=$V21))</f>
        <v>1.813068688303449</v>
      </c>
      <c r="X21" s="67">
        <f t="array" ref="X21">SUM(WeightUpdate!$G$6:$G$794*WeightUpdate!$M$6:$M$794*(WeightUpdate!$B$6:$B$794=$V21))/SUM(WeightUpdate!$G$6:$G$794*(WeightUpdate!$B$6:$B$794=$V21))</f>
        <v>1.8121194682398571</v>
      </c>
      <c r="Y21" s="70">
        <f t="shared" si="0"/>
        <v>-5.2354335481907821E-4</v>
      </c>
      <c r="Z21" s="70"/>
      <c r="AA21" s="70"/>
      <c r="AB21" s="46"/>
      <c r="AC21" s="46"/>
      <c r="AD21" s="46"/>
      <c r="AE21" s="46"/>
    </row>
    <row r="22" spans="1:31" s="44" customFormat="1" x14ac:dyDescent="0.25">
      <c r="A22" s="36">
        <v>71141</v>
      </c>
      <c r="B22" s="36" t="s">
        <v>15</v>
      </c>
      <c r="C22" s="36" t="s">
        <v>277</v>
      </c>
      <c r="D22" s="36">
        <v>7114</v>
      </c>
      <c r="E22" s="36">
        <v>1</v>
      </c>
      <c r="F22" s="37">
        <v>1642</v>
      </c>
      <c r="G22" s="37">
        <v>477</v>
      </c>
      <c r="H22" s="38">
        <v>5063.1081716808812</v>
      </c>
      <c r="I22" s="38">
        <f>Table1[[#This Row],[Cost]]+IF(Table1[[#This Row],[n]]=0,0,VLOOKUP(Table1[[#This Row],[DRG]],HCPCs,5,0))</f>
        <v>6804.4827321706107</v>
      </c>
      <c r="J22" s="39">
        <v>1.0587000000000244</v>
      </c>
      <c r="K22" s="39">
        <f>Table1[[#This Row],[W (3M)]]-IFERROR((Table1[[#This Row],[W (3M)]]-Table1[[#This Row],[Adjusted Cost]]*Casemix/TotalCost)*EXP(-a/Table1[[#This Row],[n]]),)</f>
        <v>0.82346054649378109</v>
      </c>
      <c r="L22" s="39">
        <f>VLOOKUP(Table1[[#This Row],[BaseDRG]],BaseDRGTable,13+Table1[[#This Row],[severity]],FALSE)</f>
        <v>0.82346054649378109</v>
      </c>
      <c r="M22" s="39">
        <f>IF(VLOOKUP(Table1[[#This Row],[BaseDRG]],BaseDRGTable,8,0)&gt;0,Table1[[#This Row],[W (severity)]]*Basic_CaseMix/$L$797,Table1[[#This Row],[W (severity)]])</f>
        <v>0.8316702765918792</v>
      </c>
      <c r="N22" s="38">
        <v>1621</v>
      </c>
      <c r="O22" s="41">
        <v>467</v>
      </c>
      <c r="P22" s="60">
        <v>0.61158624900334135</v>
      </c>
      <c r="Q22" s="40">
        <f>Table1[[#This Row],[W (proposed)]]/Table1[[#This Row],[W (curr)]]-1</f>
        <v>0.35985771090699492</v>
      </c>
      <c r="R22" s="41">
        <f>RANK(Table1[[#This Row],[∆W%]],Table1[∆W%])</f>
        <v>72</v>
      </c>
      <c r="S22" s="59">
        <f>Table1[W (proposed)]-Table1[[#This Row],[W (curr)]]</f>
        <v>0.22008402758853784</v>
      </c>
      <c r="T22" s="50">
        <f>Table1[[#This Row],[nBasic]]*Table1[W (proposed)]-Table1[[#This Row],[nBasic (curr)]]*Table1[[#This Row],[W (curr)]]</f>
        <v>111.09594364976596</v>
      </c>
      <c r="U22" s="48"/>
      <c r="V22" s="70" t="s">
        <v>26</v>
      </c>
      <c r="W22" s="67">
        <f t="array" ref="W22">SUM(WeightUpdate!$O$6:$O$794*WeightUpdate!$P$6:$P$794*(WeightUpdate!$B$6:$B$794=$V22))/SUM(WeightUpdate!$O$6:$O$794*(WeightUpdate!$B$6:$B$794=$V22))</f>
        <v>1.0243912970554356</v>
      </c>
      <c r="X22" s="67">
        <f t="array" ref="X22">SUM(WeightUpdate!$G$6:$G$794*WeightUpdate!$M$6:$M$794*(WeightUpdate!$B$6:$B$794=$V22))/SUM(WeightUpdate!$G$6:$G$794*(WeightUpdate!$B$6:$B$794=$V22))</f>
        <v>1.0158966131815739</v>
      </c>
      <c r="Y22" s="70">
        <f t="shared" si="0"/>
        <v>-8.2924209706577434E-3</v>
      </c>
      <c r="Z22" s="70"/>
      <c r="AA22" s="70"/>
      <c r="AB22" s="46"/>
      <c r="AC22" s="46"/>
      <c r="AD22" s="46"/>
      <c r="AE22" s="46"/>
    </row>
    <row r="23" spans="1:31" s="44" customFormat="1" x14ac:dyDescent="0.25">
      <c r="A23" s="36">
        <v>64181</v>
      </c>
      <c r="B23" s="36" t="s">
        <v>14</v>
      </c>
      <c r="C23" s="36" t="s">
        <v>108</v>
      </c>
      <c r="D23" s="36">
        <v>6418</v>
      </c>
      <c r="E23" s="36">
        <v>1</v>
      </c>
      <c r="F23" s="37">
        <v>1870</v>
      </c>
      <c r="G23" s="37">
        <v>465</v>
      </c>
      <c r="H23" s="38">
        <v>2660.8265780502779</v>
      </c>
      <c r="I23" s="38">
        <f>Table1[[#This Row],[Cost]]+IF(Table1[[#This Row],[n]]=0,0,VLOOKUP(Table1[[#This Row],[DRG]],HCPCs,5,0))</f>
        <v>2679.9604579923944</v>
      </c>
      <c r="J23" s="39">
        <v>0.50260000000000482</v>
      </c>
      <c r="K23" s="39">
        <f>Table1[[#This Row],[W (3M)]]-IFERROR((Table1[[#This Row],[W (3M)]]-Table1[[#This Row],[Adjusted Cost]]*Casemix/TotalCost)*EXP(-a/Table1[[#This Row],[n]]),)</f>
        <v>0.32435286440960842</v>
      </c>
      <c r="L23" s="39">
        <f>VLOOKUP(Table1[[#This Row],[BaseDRG]],BaseDRGTable,13+Table1[[#This Row],[severity]],FALSE)</f>
        <v>0.32435286440960842</v>
      </c>
      <c r="M23" s="39">
        <f>IF(VLOOKUP(Table1[[#This Row],[BaseDRG]],BaseDRGTable,8,0)&gt;0,Table1[[#This Row],[W (severity)]]*Basic_CaseMix/$L$797,Table1[[#This Row],[W (severity)]])</f>
        <v>0.32758659489576963</v>
      </c>
      <c r="N23" s="38">
        <v>1749</v>
      </c>
      <c r="O23" s="41">
        <v>443</v>
      </c>
      <c r="P23" s="60">
        <v>0.34691825955644312</v>
      </c>
      <c r="Q23" s="40">
        <f>Table1[[#This Row],[W (proposed)]]/Table1[[#This Row],[W (curr)]]-1</f>
        <v>-5.5723975686348237E-2</v>
      </c>
      <c r="R23" s="41">
        <f>RANK(Table1[[#This Row],[∆W%]],Table1[∆W%])</f>
        <v>449</v>
      </c>
      <c r="S23" s="59">
        <f>Table1[W (proposed)]-Table1[[#This Row],[W (curr)]]</f>
        <v>-1.9331664660673487E-2</v>
      </c>
      <c r="T23" s="50">
        <f>Table1[[#This Row],[nBasic]]*Table1[W (proposed)]-Table1[[#This Row],[nBasic (curr)]]*Table1[[#This Row],[W (curr)]]</f>
        <v>-1.357022356971413</v>
      </c>
      <c r="U23" s="48"/>
      <c r="V23" s="70" t="s">
        <v>18</v>
      </c>
      <c r="W23" s="67">
        <f t="array" ref="W23">SUM(WeightUpdate!$O$6:$O$794*WeightUpdate!$P$6:$P$794*(WeightUpdate!$B$6:$B$794=$V23))/SUM(WeightUpdate!$O$6:$O$794*(WeightUpdate!$B$6:$B$794=$V23))</f>
        <v>0.82744065119536725</v>
      </c>
      <c r="X23" s="67">
        <f t="array" ref="X23">SUM(WeightUpdate!$G$6:$G$794*WeightUpdate!$M$6:$M$794*(WeightUpdate!$B$6:$B$794=$V23))/SUM(WeightUpdate!$G$6:$G$794*(WeightUpdate!$B$6:$B$794=$V23))</f>
        <v>0.81954127450367498</v>
      </c>
      <c r="Y23" s="70">
        <f t="shared" si="0"/>
        <v>-9.5467592512893384E-3</v>
      </c>
      <c r="Z23" s="70"/>
      <c r="AA23" s="70"/>
      <c r="AB23" s="46"/>
      <c r="AC23" s="46"/>
      <c r="AD23" s="46"/>
      <c r="AE23" s="46"/>
    </row>
    <row r="24" spans="1:31" s="44" customFormat="1" x14ac:dyDescent="0.25">
      <c r="A24" s="36">
        <v>94121</v>
      </c>
      <c r="B24" s="36" t="s">
        <v>17</v>
      </c>
      <c r="C24" s="36" t="s">
        <v>297</v>
      </c>
      <c r="D24" s="36">
        <v>9412</v>
      </c>
      <c r="E24" s="36">
        <v>1</v>
      </c>
      <c r="F24" s="37">
        <v>1036</v>
      </c>
      <c r="G24" s="37">
        <v>457</v>
      </c>
      <c r="H24" s="38">
        <v>2773.782927992278</v>
      </c>
      <c r="I24" s="38">
        <f>Table1[[#This Row],[Cost]]+IF(Table1[[#This Row],[n]]=0,0,VLOOKUP(Table1[[#This Row],[DRG]],HCPCs,5,0))</f>
        <v>2793.2287496515792</v>
      </c>
      <c r="J24" s="39">
        <v>0.49029999999999407</v>
      </c>
      <c r="K24" s="39">
        <f>Table1[[#This Row],[W (3M)]]-IFERROR((Table1[[#This Row],[W (3M)]]-Table1[[#This Row],[Adjusted Cost]]*Casemix/TotalCost)*EXP(-a/Table1[[#This Row],[n]]),)</f>
        <v>0.33809968872336055</v>
      </c>
      <c r="L24" s="39">
        <f>VLOOKUP(Table1[[#This Row],[BaseDRG]],BaseDRGTable,13+Table1[[#This Row],[severity]],FALSE)</f>
        <v>0.33809968872336055</v>
      </c>
      <c r="M24" s="39">
        <f>IF(VLOOKUP(Table1[[#This Row],[BaseDRG]],BaseDRGTable,8,0)&gt;0,Table1[[#This Row],[W (severity)]]*Basic_CaseMix/$L$797,Table1[[#This Row],[W (severity)]])</f>
        <v>0.34147047218407212</v>
      </c>
      <c r="N24" s="38">
        <v>989</v>
      </c>
      <c r="O24" s="41">
        <v>436</v>
      </c>
      <c r="P24" s="60">
        <v>0.40730601750475182</v>
      </c>
      <c r="Q24" s="40">
        <f>Table1[[#This Row],[W (proposed)]]/Table1[[#This Row],[W (curr)]]-1</f>
        <v>-0.16163656437978269</v>
      </c>
      <c r="R24" s="41">
        <f>RANK(Table1[[#This Row],[∆W%]],Table1[∆W%])</f>
        <v>574</v>
      </c>
      <c r="S24" s="59">
        <f>Table1[W (proposed)]-Table1[[#This Row],[W (curr)]]</f>
        <v>-6.58355453206797E-2</v>
      </c>
      <c r="T24" s="50">
        <f>Table1[[#This Row],[nBasic]]*Table1[W (proposed)]-Table1[[#This Row],[nBasic (curr)]]*Table1[[#This Row],[W (curr)]]</f>
        <v>-21.533417843950815</v>
      </c>
      <c r="U24" s="48"/>
      <c r="V24" s="70" t="s">
        <v>20</v>
      </c>
      <c r="W24" s="67">
        <f t="array" ref="W24">SUM(WeightUpdate!$O$6:$O$794*WeightUpdate!$P$6:$P$794*(WeightUpdate!$B$6:$B$794=$V24))/SUM(WeightUpdate!$O$6:$O$794*(WeightUpdate!$B$6:$B$794=$V24))</f>
        <v>0.56365166586241011</v>
      </c>
      <c r="X24" s="67">
        <f t="array" ref="X24">SUM(WeightUpdate!$G$6:$G$794*WeightUpdate!$M$6:$M$794*(WeightUpdate!$B$6:$B$794=$V24))/SUM(WeightUpdate!$G$6:$G$794*(WeightUpdate!$B$6:$B$794=$V24))</f>
        <v>0.56117253912298382</v>
      </c>
      <c r="Y24" s="70">
        <f t="shared" si="0"/>
        <v>-4.3983312559418009E-3</v>
      </c>
      <c r="Z24" s="70"/>
      <c r="AA24" s="70"/>
      <c r="AB24" s="46"/>
      <c r="AC24" s="46"/>
      <c r="AD24" s="46"/>
      <c r="AE24" s="46"/>
    </row>
    <row r="25" spans="1:31" s="44" customFormat="1" x14ac:dyDescent="0.25">
      <c r="A25" s="36">
        <v>146132</v>
      </c>
      <c r="B25" s="36" t="s">
        <v>22</v>
      </c>
      <c r="C25" s="36" t="s">
        <v>310</v>
      </c>
      <c r="D25" s="36">
        <v>14613</v>
      </c>
      <c r="E25" s="36">
        <v>2</v>
      </c>
      <c r="F25" s="37">
        <v>3302</v>
      </c>
      <c r="G25" s="37">
        <v>456</v>
      </c>
      <c r="H25" s="38">
        <v>5624.8159147900024</v>
      </c>
      <c r="I25" s="38">
        <f>Table1[[#This Row],[Cost]]+IF(Table1[[#This Row],[n]]=0,0,VLOOKUP(Table1[[#This Row],[DRG]],HCPCs,5,0))</f>
        <v>5629.4694343484034</v>
      </c>
      <c r="J25" s="39">
        <v>0.42269999386296664</v>
      </c>
      <c r="K25" s="39">
        <f>Table1[[#This Row],[W (3M)]]-IFERROR((Table1[[#This Row],[W (3M)]]-Table1[[#This Row],[Adjusted Cost]]*Casemix/TotalCost)*EXP(-a/Table1[[#This Row],[n]]),)</f>
        <v>0.68110608097402325</v>
      </c>
      <c r="L25" s="39">
        <f>VLOOKUP(Table1[[#This Row],[BaseDRG]],BaseDRGTable,13+Table1[[#This Row],[severity]],FALSE)</f>
        <v>0.68110608097402325</v>
      </c>
      <c r="M25" s="39">
        <f>IF(VLOOKUP(Table1[[#This Row],[BaseDRG]],BaseDRGTable,8,0)&gt;0,Table1[[#This Row],[W (severity)]]*Basic_CaseMix/$L$797,Table1[[#This Row],[W (severity)]])</f>
        <v>0.68789656670740662</v>
      </c>
      <c r="N25" s="38">
        <v>6867</v>
      </c>
      <c r="O25" s="41">
        <v>742</v>
      </c>
      <c r="P25" s="60">
        <v>0.58355384704913738</v>
      </c>
      <c r="Q25" s="40">
        <f>Table1[[#This Row],[W (proposed)]]/Table1[[#This Row],[W (curr)]]-1</f>
        <v>0.17880564096338336</v>
      </c>
      <c r="R25" s="41">
        <f>RANK(Table1[[#This Row],[∆W%]],Table1[∆W%])</f>
        <v>182</v>
      </c>
      <c r="S25" s="59">
        <f>Table1[W (proposed)]-Table1[[#This Row],[W (curr)]]</f>
        <v>0.10434271965826925</v>
      </c>
      <c r="T25" s="50">
        <f>Table1[[#This Row],[nBasic]]*Table1[W (proposed)]-Table1[[#This Row],[nBasic (curr)]]*Table1[[#This Row],[W (curr)]]</f>
        <v>-119.31612009188251</v>
      </c>
      <c r="U25" s="48"/>
      <c r="V25" s="70" t="s">
        <v>24</v>
      </c>
      <c r="W25" s="67">
        <f t="array" ref="W25">SUM(WeightUpdate!$O$6:$O$794*WeightUpdate!$P$6:$P$794*(WeightUpdate!$B$6:$B$794=$V25))/SUM(WeightUpdate!$O$6:$O$794*(WeightUpdate!$B$6:$B$794=$V25))</f>
        <v>0.84561043216174103</v>
      </c>
      <c r="X25" s="67">
        <f t="array" ref="X25">SUM(WeightUpdate!$G$6:$G$794*WeightUpdate!$M$6:$M$794*(WeightUpdate!$B$6:$B$794=$V25))/SUM(WeightUpdate!$G$6:$G$794*(WeightUpdate!$B$6:$B$794=$V25))</f>
        <v>0.83457050928922061</v>
      </c>
      <c r="Y25" s="70">
        <f t="shared" si="0"/>
        <v>-1.3055566077038172E-2</v>
      </c>
      <c r="Z25" s="70"/>
      <c r="AA25" s="70"/>
      <c r="AB25" s="46"/>
      <c r="AC25" s="46"/>
      <c r="AD25" s="46"/>
      <c r="AE25" s="46"/>
    </row>
    <row r="26" spans="1:31" s="44" customFormat="1" x14ac:dyDescent="0.25">
      <c r="A26" s="36">
        <v>158171</v>
      </c>
      <c r="B26" s="36" t="s">
        <v>23</v>
      </c>
      <c r="C26" s="36" t="s">
        <v>304</v>
      </c>
      <c r="D26" s="36">
        <v>15817</v>
      </c>
      <c r="E26" s="36">
        <v>1</v>
      </c>
      <c r="F26" s="37">
        <v>2369</v>
      </c>
      <c r="G26" s="37">
        <v>414</v>
      </c>
      <c r="H26" s="38">
        <v>2997.9316649633697</v>
      </c>
      <c r="I26" s="38">
        <f>Table1[[#This Row],[Cost]]+IF(Table1[[#This Row],[n]]=0,0,VLOOKUP(Table1[[#This Row],[DRG]],HCPCs,5,0))</f>
        <v>2997.9416947193145</v>
      </c>
      <c r="J26" s="39">
        <v>0.1149000625398103</v>
      </c>
      <c r="K26" s="39">
        <f>Table1[[#This Row],[W (3M)]]-IFERROR((Table1[[#This Row],[W (3M)]]-Table1[[#This Row],[Adjusted Cost]]*Casemix/TotalCost)*EXP(-a/Table1[[#This Row],[n]]),)</f>
        <v>0.36266880123964285</v>
      </c>
      <c r="L26" s="39">
        <f>VLOOKUP(Table1[[#This Row],[BaseDRG]],BaseDRGTable,13+Table1[[#This Row],[severity]],FALSE)</f>
        <v>0.36266880123964285</v>
      </c>
      <c r="M26" s="39">
        <f>IF(VLOOKUP(Table1[[#This Row],[BaseDRG]],BaseDRGTable,8,0)&gt;0,Table1[[#This Row],[W (severity)]]*Basic_CaseMix/$L$797,Table1[[#This Row],[W (severity)]])</f>
        <v>0.36628453363369112</v>
      </c>
      <c r="N26" s="38">
        <v>2207</v>
      </c>
      <c r="O26" s="41">
        <v>391</v>
      </c>
      <c r="P26" s="60">
        <v>0.45065946671155033</v>
      </c>
      <c r="Q26" s="40">
        <f>Table1[[#This Row],[W (proposed)]]/Table1[[#This Row],[W (curr)]]-1</f>
        <v>-0.18722547579781412</v>
      </c>
      <c r="R26" s="41">
        <f>RANK(Table1[[#This Row],[∆W%]],Table1[∆W%])</f>
        <v>601</v>
      </c>
      <c r="S26" s="59">
        <f>Table1[W (proposed)]-Table1[[#This Row],[W (curr)]]</f>
        <v>-8.4374933077859204E-2</v>
      </c>
      <c r="T26" s="50">
        <f>Table1[[#This Row],[nBasic]]*Table1[W (proposed)]-Table1[[#This Row],[nBasic (curr)]]*Table1[[#This Row],[W (curr)]]</f>
        <v>-24.566054559868064</v>
      </c>
      <c r="U26" s="48"/>
      <c r="V26" s="70" t="s">
        <v>13</v>
      </c>
      <c r="W26" s="67">
        <f t="array" ref="W26">SUM(WeightUpdate!$O$6:$O$794*WeightUpdate!$P$6:$P$794*(WeightUpdate!$B$6:$B$794=$V26))/SUM(WeightUpdate!$O$6:$O$794*(WeightUpdate!$B$6:$B$794=$V26))</f>
        <v>1.4662233987154589</v>
      </c>
      <c r="X26" s="67">
        <f t="array" ref="X26">SUM(WeightUpdate!$G$6:$G$794*WeightUpdate!$M$6:$M$794*(WeightUpdate!$B$6:$B$794=$V26))/SUM(WeightUpdate!$G$6:$G$794*(WeightUpdate!$B$6:$B$794=$V26))</f>
        <v>1.4403184414192087</v>
      </c>
      <c r="Y26" s="70">
        <f t="shared" si="0"/>
        <v>-1.766781059349154E-2</v>
      </c>
      <c r="Z26" s="70"/>
      <c r="AA26" s="70"/>
      <c r="AB26" s="46"/>
      <c r="AC26" s="46"/>
      <c r="AD26" s="46"/>
      <c r="AE26" s="46"/>
    </row>
    <row r="27" spans="1:31" s="44" customFormat="1" x14ac:dyDescent="0.25">
      <c r="A27" s="36">
        <v>131201</v>
      </c>
      <c r="B27" s="36" t="s">
        <v>21</v>
      </c>
      <c r="C27" s="36" t="s">
        <v>83</v>
      </c>
      <c r="D27" s="36">
        <v>13120</v>
      </c>
      <c r="E27" s="36">
        <v>1</v>
      </c>
      <c r="F27" s="37">
        <v>1469</v>
      </c>
      <c r="G27" s="37">
        <v>380</v>
      </c>
      <c r="H27" s="38">
        <v>5353.0479664397562</v>
      </c>
      <c r="I27" s="38">
        <f>Table1[[#This Row],[Cost]]+IF(Table1[[#This Row],[n]]=0,0,VLOOKUP(Table1[[#This Row],[DRG]],HCPCs,5,0))</f>
        <v>5408.9313795937724</v>
      </c>
      <c r="J27" s="39">
        <v>0.85460002970958737</v>
      </c>
      <c r="K27" s="39">
        <f>Table1[[#This Row],[W (3M)]]-IFERROR((Table1[[#This Row],[W (3M)]]-Table1[[#This Row],[Adjusted Cost]]*Casemix/TotalCost)*EXP(-a/Table1[[#This Row],[n]]),)</f>
        <v>0.65459242799168771</v>
      </c>
      <c r="L27" s="39">
        <f>VLOOKUP(Table1[[#This Row],[BaseDRG]],BaseDRGTable,13+Table1[[#This Row],[severity]],FALSE)</f>
        <v>0.65459242799168771</v>
      </c>
      <c r="M27" s="39">
        <f>IF(VLOOKUP(Table1[[#This Row],[BaseDRG]],BaseDRGTable,8,0)&gt;0,Table1[[#This Row],[W (severity)]]*Basic_CaseMix/$L$797,Table1[[#This Row],[W (severity)]])</f>
        <v>0.66111857812839137</v>
      </c>
      <c r="N27" s="38">
        <v>1405</v>
      </c>
      <c r="O27" s="41">
        <v>361</v>
      </c>
      <c r="P27" s="60">
        <v>0.64921124085739879</v>
      </c>
      <c r="Q27" s="40">
        <f>Table1[[#This Row],[W (proposed)]]/Table1[[#This Row],[W (curr)]]-1</f>
        <v>1.8341237060631954E-2</v>
      </c>
      <c r="R27" s="41">
        <f>RANK(Table1[[#This Row],[∆W%]],Table1[∆W%])</f>
        <v>338</v>
      </c>
      <c r="S27" s="59">
        <f>Table1[W (proposed)]-Table1[[#This Row],[W (curr)]]</f>
        <v>1.190733727099258E-2</v>
      </c>
      <c r="T27" s="50">
        <f>Table1[[#This Row],[nBasic]]*Table1[W (proposed)]-Table1[[#This Row],[nBasic (curr)]]*Table1[[#This Row],[W (curr)]]</f>
        <v>16.859801739267766</v>
      </c>
      <c r="U27" s="48"/>
      <c r="V27" s="70" t="s">
        <v>28</v>
      </c>
      <c r="W27" s="67">
        <f t="array" ref="W27">SUM(WeightUpdate!$O$6:$O$794*WeightUpdate!$P$6:$P$794*(WeightUpdate!$B$6:$B$794=$V27))/SUM(WeightUpdate!$O$6:$O$794*(WeightUpdate!$B$6:$B$794=$V27))</f>
        <v>1.6089917396514439</v>
      </c>
      <c r="X27" s="67">
        <f t="array" ref="X27">SUM(WeightUpdate!$G$6:$G$794*WeightUpdate!$M$6:$M$794*(WeightUpdate!$B$6:$B$794=$V27))/SUM(WeightUpdate!$G$6:$G$794*(WeightUpdate!$B$6:$B$794=$V27))</f>
        <v>1.5210446314406763</v>
      </c>
      <c r="Y27" s="70">
        <f t="shared" si="0"/>
        <v>-5.4659763654112736E-2</v>
      </c>
      <c r="Z27" s="70"/>
      <c r="AA27" s="70"/>
      <c r="AB27" s="46"/>
      <c r="AC27" s="46"/>
      <c r="AD27" s="46"/>
      <c r="AE27" s="46"/>
    </row>
    <row r="28" spans="1:31" s="44" customFormat="1" x14ac:dyDescent="0.25">
      <c r="A28" s="36">
        <v>11301</v>
      </c>
      <c r="B28" s="36" t="s">
        <v>9</v>
      </c>
      <c r="C28" s="36" t="s">
        <v>301</v>
      </c>
      <c r="D28" s="36">
        <v>1130</v>
      </c>
      <c r="E28" s="36">
        <v>1</v>
      </c>
      <c r="F28" s="37">
        <v>630</v>
      </c>
      <c r="G28" s="37">
        <v>376</v>
      </c>
      <c r="H28" s="38">
        <v>8839.4820465133289</v>
      </c>
      <c r="I28" s="38">
        <f>Table1[[#This Row],[Cost]]+IF(Table1[[#This Row],[n]]=0,0,VLOOKUP(Table1[[#This Row],[DRG]],HCPCs,5,0))</f>
        <v>10374.499628956764</v>
      </c>
      <c r="J28" s="39">
        <v>1.1123000000000027</v>
      </c>
      <c r="K28" s="39">
        <f>Table1[[#This Row],[W (3M)]]-IFERROR((Table1[[#This Row],[W (3M)]]-Table1[[#This Row],[Adjusted Cost]]*Casemix/TotalCost)*EXP(-a/Table1[[#This Row],[n]]),)</f>
        <v>1.2551382893465008</v>
      </c>
      <c r="L28" s="39">
        <f>VLOOKUP(Table1[[#This Row],[BaseDRG]],BaseDRGTable,13+Table1[[#This Row],[severity]],FALSE)</f>
        <v>1.2551382893465008</v>
      </c>
      <c r="M28" s="39">
        <f>IF(VLOOKUP(Table1[[#This Row],[BaseDRG]],BaseDRGTable,8,0)&gt;0,Table1[[#This Row],[W (severity)]]*Basic_CaseMix/$L$797,Table1[[#This Row],[W (severity)]])</f>
        <v>1.2676517566099881</v>
      </c>
      <c r="N28" s="38">
        <v>217</v>
      </c>
      <c r="O28" s="41">
        <v>125</v>
      </c>
      <c r="P28" s="60">
        <v>1.2922216991239315</v>
      </c>
      <c r="Q28" s="40">
        <f>Table1[[#This Row],[W (proposed)]]/Table1[[#This Row],[W (curr)]]-1</f>
        <v>-1.9013720734298745E-2</v>
      </c>
      <c r="R28" s="41">
        <f>RANK(Table1[[#This Row],[∆W%]],Table1[∆W%])</f>
        <v>417</v>
      </c>
      <c r="S28" s="59">
        <f>Table1[W (proposed)]-Table1[[#This Row],[W (curr)]]</f>
        <v>-2.4569942513943399E-2</v>
      </c>
      <c r="T28" s="50">
        <f>Table1[[#This Row],[nBasic]]*Table1[W (proposed)]-Table1[[#This Row],[nBasic (curr)]]*Table1[[#This Row],[W (curr)]]</f>
        <v>315.10934809486406</v>
      </c>
      <c r="U28" s="48"/>
      <c r="V28" s="70" t="s">
        <v>19</v>
      </c>
      <c r="W28" s="67">
        <f t="array" ref="W28">SUM(WeightUpdate!$O$6:$O$794*WeightUpdate!$P$6:$P$794*(WeightUpdate!$B$6:$B$794=$V28))/SUM(WeightUpdate!$O$6:$O$794*(WeightUpdate!$B$6:$B$794=$V28))</f>
        <v>0.71697499120164776</v>
      </c>
      <c r="X28" s="67">
        <f t="array" ref="X28">SUM(WeightUpdate!$G$6:$G$794*WeightUpdate!$M$6:$M$794*(WeightUpdate!$B$6:$B$794=$V28))/SUM(WeightUpdate!$G$6:$G$794*(WeightUpdate!$B$6:$B$794=$V28))</f>
        <v>0.66877907791116464</v>
      </c>
      <c r="Y28" s="70">
        <f t="shared" si="0"/>
        <v>-6.7221191648131118E-2</v>
      </c>
      <c r="Z28" s="70"/>
      <c r="AA28" s="70"/>
      <c r="AB28" s="46"/>
      <c r="AC28" s="46"/>
      <c r="AD28" s="46"/>
      <c r="AE28" s="46"/>
    </row>
    <row r="29" spans="1:31" s="44" customFormat="1" x14ac:dyDescent="0.25">
      <c r="A29" s="36">
        <v>44181</v>
      </c>
      <c r="B29" s="36" t="s">
        <v>12</v>
      </c>
      <c r="C29" s="36" t="s">
        <v>54</v>
      </c>
      <c r="D29" s="36">
        <v>4418</v>
      </c>
      <c r="E29" s="36">
        <v>1</v>
      </c>
      <c r="F29" s="37">
        <v>2707</v>
      </c>
      <c r="G29" s="37">
        <v>373</v>
      </c>
      <c r="H29" s="38">
        <v>3116.5619390499251</v>
      </c>
      <c r="I29" s="38">
        <f>Table1[[#This Row],[Cost]]+IF(Table1[[#This Row],[n]]=0,0,VLOOKUP(Table1[[#This Row],[DRG]],HCPCs,5,0))</f>
        <v>3121.3481831994527</v>
      </c>
      <c r="J29" s="39">
        <v>0.43089999999998513</v>
      </c>
      <c r="K29" s="39">
        <f>Table1[[#This Row],[W (3M)]]-IFERROR((Table1[[#This Row],[W (3M)]]-Table1[[#This Row],[Adjusted Cost]]*Casemix/TotalCost)*EXP(-a/Table1[[#This Row],[n]]),)</f>
        <v>0.37770045860369611</v>
      </c>
      <c r="L29" s="39">
        <f>VLOOKUP(Table1[[#This Row],[BaseDRG]],BaseDRGTable,13+Table1[[#This Row],[severity]],FALSE)</f>
        <v>0.37770045860369611</v>
      </c>
      <c r="M29" s="39">
        <f>IF(VLOOKUP(Table1[[#This Row],[BaseDRG]],BaseDRGTable,8,0)&gt;0,Table1[[#This Row],[W (severity)]]*Basic_CaseMix/$L$797,Table1[[#This Row],[W (severity)]])</f>
        <v>0.38146605349013873</v>
      </c>
      <c r="N29" s="38">
        <v>2591</v>
      </c>
      <c r="O29" s="41">
        <v>358</v>
      </c>
      <c r="P29" s="60">
        <v>0.36103600212156139</v>
      </c>
      <c r="Q29" s="40">
        <f>Table1[[#This Row],[W (proposed)]]/Table1[[#This Row],[W (curr)]]-1</f>
        <v>5.6587296692085953E-2</v>
      </c>
      <c r="R29" s="41">
        <f>RANK(Table1[[#This Row],[∆W%]],Table1[∆W%])</f>
        <v>292</v>
      </c>
      <c r="S29" s="59">
        <f>Table1[W (proposed)]-Table1[[#This Row],[W (curr)]]</f>
        <v>2.043005136857734E-2</v>
      </c>
      <c r="T29" s="50">
        <f>Table1[[#This Row],[nBasic]]*Table1[W (proposed)]-Table1[[#This Row],[nBasic (curr)]]*Table1[[#This Row],[W (curr)]]</f>
        <v>13.03594919230278</v>
      </c>
      <c r="U29" s="48"/>
      <c r="V29" s="70" t="s">
        <v>14</v>
      </c>
      <c r="W29" s="67">
        <f t="array" ref="W29">SUM(WeightUpdate!$O$6:$O$794*WeightUpdate!$P$6:$P$794*(WeightUpdate!$B$6:$B$794=$V29))/SUM(WeightUpdate!$O$6:$O$794*(WeightUpdate!$B$6:$B$794=$V29))</f>
        <v>0.61713440506351824</v>
      </c>
      <c r="X29" s="67">
        <f t="array" ref="X29">SUM(WeightUpdate!$G$6:$G$794*WeightUpdate!$M$6:$M$794*(WeightUpdate!$B$6:$B$794=$V29))/SUM(WeightUpdate!$G$6:$G$794*(WeightUpdate!$B$6:$B$794=$V29))</f>
        <v>0.56788949081644802</v>
      </c>
      <c r="Y29" s="70">
        <f t="shared" si="0"/>
        <v>-7.9796092784685579E-2</v>
      </c>
      <c r="Z29" s="70"/>
      <c r="AA29" s="70"/>
      <c r="AB29" s="46"/>
      <c r="AC29" s="46"/>
      <c r="AD29" s="46"/>
      <c r="AE29" s="46"/>
    </row>
    <row r="30" spans="1:31" s="44" customFormat="1" x14ac:dyDescent="0.25">
      <c r="A30" s="36">
        <v>34131</v>
      </c>
      <c r="B30" s="36" t="s">
        <v>11</v>
      </c>
      <c r="C30" s="36" t="s">
        <v>130</v>
      </c>
      <c r="D30" s="36">
        <v>3413</v>
      </c>
      <c r="E30" s="36">
        <v>1</v>
      </c>
      <c r="F30" s="37">
        <v>2688</v>
      </c>
      <c r="G30" s="37">
        <v>362</v>
      </c>
      <c r="H30" s="38">
        <v>2145.8727879464295</v>
      </c>
      <c r="I30" s="38">
        <f>Table1[[#This Row],[Cost]]+IF(Table1[[#This Row],[n]]=0,0,VLOOKUP(Table1[[#This Row],[DRG]],HCPCs,5,0))</f>
        <v>2164.755571239551</v>
      </c>
      <c r="J30" s="39">
        <v>0.34239999999999793</v>
      </c>
      <c r="K30" s="39">
        <f>Table1[[#This Row],[W (3M)]]-IFERROR((Table1[[#This Row],[W (3M)]]-Table1[[#This Row],[Adjusted Cost]]*Casemix/TotalCost)*EXP(-a/Table1[[#This Row],[n]]),)</f>
        <v>0.26196048047437187</v>
      </c>
      <c r="L30" s="39">
        <f>VLOOKUP(Table1[[#This Row],[BaseDRG]],BaseDRGTable,13+Table1[[#This Row],[severity]],FALSE)</f>
        <v>0.26196048047437187</v>
      </c>
      <c r="M30" s="39">
        <f>IF(VLOOKUP(Table1[[#This Row],[BaseDRG]],BaseDRGTable,8,0)&gt;0,Table1[[#This Row],[W (severity)]]*Basic_CaseMix/$L$797,Table1[[#This Row],[W (severity)]])</f>
        <v>0.26457217189082144</v>
      </c>
      <c r="N30" s="38">
        <v>2468</v>
      </c>
      <c r="O30" s="41">
        <v>330</v>
      </c>
      <c r="P30" s="60">
        <v>0.27217224966940406</v>
      </c>
      <c r="Q30" s="40">
        <f>Table1[[#This Row],[W (proposed)]]/Table1[[#This Row],[W (curr)]]-1</f>
        <v>-2.7923779106114321E-2</v>
      </c>
      <c r="R30" s="41">
        <f>RANK(Table1[[#This Row],[∆W%]],Table1[∆W%])</f>
        <v>427</v>
      </c>
      <c r="S30" s="51">
        <f>Table1[W (proposed)]-Table1[[#This Row],[W (curr)]]</f>
        <v>-7.6000777785826257E-3</v>
      </c>
      <c r="T30" s="50">
        <f>Table1[[#This Row],[nBasic]]*Table1[W (proposed)]-Table1[[#This Row],[nBasic (curr)]]*Table1[[#This Row],[W (curr)]]</f>
        <v>5.9582838335740149</v>
      </c>
      <c r="U30" s="48"/>
      <c r="V30" s="70" t="s">
        <v>25</v>
      </c>
      <c r="W30" s="67">
        <f t="array" ref="W30">SUM(WeightUpdate!$O$6:$O$794*WeightUpdate!$P$6:$P$794*(WeightUpdate!$B$6:$B$794=$V30))/SUM(WeightUpdate!$O$6:$O$794*(WeightUpdate!$B$6:$B$794=$V30))</f>
        <v>1.6279782424381484</v>
      </c>
      <c r="X30" s="67">
        <f t="array" ref="X30">SUM(WeightUpdate!$G$6:$G$794*WeightUpdate!$M$6:$M$794*(WeightUpdate!$B$6:$B$794=$V30))/SUM(WeightUpdate!$G$6:$G$794*(WeightUpdate!$B$6:$B$794=$V30))</f>
        <v>1.476727971660077</v>
      </c>
      <c r="Y30" s="70">
        <f t="shared" si="0"/>
        <v>-9.2906813393003884E-2</v>
      </c>
      <c r="Z30" s="70"/>
      <c r="AA30" s="70"/>
      <c r="AB30" s="46"/>
      <c r="AC30" s="46"/>
      <c r="AD30" s="46"/>
      <c r="AE30" s="46"/>
    </row>
    <row r="31" spans="1:31" s="44" customFormat="1" x14ac:dyDescent="0.25">
      <c r="A31" s="36">
        <v>21301</v>
      </c>
      <c r="B31" s="36" t="s">
        <v>10</v>
      </c>
      <c r="C31" s="36" t="s">
        <v>52</v>
      </c>
      <c r="D31" s="36">
        <v>2130</v>
      </c>
      <c r="E31" s="36">
        <v>1</v>
      </c>
      <c r="F31" s="37">
        <v>1044</v>
      </c>
      <c r="G31" s="37">
        <v>350</v>
      </c>
      <c r="H31" s="38">
        <v>4561.0233673371686</v>
      </c>
      <c r="I31" s="38">
        <f>Table1[[#This Row],[Cost]]+IF(Table1[[#This Row],[n]]=0,0,VLOOKUP(Table1[[#This Row],[DRG]],HCPCs,5,0))</f>
        <v>4780.9558358348322</v>
      </c>
      <c r="J31" s="39">
        <v>0.79830000000001322</v>
      </c>
      <c r="K31" s="39">
        <f>Table1[[#This Row],[W (3M)]]-IFERROR((Table1[[#This Row],[W (3M)]]-Table1[[#This Row],[Adjusted Cost]]*Casemix/TotalCost)*EXP(-a/Table1[[#This Row],[n]]),)</f>
        <v>0.57866647909643432</v>
      </c>
      <c r="L31" s="39">
        <f>VLOOKUP(Table1[[#This Row],[BaseDRG]],BaseDRGTable,13+Table1[[#This Row],[severity]],FALSE)</f>
        <v>0.57866647909643432</v>
      </c>
      <c r="M31" s="39">
        <f>IF(VLOOKUP(Table1[[#This Row],[BaseDRG]],BaseDRGTable,8,0)&gt;0,Table1[[#This Row],[W (severity)]]*Basic_CaseMix/$L$797,Table1[[#This Row],[W (severity)]])</f>
        <v>0.58443566334020469</v>
      </c>
      <c r="N31" s="38">
        <v>1092</v>
      </c>
      <c r="O31" s="41">
        <v>367</v>
      </c>
      <c r="P31" s="60">
        <v>0.46274447391594836</v>
      </c>
      <c r="Q31" s="40">
        <f>Table1[[#This Row],[W (proposed)]]/Table1[[#This Row],[W (curr)]]-1</f>
        <v>0.26297707759630629</v>
      </c>
      <c r="R31" s="41">
        <f>RANK(Table1[[#This Row],[∆W%]],Table1[∆W%])</f>
        <v>125</v>
      </c>
      <c r="S31" s="59">
        <f>Table1[W (proposed)]-Table1[[#This Row],[W (curr)]]</f>
        <v>0.12169118942425633</v>
      </c>
      <c r="T31" s="50">
        <f>Table1[[#This Row],[nBasic]]*Table1[W (proposed)]-Table1[[#This Row],[nBasic (curr)]]*Table1[[#This Row],[W (curr)]]</f>
        <v>34.725260241918591</v>
      </c>
      <c r="U31" s="48"/>
      <c r="V31" s="70" t="s">
        <v>12</v>
      </c>
      <c r="W31" s="67">
        <f t="array" ref="W31">SUM(WeightUpdate!$O$6:$O$794*WeightUpdate!$P$6:$P$794*(WeightUpdate!$B$6:$B$794=$V31))/SUM(WeightUpdate!$O$6:$O$794*(WeightUpdate!$B$6:$B$794=$V31))</f>
        <v>1.2438792096700135</v>
      </c>
      <c r="X31" s="67">
        <f t="array" ref="X31">SUM(WeightUpdate!$G$6:$G$794*WeightUpdate!$M$6:$M$794*(WeightUpdate!$B$6:$B$794=$V31))/SUM(WeightUpdate!$G$6:$G$794*(WeightUpdate!$B$6:$B$794=$V31))</f>
        <v>1.1147792216247074</v>
      </c>
      <c r="Y31" s="70">
        <f t="shared" si="0"/>
        <v>-0.10378820310016657</v>
      </c>
      <c r="Z31" s="70"/>
      <c r="AA31" s="70"/>
      <c r="AB31" s="46"/>
      <c r="AC31" s="46"/>
      <c r="AD31" s="46"/>
      <c r="AE31" s="46"/>
    </row>
    <row r="32" spans="1:31" s="44" customFormat="1" x14ac:dyDescent="0.25">
      <c r="A32" s="36">
        <v>121121</v>
      </c>
      <c r="B32" s="36" t="s">
        <v>20</v>
      </c>
      <c r="C32" s="36" t="s">
        <v>273</v>
      </c>
      <c r="D32" s="36">
        <v>12112</v>
      </c>
      <c r="E32" s="36">
        <v>1</v>
      </c>
      <c r="F32" s="37">
        <v>812</v>
      </c>
      <c r="G32" s="37">
        <v>338</v>
      </c>
      <c r="H32" s="38">
        <v>3194.8958972906453</v>
      </c>
      <c r="I32" s="38">
        <f>Table1[[#This Row],[Cost]]+IF(Table1[[#This Row],[n]]=0,0,VLOOKUP(Table1[[#This Row],[DRG]],HCPCs,5,0))</f>
        <v>3283.3704829606868</v>
      </c>
      <c r="J32" s="39">
        <v>0.64129994531881684</v>
      </c>
      <c r="K32" s="39">
        <f>Table1[[#This Row],[W (3M)]]-IFERROR((Table1[[#This Row],[W (3M)]]-Table1[[#This Row],[Adjusted Cost]]*Casemix/TotalCost)*EXP(-a/Table1[[#This Row],[n]]),)</f>
        <v>0.39752980172497465</v>
      </c>
      <c r="L32" s="39">
        <f>VLOOKUP(Table1[[#This Row],[BaseDRG]],BaseDRGTable,13+Table1[[#This Row],[severity]],FALSE)</f>
        <v>0.39752980172497465</v>
      </c>
      <c r="M32" s="39">
        <f>IF(VLOOKUP(Table1[[#This Row],[BaseDRG]],BaseDRGTable,8,0)&gt;0,Table1[[#This Row],[W (severity)]]*Basic_CaseMix/$L$797,Table1[[#This Row],[W (severity)]])</f>
        <v>0.40149309103131564</v>
      </c>
      <c r="N32" s="38">
        <v>816</v>
      </c>
      <c r="O32" s="41">
        <v>340</v>
      </c>
      <c r="P32" s="60">
        <v>0.40264269586429219</v>
      </c>
      <c r="Q32" s="40">
        <f>Table1[[#This Row],[W (proposed)]]/Table1[[#This Row],[W (curr)]]-1</f>
        <v>-2.8551488572489125E-3</v>
      </c>
      <c r="R32" s="41">
        <f>RANK(Table1[[#This Row],[∆W%]],Table1[∆W%])</f>
        <v>402</v>
      </c>
      <c r="S32" s="59">
        <f>Table1[W (proposed)]-Table1[[#This Row],[W (curr)]]</f>
        <v>-1.1496048329765474E-3</v>
      </c>
      <c r="T32" s="50">
        <f>Table1[[#This Row],[nBasic]]*Table1[W (proposed)]-Table1[[#This Row],[nBasic (curr)]]*Table1[[#This Row],[W (curr)]]</f>
        <v>-1.1938518252746633</v>
      </c>
      <c r="U32" s="48"/>
      <c r="V32" s="70" t="s">
        <v>27</v>
      </c>
      <c r="W32" s="67">
        <f t="array" ref="W32">SUM(WeightUpdate!$O$6:$O$794*WeightUpdate!$P$6:$P$794*(WeightUpdate!$B$6:$B$794=$V32))/SUM(WeightUpdate!$O$6:$O$794*(WeightUpdate!$B$6:$B$794=$V32))</f>
        <v>1.1199381044816439</v>
      </c>
      <c r="X32" s="67">
        <f t="array" ref="X32">SUM(WeightUpdate!$G$6:$G$794*WeightUpdate!$M$6:$M$794*(WeightUpdate!$B$6:$B$794=$V32))/SUM(WeightUpdate!$G$6:$G$794*(WeightUpdate!$B$6:$B$794=$V32))</f>
        <v>0.84974032703697888</v>
      </c>
      <c r="Y32" s="70">
        <f t="shared" si="0"/>
        <v>-0.24126134860794324</v>
      </c>
      <c r="Z32" s="70"/>
      <c r="AA32" s="70"/>
      <c r="AB32" s="46"/>
      <c r="AC32" s="46"/>
      <c r="AD32" s="46"/>
      <c r="AE32" s="46"/>
    </row>
    <row r="33" spans="1:31" s="44" customFormat="1" x14ac:dyDescent="0.25">
      <c r="A33" s="36">
        <v>111201</v>
      </c>
      <c r="B33" s="36" t="s">
        <v>19</v>
      </c>
      <c r="C33" s="36" t="s">
        <v>280</v>
      </c>
      <c r="D33" s="36">
        <v>11120</v>
      </c>
      <c r="E33" s="36">
        <v>1</v>
      </c>
      <c r="F33" s="37">
        <v>548</v>
      </c>
      <c r="G33" s="37">
        <v>302</v>
      </c>
      <c r="H33" s="38">
        <v>5765.3998813868702</v>
      </c>
      <c r="I33" s="38">
        <f>Table1[[#This Row],[Cost]]+IF(Table1[[#This Row],[n]]=0,0,VLOOKUP(Table1[[#This Row],[DRG]],HCPCs,5,0))</f>
        <v>5995.8002922276773</v>
      </c>
      <c r="J33" s="39">
        <v>1.3368999499602929</v>
      </c>
      <c r="K33" s="39">
        <f>Table1[[#This Row],[W (3M)]]-IFERROR((Table1[[#This Row],[W (3M)]]-Table1[[#This Row],[Adjusted Cost]]*Casemix/TotalCost)*EXP(-a/Table1[[#This Row],[n]]),)</f>
        <v>0.72638682747901295</v>
      </c>
      <c r="L33" s="39">
        <f>VLOOKUP(Table1[[#This Row],[BaseDRG]],BaseDRGTable,13+Table1[[#This Row],[severity]],FALSE)</f>
        <v>0.72638682747901295</v>
      </c>
      <c r="M33" s="39">
        <f>IF(VLOOKUP(Table1[[#This Row],[BaseDRG]],BaseDRGTable,8,0)&gt;0,Table1[[#This Row],[W (severity)]]*Basic_CaseMix/$L$797,Table1[[#This Row],[W (severity)]])</f>
        <v>0.73362875282177309</v>
      </c>
      <c r="N33" s="38">
        <v>546</v>
      </c>
      <c r="O33" s="41">
        <v>294</v>
      </c>
      <c r="P33" s="60">
        <v>0.79061187184538528</v>
      </c>
      <c r="Q33" s="40">
        <f>Table1[[#This Row],[W (proposed)]]/Table1[[#This Row],[W (curr)]]-1</f>
        <v>-7.2074707012186101E-2</v>
      </c>
      <c r="R33" s="41">
        <f>RANK(Table1[[#This Row],[∆W%]],Table1[∆W%])</f>
        <v>471</v>
      </c>
      <c r="S33" s="59">
        <f>Table1[W (proposed)]-Table1[[#This Row],[W (curr)]]</f>
        <v>-5.6983119023612194E-2</v>
      </c>
      <c r="T33" s="50">
        <f>Table1[[#This Row],[nBasic]]*Table1[W (proposed)]-Table1[[#This Row],[nBasic (curr)]]*Table1[[#This Row],[W (curr)]]</f>
        <v>-10.884006970367807</v>
      </c>
      <c r="U33" s="48"/>
      <c r="V33" s="72"/>
      <c r="W33" s="72"/>
      <c r="X33" s="79"/>
      <c r="Y33" s="72"/>
      <c r="Z33" s="70"/>
      <c r="AA33" s="70"/>
      <c r="AB33" s="46"/>
      <c r="AC33" s="46"/>
      <c r="AD33" s="46"/>
      <c r="AE33" s="46"/>
    </row>
    <row r="34" spans="1:31" s="44" customFormat="1" x14ac:dyDescent="0.25">
      <c r="A34" s="36">
        <v>131111</v>
      </c>
      <c r="B34" s="36" t="s">
        <v>21</v>
      </c>
      <c r="C34" s="36" t="s">
        <v>60</v>
      </c>
      <c r="D34" s="36">
        <v>13111</v>
      </c>
      <c r="E34" s="36">
        <v>1</v>
      </c>
      <c r="F34" s="37">
        <v>1824</v>
      </c>
      <c r="G34" s="37">
        <v>292</v>
      </c>
      <c r="H34" s="38">
        <v>2946.3270470942957</v>
      </c>
      <c r="I34" s="38">
        <f>Table1[[#This Row],[Cost]]+IF(Table1[[#This Row],[n]]=0,0,VLOOKUP(Table1[[#This Row],[DRG]],HCPCs,5,0))</f>
        <v>3028.113021755797</v>
      </c>
      <c r="J34" s="39">
        <v>0.58130002631486932</v>
      </c>
      <c r="K34" s="39">
        <f>Table1[[#This Row],[W (3M)]]-IFERROR((Table1[[#This Row],[W (3M)]]-Table1[[#This Row],[Adjusted Cost]]*Casemix/TotalCost)*EXP(-a/Table1[[#This Row],[n]]),)</f>
        <v>0.36649746407988215</v>
      </c>
      <c r="L34" s="39">
        <f>VLOOKUP(Table1[[#This Row],[BaseDRG]],BaseDRGTable,13+Table1[[#This Row],[severity]],FALSE)</f>
        <v>0.36649746407988215</v>
      </c>
      <c r="M34" s="39">
        <f>IF(VLOOKUP(Table1[[#This Row],[BaseDRG]],BaseDRGTable,8,0)&gt;0,Table1[[#This Row],[W (severity)]]*Basic_CaseMix/$L$797,Table1[[#This Row],[W (severity)]])</f>
        <v>0.37015136744482735</v>
      </c>
      <c r="N34" s="38">
        <v>1733</v>
      </c>
      <c r="O34" s="41">
        <v>276</v>
      </c>
      <c r="P34" s="60">
        <v>0.34091503609243129</v>
      </c>
      <c r="Q34" s="40">
        <f>Table1[[#This Row],[W (proposed)]]/Table1[[#This Row],[W (curr)]]-1</f>
        <v>8.5758409741919728E-2</v>
      </c>
      <c r="R34" s="41">
        <f>RANK(Table1[[#This Row],[∆W%]],Table1[∆W%])</f>
        <v>257</v>
      </c>
      <c r="S34" s="59">
        <f>Table1[W (proposed)]-Table1[[#This Row],[W (curr)]]</f>
        <v>2.9236331352396061E-2</v>
      </c>
      <c r="T34" s="50">
        <f>Table1[[#This Row],[nBasic]]*Table1[W (proposed)]-Table1[[#This Row],[nBasic (curr)]]*Table1[[#This Row],[W (curr)]]</f>
        <v>13.991649332378543</v>
      </c>
      <c r="U34" s="48"/>
      <c r="V34" s="72"/>
      <c r="W34" s="72"/>
      <c r="X34" s="79"/>
      <c r="Y34" s="72"/>
      <c r="Z34" s="70"/>
      <c r="AA34" s="70"/>
      <c r="AB34" s="46"/>
      <c r="AC34" s="46"/>
      <c r="AD34" s="46"/>
      <c r="AE34" s="46"/>
    </row>
    <row r="35" spans="1:31" s="44" customFormat="1" x14ac:dyDescent="0.25">
      <c r="A35" s="36">
        <v>64111</v>
      </c>
      <c r="B35" s="36" t="s">
        <v>14</v>
      </c>
      <c r="C35" s="36" t="s">
        <v>93</v>
      </c>
      <c r="D35" s="36">
        <v>6411</v>
      </c>
      <c r="E35" s="36">
        <v>1</v>
      </c>
      <c r="F35" s="37">
        <v>1155</v>
      </c>
      <c r="G35" s="37">
        <v>284</v>
      </c>
      <c r="H35" s="38">
        <v>2545.4984232900397</v>
      </c>
      <c r="I35" s="38">
        <f>Table1[[#This Row],[Cost]]+IF(Table1[[#This Row],[n]]=0,0,VLOOKUP(Table1[[#This Row],[DRG]],HCPCs,5,0))</f>
        <v>2546.3822524847869</v>
      </c>
      <c r="J35" s="39">
        <v>0.58980000000001076</v>
      </c>
      <c r="K35" s="39">
        <f>Table1[[#This Row],[W (3M)]]-IFERROR((Table1[[#This Row],[W (3M)]]-Table1[[#This Row],[Adjusted Cost]]*Casemix/TotalCost)*EXP(-a/Table1[[#This Row],[n]]),)</f>
        <v>0.30830860106124386</v>
      </c>
      <c r="L35" s="39">
        <f>VLOOKUP(Table1[[#This Row],[BaseDRG]],BaseDRGTable,13+Table1[[#This Row],[severity]],FALSE)</f>
        <v>0.30830860106124386</v>
      </c>
      <c r="M35" s="39">
        <f>IF(VLOOKUP(Table1[[#This Row],[BaseDRG]],BaseDRGTable,8,0)&gt;0,Table1[[#This Row],[W (severity)]]*Basic_CaseMix/$L$797,Table1[[#This Row],[W (severity)]])</f>
        <v>0.31138237358430199</v>
      </c>
      <c r="N35" s="38">
        <v>912</v>
      </c>
      <c r="O35" s="41">
        <v>210</v>
      </c>
      <c r="P35" s="60">
        <v>0.32635405904655074</v>
      </c>
      <c r="Q35" s="40">
        <f>Table1[[#This Row],[W (proposed)]]/Table1[[#This Row],[W (curr)]]-1</f>
        <v>-4.5875591392945392E-2</v>
      </c>
      <c r="R35" s="41">
        <f>RANK(Table1[[#This Row],[∆W%]],Table1[∆W%])</f>
        <v>440</v>
      </c>
      <c r="S35" s="51">
        <f>Table1[W (proposed)]-Table1[[#This Row],[W (curr)]]</f>
        <v>-1.4971685462248752E-2</v>
      </c>
      <c r="T35" s="50">
        <f>Table1[[#This Row],[nBasic]]*Table1[W (proposed)]-Table1[[#This Row],[nBasic (curr)]]*Table1[[#This Row],[W (curr)]]</f>
        <v>19.898241698166103</v>
      </c>
      <c r="U35" s="48"/>
      <c r="V35" s="72"/>
      <c r="W35" s="72"/>
      <c r="X35" s="79"/>
      <c r="Y35" s="72"/>
      <c r="Z35" s="70"/>
      <c r="AA35" s="70"/>
      <c r="AB35" s="46"/>
      <c r="AC35" s="46"/>
      <c r="AD35" s="46"/>
      <c r="AE35" s="46"/>
    </row>
    <row r="36" spans="1:31" s="44" customFormat="1" x14ac:dyDescent="0.25">
      <c r="A36" s="36">
        <v>54161</v>
      </c>
      <c r="B36" s="36" t="s">
        <v>13</v>
      </c>
      <c r="C36" s="36" t="s">
        <v>244</v>
      </c>
      <c r="D36" s="36">
        <v>5416</v>
      </c>
      <c r="E36" s="36">
        <v>1</v>
      </c>
      <c r="F36" s="37">
        <v>699</v>
      </c>
      <c r="G36" s="37">
        <v>268</v>
      </c>
      <c r="H36" s="38">
        <v>4898.8297774010252</v>
      </c>
      <c r="I36" s="38">
        <f>Table1[[#This Row],[Cost]]+IF(Table1[[#This Row],[n]]=0,0,VLOOKUP(Table1[[#This Row],[DRG]],HCPCs,5,0))</f>
        <v>5336.2930588899662</v>
      </c>
      <c r="J36" s="39">
        <v>0.55149999999999855</v>
      </c>
      <c r="K36" s="39">
        <f>Table1[[#This Row],[W (3M)]]-IFERROR((Table1[[#This Row],[W (3M)]]-Table1[[#This Row],[Adjusted Cost]]*Casemix/TotalCost)*EXP(-a/Table1[[#This Row],[n]]),)</f>
        <v>0.64558645956670058</v>
      </c>
      <c r="L36" s="39">
        <f>VLOOKUP(Table1[[#This Row],[BaseDRG]],BaseDRGTable,13+Table1[[#This Row],[severity]],FALSE)</f>
        <v>0.64558645956670058</v>
      </c>
      <c r="M36" s="39">
        <f>IF(VLOOKUP(Table1[[#This Row],[BaseDRG]],BaseDRGTable,8,0)&gt;0,Table1[[#This Row],[W (severity)]]*Basic_CaseMix/$L$797,Table1[[#This Row],[W (severity)]])</f>
        <v>0.65202282207440854</v>
      </c>
      <c r="N36" s="38">
        <v>690</v>
      </c>
      <c r="O36" s="41">
        <v>272</v>
      </c>
      <c r="P36" s="60">
        <v>1.0033758075071972</v>
      </c>
      <c r="Q36" s="40">
        <f>Table1[[#This Row],[W (proposed)]]/Table1[[#This Row],[W (curr)]]-1</f>
        <v>-0.350170875960918</v>
      </c>
      <c r="R36" s="41">
        <f>RANK(Table1[[#This Row],[∆W%]],Table1[∆W%])</f>
        <v>715</v>
      </c>
      <c r="S36" s="59">
        <f>Table1[W (proposed)]-Table1[[#This Row],[W (curr)]]</f>
        <v>-0.3513529854327887</v>
      </c>
      <c r="T36" s="50">
        <f>Table1[[#This Row],[nBasic]]*Table1[W (proposed)]-Table1[[#This Row],[nBasic (curr)]]*Table1[[#This Row],[W (curr)]]</f>
        <v>-98.176103326016147</v>
      </c>
      <c r="U36" s="48"/>
      <c r="V36" s="52" t="s">
        <v>43</v>
      </c>
      <c r="W36" s="62" t="s">
        <v>835</v>
      </c>
      <c r="X36" s="78" t="s">
        <v>836</v>
      </c>
      <c r="Y36" s="62" t="s">
        <v>41</v>
      </c>
      <c r="Z36" s="70"/>
      <c r="AA36" s="70"/>
      <c r="AB36" s="46"/>
      <c r="AC36" s="46"/>
      <c r="AD36" s="46"/>
      <c r="AE36" s="46"/>
    </row>
    <row r="37" spans="1:31" s="44" customFormat="1" x14ac:dyDescent="0.25">
      <c r="A37" s="36">
        <v>84121</v>
      </c>
      <c r="B37" s="36" t="s">
        <v>16</v>
      </c>
      <c r="C37" s="36" t="s">
        <v>96</v>
      </c>
      <c r="D37" s="36">
        <v>8412</v>
      </c>
      <c r="E37" s="36">
        <v>1</v>
      </c>
      <c r="F37" s="37">
        <v>703</v>
      </c>
      <c r="G37" s="37">
        <v>263</v>
      </c>
      <c r="H37" s="38">
        <v>2973.2471813655734</v>
      </c>
      <c r="I37" s="38">
        <f>Table1[[#This Row],[Cost]]+IF(Table1[[#This Row],[n]]=0,0,VLOOKUP(Table1[[#This Row],[DRG]],HCPCs,5,0))</f>
        <v>3343.0952273904945</v>
      </c>
      <c r="J37" s="39">
        <v>0.49870000000000275</v>
      </c>
      <c r="K37" s="39">
        <f>Table1[[#This Row],[W (3M)]]-IFERROR((Table1[[#This Row],[W (3M)]]-Table1[[#This Row],[Adjusted Cost]]*Casemix/TotalCost)*EXP(-a/Table1[[#This Row],[n]]),)</f>
        <v>0.40462335879792655</v>
      </c>
      <c r="L37" s="39">
        <f>VLOOKUP(Table1[[#This Row],[BaseDRG]],BaseDRGTable,13+Table1[[#This Row],[severity]],FALSE)</f>
        <v>0.40462335879792655</v>
      </c>
      <c r="M37" s="39">
        <f>IF(VLOOKUP(Table1[[#This Row],[BaseDRG]],BaseDRGTable,8,0)&gt;0,Table1[[#This Row],[W (severity)]]*Basic_CaseMix/$L$797,Table1[[#This Row],[W (severity)]])</f>
        <v>0.40865736939049352</v>
      </c>
      <c r="N37" s="38">
        <v>655</v>
      </c>
      <c r="O37" s="41">
        <v>236</v>
      </c>
      <c r="P37" s="60">
        <v>0.35846969801902462</v>
      </c>
      <c r="Q37" s="40">
        <f>Table1[[#This Row],[W (proposed)]]/Table1[[#This Row],[W (curr)]]-1</f>
        <v>0.14000533838373519</v>
      </c>
      <c r="R37" s="41">
        <f>RANK(Table1[[#This Row],[∆W%]],Table1[∆W%])</f>
        <v>215</v>
      </c>
      <c r="S37" s="59">
        <f>Table1[W (proposed)]-Table1[[#This Row],[W (curr)]]</f>
        <v>5.01876713714689E-2</v>
      </c>
      <c r="T37" s="50">
        <f>Table1[[#This Row],[nBasic]]*Table1[W (proposed)]-Table1[[#This Row],[nBasic (curr)]]*Table1[[#This Row],[W (curr)]]</f>
        <v>22.878039417209976</v>
      </c>
      <c r="U37" s="74">
        <v>1</v>
      </c>
      <c r="V37" s="72" t="str">
        <f>INDEX(WeightUpdate!$C$6:$C$794,MATCH(U37,WeightUpdate!$R$6:$R$794,0))</f>
        <v>IM Neonate, Birthwt 1000-1499 Grams Without Major Procedure</v>
      </c>
      <c r="W37" s="73">
        <f>INDEX(WeightUpdate!$P$6:$P$794,MATCH(U37,WeightUpdate!$R$6:$R$794,0))</f>
        <v>1.340337070101274</v>
      </c>
      <c r="X37" s="79">
        <f>INDEX(WeightUpdate!$M$6:$M$794,MATCH(U37,WeightUpdate!$R$6:$R$794,0))</f>
        <v>8.1363357601522441</v>
      </c>
      <c r="Y37" s="70">
        <f t="shared" ref="Y37:Y46" si="1">X37/W37-1</f>
        <v>5.0703653891610072</v>
      </c>
      <c r="Z37" s="70"/>
      <c r="AA37" s="70"/>
      <c r="AB37" s="46"/>
      <c r="AC37" s="46"/>
      <c r="AD37" s="46"/>
      <c r="AE37" s="46"/>
    </row>
    <row r="38" spans="1:31" s="44" customFormat="1" x14ac:dyDescent="0.25">
      <c r="A38" s="36">
        <v>111403</v>
      </c>
      <c r="B38" s="36" t="s">
        <v>19</v>
      </c>
      <c r="C38" s="36" t="s">
        <v>831</v>
      </c>
      <c r="D38" s="36">
        <v>11140</v>
      </c>
      <c r="E38" s="36">
        <v>3</v>
      </c>
      <c r="F38" s="37">
        <v>408</v>
      </c>
      <c r="G38" s="37">
        <v>262</v>
      </c>
      <c r="H38" s="38">
        <v>4658.5113661201931</v>
      </c>
      <c r="I38" s="38">
        <f>Table1[[#This Row],[Cost]]+IF(Table1[[#This Row],[n]]=0,0,VLOOKUP(Table1[[#This Row],[DRG]],HCPCs,5,0))</f>
        <v>5956.0332326522011</v>
      </c>
      <c r="J38" s="39">
        <v>2.4244994930888897</v>
      </c>
      <c r="K38" s="39">
        <f>Table1[[#This Row],[W (3M)]]-IFERROR((Table1[[#This Row],[W (3M)]]-Table1[[#This Row],[Adjusted Cost]]*Casemix/TotalCost)*EXP(-a/Table1[[#This Row],[n]]),)</f>
        <v>0.72402062525184796</v>
      </c>
      <c r="L38" s="39">
        <f>VLOOKUP(Table1[[#This Row],[BaseDRG]],BaseDRGTable,13+Table1[[#This Row],[severity]],FALSE)</f>
        <v>0.72402062525184796</v>
      </c>
      <c r="M38" s="39">
        <f>IF(VLOOKUP(Table1[[#This Row],[BaseDRG]],BaseDRGTable,8,0)&gt;0,Table1[[#This Row],[W (severity)]]*Basic_CaseMix/$L$797,Table1[[#This Row],[W (severity)]])</f>
        <v>0.73123896005135103</v>
      </c>
      <c r="N38" s="38">
        <v>23</v>
      </c>
      <c r="O38" s="41">
        <v>13</v>
      </c>
      <c r="P38" s="60">
        <v>1.6613801645189117</v>
      </c>
      <c r="Q38" s="40">
        <f>Table1[[#This Row],[W (proposed)]]/Table1[[#This Row],[W (curr)]]-1</f>
        <v>-0.55986054506489369</v>
      </c>
      <c r="R38" s="41">
        <f>RANK(Table1[[#This Row],[∆W%]],Table1[∆W%])</f>
        <v>767</v>
      </c>
      <c r="S38" s="59">
        <f>Table1[W (proposed)]-Table1[[#This Row],[W (curr)]]</f>
        <v>-0.93014120446756066</v>
      </c>
      <c r="T38" s="50">
        <f>Table1[[#This Row],[nBasic]]*Table1[W (proposed)]-Table1[[#This Row],[nBasic (curr)]]*Table1[[#This Row],[W (curr)]]</f>
        <v>169.98666539470813</v>
      </c>
      <c r="U38" s="74">
        <v>2</v>
      </c>
      <c r="V38" s="72" t="str">
        <f>INDEX(WeightUpdate!$C$6:$C$794,MATCH(U38,WeightUpdate!$R$6:$R$794,0))</f>
        <v>IM Neonate, Birthwt &gt;2499 Grams With Congenital/Perinatal Infections</v>
      </c>
      <c r="W38" s="73">
        <f>INDEX(WeightUpdate!$P$6:$P$794,MATCH(U38,WeightUpdate!$R$6:$R$794,0))</f>
        <v>0.49340121592356917</v>
      </c>
      <c r="X38" s="79">
        <f>INDEX(WeightUpdate!$M$6:$M$794,MATCH(U38,WeightUpdate!$R$6:$R$794,0))</f>
        <v>2.0997602948903515</v>
      </c>
      <c r="Y38" s="70">
        <f t="shared" si="1"/>
        <v>3.2556852863848986</v>
      </c>
      <c r="Z38" s="70"/>
      <c r="AA38" s="70"/>
      <c r="AB38" s="46"/>
      <c r="AC38" s="46"/>
      <c r="AD38" s="46"/>
      <c r="AE38" s="46"/>
    </row>
    <row r="39" spans="1:31" s="44" customFormat="1" x14ac:dyDescent="0.25">
      <c r="A39" s="36">
        <v>61121</v>
      </c>
      <c r="B39" s="36" t="s">
        <v>14</v>
      </c>
      <c r="C39" s="36" t="s">
        <v>82</v>
      </c>
      <c r="D39" s="36">
        <v>6112</v>
      </c>
      <c r="E39" s="36">
        <v>1</v>
      </c>
      <c r="F39" s="37">
        <v>756</v>
      </c>
      <c r="G39" s="37">
        <v>253</v>
      </c>
      <c r="H39" s="38">
        <v>4315.7406712962957</v>
      </c>
      <c r="I39" s="38">
        <f>Table1[[#This Row],[Cost]]+IF(Table1[[#This Row],[n]]=0,0,VLOOKUP(Table1[[#This Row],[DRG]],HCPCs,5,0))</f>
        <v>5019.6527586887769</v>
      </c>
      <c r="J39" s="39">
        <v>0.95259999999998779</v>
      </c>
      <c r="K39" s="39">
        <f>Table1[[#This Row],[W (3M)]]-IFERROR((Table1[[#This Row],[W (3M)]]-Table1[[#This Row],[Adjusted Cost]]*Casemix/TotalCost)*EXP(-a/Table1[[#This Row],[n]]),)</f>
        <v>0.60774568173339927</v>
      </c>
      <c r="L39" s="39">
        <f>VLOOKUP(Table1[[#This Row],[BaseDRG]],BaseDRGTable,13+Table1[[#This Row],[severity]],FALSE)</f>
        <v>0.60774568173339927</v>
      </c>
      <c r="M39" s="39">
        <f>IF(VLOOKUP(Table1[[#This Row],[BaseDRG]],BaseDRGTable,8,0)&gt;0,Table1[[#This Row],[W (severity)]]*Basic_CaseMix/$L$797,Table1[[#This Row],[W (severity)]])</f>
        <v>0.61380477956942836</v>
      </c>
      <c r="N39" s="38">
        <v>1288</v>
      </c>
      <c r="O39" s="41">
        <v>594</v>
      </c>
      <c r="P39" s="60">
        <v>0.5585131522316249</v>
      </c>
      <c r="Q39" s="40">
        <f>Table1[[#This Row],[W (proposed)]]/Table1[[#This Row],[W (curr)]]-1</f>
        <v>9.8997896677772479E-2</v>
      </c>
      <c r="R39" s="41">
        <f>RANK(Table1[[#This Row],[∆W%]],Table1[∆W%])</f>
        <v>244</v>
      </c>
      <c r="S39" s="59">
        <f>Table1[W (proposed)]-Table1[[#This Row],[W (curr)]]</f>
        <v>5.5291627337803462E-2</v>
      </c>
      <c r="T39" s="50">
        <f>Table1[[#This Row],[nBasic]]*Table1[W (proposed)]-Table1[[#This Row],[nBasic (curr)]]*Table1[[#This Row],[W (curr)]]</f>
        <v>-176.4642031945198</v>
      </c>
      <c r="U39" s="74">
        <v>3</v>
      </c>
      <c r="V39" s="72" t="str">
        <f>INDEX(WeightUpdate!$C$6:$C$794,MATCH(U39,WeightUpdate!$R$6:$R$794,0))</f>
        <v>IM Concussion w/MCC</v>
      </c>
      <c r="W39" s="73">
        <f>INDEX(WeightUpdate!$P$6:$P$794,MATCH(U39,WeightUpdate!$R$6:$R$794,0))</f>
        <v>0.96105584284820367</v>
      </c>
      <c r="X39" s="79">
        <f>INDEX(WeightUpdate!$M$6:$M$794,MATCH(U39,WeightUpdate!$R$6:$R$794,0))</f>
        <v>3.2306899344813309</v>
      </c>
      <c r="Y39" s="70">
        <f t="shared" si="1"/>
        <v>2.3616048000986036</v>
      </c>
      <c r="Z39" s="70"/>
      <c r="AA39" s="70"/>
      <c r="AB39" s="46"/>
      <c r="AC39" s="46"/>
      <c r="AD39" s="46"/>
      <c r="AE39" s="46"/>
    </row>
    <row r="40" spans="1:31" s="44" customFormat="1" x14ac:dyDescent="0.25">
      <c r="A40" s="36">
        <v>146102</v>
      </c>
      <c r="B40" s="36" t="s">
        <v>22</v>
      </c>
      <c r="C40" s="36" t="s">
        <v>327</v>
      </c>
      <c r="D40" s="36">
        <v>14610</v>
      </c>
      <c r="E40" s="36">
        <v>2</v>
      </c>
      <c r="F40" s="37">
        <v>1512</v>
      </c>
      <c r="G40" s="37">
        <v>247</v>
      </c>
      <c r="H40" s="38">
        <v>8119.1379208411481</v>
      </c>
      <c r="I40" s="38">
        <f>Table1[[#This Row],[Cost]]+IF(Table1[[#This Row],[n]]=0,0,VLOOKUP(Table1[[#This Row],[DRG]],HCPCs,5,0))</f>
        <v>8173.8932327050707</v>
      </c>
      <c r="J40" s="39">
        <v>0.74389999947869878</v>
      </c>
      <c r="K40" s="39">
        <f>Table1[[#This Row],[W (3M)]]-IFERROR((Table1[[#This Row],[W (3M)]]-Table1[[#This Row],[Adjusted Cost]]*Casemix/TotalCost)*EXP(-a/Table1[[#This Row],[n]]),)</f>
        <v>0.98891560949412405</v>
      </c>
      <c r="L40" s="39">
        <f>VLOOKUP(Table1[[#This Row],[BaseDRG]],BaseDRGTable,13+Table1[[#This Row],[severity]],FALSE)</f>
        <v>0.98891560949412405</v>
      </c>
      <c r="M40" s="39">
        <f>IF(VLOOKUP(Table1[[#This Row],[BaseDRG]],BaseDRGTable,8,0)&gt;0,Table1[[#This Row],[W (severity)]]*Basic_CaseMix/$L$797,Table1[[#This Row],[W (severity)]])</f>
        <v>0.99877489210130155</v>
      </c>
      <c r="N40" s="38">
        <v>3686</v>
      </c>
      <c r="O40" s="41">
        <v>585</v>
      </c>
      <c r="P40" s="60">
        <v>0.90969487177973063</v>
      </c>
      <c r="Q40" s="40">
        <f>Table1[[#This Row],[W (proposed)]]/Table1[[#This Row],[W (curr)]]-1</f>
        <v>9.7922966353865881E-2</v>
      </c>
      <c r="R40" s="41">
        <f>RANK(Table1[[#This Row],[∆W%]],Table1[∆W%])</f>
        <v>245</v>
      </c>
      <c r="S40" s="59">
        <f>Table1[W (proposed)]-Table1[[#This Row],[W (curr)]]</f>
        <v>8.9080020321570919E-2</v>
      </c>
      <c r="T40" s="50">
        <f>Table1[[#This Row],[nBasic]]*Table1[W (proposed)]-Table1[[#This Row],[nBasic (curr)]]*Table1[[#This Row],[W (curr)]]</f>
        <v>-285.47410164212101</v>
      </c>
      <c r="U40" s="74">
        <v>4</v>
      </c>
      <c r="V40" s="72" t="str">
        <f>INDEX(WeightUpdate!$C$6:$C$794,MATCH(U40,WeightUpdate!$R$6:$R$794,0))</f>
        <v>IM Neonate, Died Or Transferred To Another Acute Care Facility</v>
      </c>
      <c r="W40" s="73">
        <f>INDEX(WeightUpdate!$P$6:$P$794,MATCH(U40,WeightUpdate!$R$6:$R$794,0))</f>
        <v>0.12961929516410448</v>
      </c>
      <c r="X40" s="79">
        <f>INDEX(WeightUpdate!$M$6:$M$794,MATCH(U40,WeightUpdate!$R$6:$R$794,0))</f>
        <v>0.4247454931233135</v>
      </c>
      <c r="Y40" s="70">
        <f t="shared" si="1"/>
        <v>2.2768693317269206</v>
      </c>
      <c r="Z40" s="70"/>
      <c r="AA40" s="70"/>
      <c r="AB40" s="46"/>
      <c r="AC40" s="46"/>
      <c r="AD40" s="46"/>
      <c r="AE40" s="46"/>
    </row>
    <row r="41" spans="1:31" s="44" customFormat="1" x14ac:dyDescent="0.25">
      <c r="A41" s="36">
        <v>54101</v>
      </c>
      <c r="B41" s="36" t="s">
        <v>13</v>
      </c>
      <c r="C41" s="36" t="s">
        <v>56</v>
      </c>
      <c r="D41" s="36">
        <v>5410</v>
      </c>
      <c r="E41" s="36">
        <v>1</v>
      </c>
      <c r="F41" s="37">
        <v>387</v>
      </c>
      <c r="G41" s="37">
        <v>241</v>
      </c>
      <c r="H41" s="38">
        <v>9484.750301226155</v>
      </c>
      <c r="I41" s="38">
        <f>Table1[[#This Row],[Cost]]+IF(Table1[[#This Row],[n]]=0,0,VLOOKUP(Table1[[#This Row],[DRG]],HCPCs,5,0))</f>
        <v>11225.685688750151</v>
      </c>
      <c r="J41" s="39">
        <v>0.68870000000000253</v>
      </c>
      <c r="K41" s="39">
        <f>Table1[[#This Row],[W (3M)]]-IFERROR((Table1[[#This Row],[W (3M)]]-Table1[[#This Row],[Adjusted Cost]]*Casemix/TotalCost)*EXP(-a/Table1[[#This Row],[n]]),)</f>
        <v>1.3569309524523809</v>
      </c>
      <c r="L41" s="39">
        <f>VLOOKUP(Table1[[#This Row],[BaseDRG]],BaseDRGTable,13+Table1[[#This Row],[severity]],FALSE)</f>
        <v>1.3569309524523809</v>
      </c>
      <c r="M41" s="39">
        <f>IF(VLOOKUP(Table1[[#This Row],[BaseDRG]],BaseDRGTable,8,0)&gt;0,Table1[[#This Row],[W (severity)]]*Basic_CaseMix/$L$797,Table1[[#This Row],[W (severity)]])</f>
        <v>1.3704592713607033</v>
      </c>
      <c r="N41" s="38">
        <v>398</v>
      </c>
      <c r="O41" s="41">
        <v>244</v>
      </c>
      <c r="P41" s="60">
        <v>1.3411653245192137</v>
      </c>
      <c r="Q41" s="40">
        <f>Table1[[#This Row],[W (proposed)]]/Table1[[#This Row],[W (curr)]]-1</f>
        <v>2.1842159431008978E-2</v>
      </c>
      <c r="R41" s="41">
        <f>RANK(Table1[[#This Row],[∆W%]],Table1[∆W%])</f>
        <v>335</v>
      </c>
      <c r="S41" s="59">
        <f>Table1[W (proposed)]-Table1[[#This Row],[W (curr)]]</f>
        <v>2.9293946841489671E-2</v>
      </c>
      <c r="T41" s="50">
        <f>Table1[[#This Row],[nBasic]]*Table1[W (proposed)]-Table1[[#This Row],[nBasic (curr)]]*Table1[[#This Row],[W (curr)]]</f>
        <v>3.036345215241397</v>
      </c>
      <c r="U41" s="74">
        <v>5</v>
      </c>
      <c r="V41" s="72" t="str">
        <f>INDEX(WeightUpdate!$C$6:$C$794,MATCH(U41,WeightUpdate!$R$6:$R$794,0))</f>
        <v>IP Other Skin, Subcutaneous Tissue &amp; Breast Procedures w/CC</v>
      </c>
      <c r="W41" s="73">
        <f>INDEX(WeightUpdate!$P$6:$P$794,MATCH(U41,WeightUpdate!$R$6:$R$794,0))</f>
        <v>0.61010169456568775</v>
      </c>
      <c r="X41" s="79">
        <f>INDEX(WeightUpdate!$M$6:$M$794,MATCH(U41,WeightUpdate!$R$6:$R$794,0))</f>
        <v>1.5968181234481533</v>
      </c>
      <c r="Y41" s="70">
        <f t="shared" si="1"/>
        <v>1.617298292516427</v>
      </c>
      <c r="Z41" s="70"/>
      <c r="AA41" s="70"/>
      <c r="AB41" s="46"/>
      <c r="AC41" s="46"/>
      <c r="AD41" s="46"/>
      <c r="AE41" s="46"/>
    </row>
    <row r="42" spans="1:31" s="44" customFormat="1" x14ac:dyDescent="0.25">
      <c r="A42" s="36">
        <v>44151</v>
      </c>
      <c r="B42" s="36" t="s">
        <v>12</v>
      </c>
      <c r="C42" s="36" t="s">
        <v>268</v>
      </c>
      <c r="D42" s="36">
        <v>4415</v>
      </c>
      <c r="E42" s="36">
        <v>1</v>
      </c>
      <c r="F42" s="37">
        <v>382</v>
      </c>
      <c r="G42" s="37">
        <v>239</v>
      </c>
      <c r="H42" s="38">
        <v>11126.164475535503</v>
      </c>
      <c r="I42" s="38">
        <f>Table1[[#This Row],[Cost]]+IF(Table1[[#This Row],[n]]=0,0,VLOOKUP(Table1[[#This Row],[DRG]],HCPCs,5,0))</f>
        <v>11136.329085373631</v>
      </c>
      <c r="J42" s="39">
        <v>0.82190000000000385</v>
      </c>
      <c r="K42" s="39">
        <f>Table1[[#This Row],[W (3M)]]-IFERROR((Table1[[#This Row],[W (3M)]]-Table1[[#This Row],[Adjusted Cost]]*Casemix/TotalCost)*EXP(-a/Table1[[#This Row],[n]]),)</f>
        <v>1.3464019578254165</v>
      </c>
      <c r="L42" s="39">
        <f>VLOOKUP(Table1[[#This Row],[BaseDRG]],BaseDRGTable,13+Table1[[#This Row],[severity]],FALSE)</f>
        <v>1.3464019578254165</v>
      </c>
      <c r="M42" s="39">
        <f>IF(VLOOKUP(Table1[[#This Row],[BaseDRG]],BaseDRGTable,8,0)&gt;0,Table1[[#This Row],[W (severity)]]*Basic_CaseMix/$L$797,Table1[[#This Row],[W (severity)]])</f>
        <v>1.3598253048507993</v>
      </c>
      <c r="N42" s="38">
        <v>369</v>
      </c>
      <c r="O42" s="41">
        <v>226</v>
      </c>
      <c r="P42" s="60">
        <v>1.4163649638042597</v>
      </c>
      <c r="Q42" s="40">
        <f>Table1[[#This Row],[W (proposed)]]/Table1[[#This Row],[W (curr)]]-1</f>
        <v>-3.9918848883128799E-2</v>
      </c>
      <c r="R42" s="41">
        <f>RANK(Table1[[#This Row],[∆W%]],Table1[∆W%])</f>
        <v>435</v>
      </c>
      <c r="S42" s="59">
        <f>Table1[W (proposed)]-Table1[[#This Row],[W (curr)]]</f>
        <v>-5.6539658953460359E-2</v>
      </c>
      <c r="T42" s="50">
        <f>Table1[[#This Row],[nBasic]]*Table1[W (proposed)]-Table1[[#This Row],[nBasic (curr)]]*Table1[[#This Row],[W (curr)]]</f>
        <v>4.8997660395783669</v>
      </c>
      <c r="U42" s="74">
        <v>6</v>
      </c>
      <c r="V42" s="72" t="str">
        <f>INDEX(WeightUpdate!$C$6:$C$794,MATCH(U42,WeightUpdate!$R$6:$R$794,0))</f>
        <v>IM Neonate, Birthwt 1000-1499 Grams Without Major Procedure w/CC</v>
      </c>
      <c r="W42" s="73">
        <f>INDEX(WeightUpdate!$P$6:$P$794,MATCH(U42,WeightUpdate!$R$6:$R$794,0))</f>
        <v>5.1483483948999087</v>
      </c>
      <c r="X42" s="79">
        <f>INDEX(WeightUpdate!$M$6:$M$794,MATCH(U42,WeightUpdate!$R$6:$R$794,0))</f>
        <v>13.37524497278006</v>
      </c>
      <c r="Y42" s="70">
        <f t="shared" si="1"/>
        <v>1.5979681145957283</v>
      </c>
      <c r="Z42" s="70"/>
      <c r="AA42" s="70"/>
      <c r="AB42" s="46"/>
      <c r="AC42" s="46"/>
      <c r="AD42" s="46"/>
      <c r="AE42" s="46"/>
    </row>
    <row r="43" spans="1:31" s="44" customFormat="1" x14ac:dyDescent="0.25">
      <c r="A43" s="36">
        <v>164131</v>
      </c>
      <c r="B43" s="36" t="s">
        <v>24</v>
      </c>
      <c r="C43" s="36" t="s">
        <v>69</v>
      </c>
      <c r="D43" s="36">
        <v>16413</v>
      </c>
      <c r="E43" s="36">
        <v>1</v>
      </c>
      <c r="F43" s="37">
        <v>1029</v>
      </c>
      <c r="G43" s="37">
        <v>237</v>
      </c>
      <c r="H43" s="38">
        <v>3626.385480137762</v>
      </c>
      <c r="I43" s="38">
        <f>Table1[[#This Row],[Cost]]+IF(Table1[[#This Row],[n]]=0,0,VLOOKUP(Table1[[#This Row],[DRG]],HCPCs,5,0))</f>
        <v>3644.6391947558031</v>
      </c>
      <c r="J43" s="39">
        <v>0.53289999328676263</v>
      </c>
      <c r="K43" s="39">
        <f>Table1[[#This Row],[W (3M)]]-IFERROR((Table1[[#This Row],[W (3M)]]-Table1[[#This Row],[Adjusted Cost]]*Casemix/TotalCost)*EXP(-a/Table1[[#This Row],[n]]),)</f>
        <v>0.44107463326641194</v>
      </c>
      <c r="L43" s="39">
        <f>VLOOKUP(Table1[[#This Row],[BaseDRG]],BaseDRGTable,13+Table1[[#This Row],[severity]],FALSE)</f>
        <v>0.44107463326641194</v>
      </c>
      <c r="M43" s="39">
        <f>IF(VLOOKUP(Table1[[#This Row],[BaseDRG]],BaseDRGTable,8,0)&gt;0,Table1[[#This Row],[W (severity)]]*Basic_CaseMix/$L$797,Table1[[#This Row],[W (severity)]])</f>
        <v>0.44547205547158397</v>
      </c>
      <c r="N43" s="38">
        <v>976</v>
      </c>
      <c r="O43" s="41">
        <v>223</v>
      </c>
      <c r="P43" s="60">
        <v>0.41388182102150356</v>
      </c>
      <c r="Q43" s="40">
        <f>Table1[[#This Row],[W (proposed)]]/Table1[[#This Row],[W (curr)]]-1</f>
        <v>7.6326702081556563E-2</v>
      </c>
      <c r="R43" s="41">
        <f>RANK(Table1[[#This Row],[∆W%]],Table1[∆W%])</f>
        <v>268</v>
      </c>
      <c r="S43" s="59">
        <f>Table1[W (proposed)]-Table1[[#This Row],[W (curr)]]</f>
        <v>3.1590234450080412E-2</v>
      </c>
      <c r="T43" s="50">
        <f>Table1[[#This Row],[nBasic]]*Table1[W (proposed)]-Table1[[#This Row],[nBasic (curr)]]*Table1[[#This Row],[W (curr)]]</f>
        <v>13.281231058970107</v>
      </c>
      <c r="U43" s="74">
        <v>7</v>
      </c>
      <c r="V43" s="72" t="str">
        <f>INDEX(WeightUpdate!$C$6:$C$794,MATCH(U43,WeightUpdate!$R$6:$R$794,0))</f>
        <v>IM Dental &amp; Oral Disease w/MCC</v>
      </c>
      <c r="W43" s="73">
        <f>INDEX(WeightUpdate!$P$6:$P$794,MATCH(U43,WeightUpdate!$R$6:$R$794,0))</f>
        <v>0.73213482707727329</v>
      </c>
      <c r="X43" s="79">
        <f>INDEX(WeightUpdate!$M$6:$M$794,MATCH(U43,WeightUpdate!$R$6:$R$794,0))</f>
        <v>1.8836036234330815</v>
      </c>
      <c r="Y43" s="70">
        <f t="shared" si="1"/>
        <v>1.5727551180054387</v>
      </c>
      <c r="Z43" s="70"/>
      <c r="AA43" s="70"/>
      <c r="AB43" s="46"/>
      <c r="AC43" s="46"/>
      <c r="AD43" s="46"/>
      <c r="AE43" s="46"/>
    </row>
    <row r="44" spans="1:31" s="44" customFormat="1" x14ac:dyDescent="0.25">
      <c r="A44" s="36">
        <v>81401</v>
      </c>
      <c r="B44" s="36" t="s">
        <v>16</v>
      </c>
      <c r="C44" s="36" t="s">
        <v>92</v>
      </c>
      <c r="D44" s="36">
        <v>8140</v>
      </c>
      <c r="E44" s="36">
        <v>1</v>
      </c>
      <c r="F44" s="37">
        <v>711</v>
      </c>
      <c r="G44" s="37">
        <v>219</v>
      </c>
      <c r="H44" s="38">
        <v>3532.4853011251712</v>
      </c>
      <c r="I44" s="38">
        <f>Table1[[#This Row],[Cost]]+IF(Table1[[#This Row],[n]]=0,0,VLOOKUP(Table1[[#This Row],[DRG]],HCPCs,5,0))</f>
        <v>3667.5486543550155</v>
      </c>
      <c r="J44" s="39">
        <v>0.89829999999999999</v>
      </c>
      <c r="K44" s="39">
        <f>Table1[[#This Row],[W (3M)]]-IFERROR((Table1[[#This Row],[W (3M)]]-Table1[[#This Row],[Adjusted Cost]]*Casemix/TotalCost)*EXP(-a/Table1[[#This Row],[n]]),)</f>
        <v>0.44428640453150486</v>
      </c>
      <c r="L44" s="39">
        <f>VLOOKUP(Table1[[#This Row],[BaseDRG]],BaseDRGTable,13+Table1[[#This Row],[severity]],FALSE)</f>
        <v>0.44428640453150486</v>
      </c>
      <c r="M44" s="39">
        <f>IF(VLOOKUP(Table1[[#This Row],[BaseDRG]],BaseDRGTable,8,0)&gt;0,Table1[[#This Row],[W (severity)]]*Basic_CaseMix/$L$797,Table1[[#This Row],[W (severity)]])</f>
        <v>0.44871584742708581</v>
      </c>
      <c r="N44" s="38">
        <v>689</v>
      </c>
      <c r="O44" s="41">
        <v>212</v>
      </c>
      <c r="P44" s="60">
        <v>0.43968088387433618</v>
      </c>
      <c r="Q44" s="40">
        <f>Table1[[#This Row],[W (proposed)]]/Table1[[#This Row],[W (curr)]]-1</f>
        <v>2.0548911458547536E-2</v>
      </c>
      <c r="R44" s="41">
        <f>RANK(Table1[[#This Row],[∆W%]],Table1[∆W%])</f>
        <v>336</v>
      </c>
      <c r="S44" s="59">
        <f>Table1[W (proposed)]-Table1[[#This Row],[W (curr)]]</f>
        <v>9.0349635527496308E-3</v>
      </c>
      <c r="T44" s="50">
        <f>Table1[[#This Row],[nBasic]]*Table1[W (proposed)]-Table1[[#This Row],[nBasic (curr)]]*Table1[[#This Row],[W (curr)]]</f>
        <v>5.0564232051725213</v>
      </c>
      <c r="U44" s="74">
        <v>8</v>
      </c>
      <c r="V44" s="72" t="str">
        <f>INDEX(WeightUpdate!$C$6:$C$794,MATCH(U44,WeightUpdate!$R$6:$R$794,0))</f>
        <v>IP Cardiac Pacemaker &amp; Defibrillator Device Replacement</v>
      </c>
      <c r="W44" s="73">
        <f>INDEX(WeightUpdate!$P$6:$P$794,MATCH(U44,WeightUpdate!$R$6:$R$794,0))</f>
        <v>1.2062171791728951</v>
      </c>
      <c r="X44" s="79">
        <f>INDEX(WeightUpdate!$M$6:$M$794,MATCH(U44,WeightUpdate!$R$6:$R$794,0))</f>
        <v>2.8230750298152065</v>
      </c>
      <c r="Y44" s="70">
        <f t="shared" si="1"/>
        <v>1.3404367625994129</v>
      </c>
      <c r="Z44" s="70"/>
      <c r="AA44" s="70"/>
      <c r="AB44" s="46"/>
      <c r="AC44" s="46"/>
      <c r="AD44" s="46"/>
      <c r="AE44" s="46"/>
    </row>
    <row r="45" spans="1:31" s="44" customFormat="1" x14ac:dyDescent="0.25">
      <c r="A45" s="36">
        <v>134131</v>
      </c>
      <c r="B45" s="36" t="s">
        <v>21</v>
      </c>
      <c r="C45" s="36" t="s">
        <v>62</v>
      </c>
      <c r="D45" s="36">
        <v>13413</v>
      </c>
      <c r="E45" s="36">
        <v>1</v>
      </c>
      <c r="F45" s="37">
        <v>1444</v>
      </c>
      <c r="G45" s="37">
        <v>218</v>
      </c>
      <c r="H45" s="38">
        <v>2387.7093073407191</v>
      </c>
      <c r="I45" s="38">
        <f>Table1[[#This Row],[Cost]]+IF(Table1[[#This Row],[n]]=0,0,VLOOKUP(Table1[[#This Row],[DRG]],HCPCs,5,0))</f>
        <v>2389.1166703122831</v>
      </c>
      <c r="J45" s="39">
        <v>0.36939998170616795</v>
      </c>
      <c r="K45" s="39">
        <f>Table1[[#This Row],[W (3M)]]-IFERROR((Table1[[#This Row],[W (3M)]]-Table1[[#This Row],[Adjusted Cost]]*Casemix/TotalCost)*EXP(-a/Table1[[#This Row],[n]]),)</f>
        <v>0.28912882873840712</v>
      </c>
      <c r="L45" s="39">
        <f>VLOOKUP(Table1[[#This Row],[BaseDRG]],BaseDRGTable,13+Table1[[#This Row],[severity]],FALSE)</f>
        <v>0.28912882873840712</v>
      </c>
      <c r="M45" s="39">
        <f>IF(VLOOKUP(Table1[[#This Row],[BaseDRG]],BaseDRGTable,8,0)&gt;0,Table1[[#This Row],[W (severity)]]*Basic_CaseMix/$L$797,Table1[[#This Row],[W (severity)]])</f>
        <v>0.29201138292710316</v>
      </c>
      <c r="N45" s="38">
        <v>1344</v>
      </c>
      <c r="O45" s="41">
        <v>197</v>
      </c>
      <c r="P45" s="60">
        <v>0.25804503141397961</v>
      </c>
      <c r="Q45" s="40">
        <f>Table1[[#This Row],[W (proposed)]]/Table1[[#This Row],[W (curr)]]-1</f>
        <v>0.13162955057495984</v>
      </c>
      <c r="R45" s="41">
        <f>RANK(Table1[[#This Row],[∆W%]],Table1[∆W%])</f>
        <v>225</v>
      </c>
      <c r="S45" s="51">
        <f>Table1[W (proposed)]-Table1[[#This Row],[W (curr)]]</f>
        <v>3.3966351513123549E-2</v>
      </c>
      <c r="T45" s="50">
        <f>Table1[[#This Row],[nBasic]]*Table1[W (proposed)]-Table1[[#This Row],[nBasic (curr)]]*Table1[[#This Row],[W (curr)]]</f>
        <v>12.823610289554509</v>
      </c>
      <c r="U45" s="74">
        <v>9</v>
      </c>
      <c r="V45" s="72" t="str">
        <f>INDEX(WeightUpdate!$C$6:$C$794,MATCH(U45,WeightUpdate!$R$6:$R$794,0))</f>
        <v>IM Osteomyelitis w/MCC</v>
      </c>
      <c r="W45" s="73">
        <f>INDEX(WeightUpdate!$P$6:$P$794,MATCH(U45,WeightUpdate!$R$6:$R$794,0))</f>
        <v>3.2378289911237985</v>
      </c>
      <c r="X45" s="79">
        <f>INDEX(WeightUpdate!$M$6:$M$794,MATCH(U45,WeightUpdate!$R$6:$R$794,0))</f>
        <v>7.5116523425312414</v>
      </c>
      <c r="Y45" s="70">
        <f t="shared" si="1"/>
        <v>1.3199657434422032</v>
      </c>
      <c r="Z45" s="70"/>
      <c r="AA45" s="70"/>
      <c r="AB45" s="46"/>
      <c r="AC45" s="46"/>
      <c r="AD45" s="46"/>
      <c r="AE45" s="46"/>
    </row>
    <row r="46" spans="1:31" s="44" customFormat="1" x14ac:dyDescent="0.25">
      <c r="A46" s="36">
        <v>81501</v>
      </c>
      <c r="B46" s="36" t="s">
        <v>16</v>
      </c>
      <c r="C46" s="36" t="s">
        <v>105</v>
      </c>
      <c r="D46" s="36">
        <v>8150</v>
      </c>
      <c r="E46" s="36">
        <v>1</v>
      </c>
      <c r="F46" s="37">
        <v>518</v>
      </c>
      <c r="G46" s="37">
        <v>217</v>
      </c>
      <c r="H46" s="38">
        <v>3746.1882945945908</v>
      </c>
      <c r="I46" s="38">
        <f>Table1[[#This Row],[Cost]]+IF(Table1[[#This Row],[n]]=0,0,VLOOKUP(Table1[[#This Row],[DRG]],HCPCs,5,0))</f>
        <v>3902.7568420645684</v>
      </c>
      <c r="J46" s="39">
        <v>0.84609999999999752</v>
      </c>
      <c r="K46" s="39">
        <f>Table1[[#This Row],[W (3M)]]-IFERROR((Table1[[#This Row],[W (3M)]]-Table1[[#This Row],[Adjusted Cost]]*Casemix/TotalCost)*EXP(-a/Table1[[#This Row],[n]]),)</f>
        <v>0.4728125346446948</v>
      </c>
      <c r="L46" s="39">
        <f>VLOOKUP(Table1[[#This Row],[BaseDRG]],BaseDRGTable,13+Table1[[#This Row],[severity]],FALSE)</f>
        <v>0.4728125346446948</v>
      </c>
      <c r="M46" s="39">
        <f>IF(VLOOKUP(Table1[[#This Row],[BaseDRG]],BaseDRGTable,8,0)&gt;0,Table1[[#This Row],[W (severity)]]*Basic_CaseMix/$L$797,Table1[[#This Row],[W (severity)]])</f>
        <v>0.47752637711469331</v>
      </c>
      <c r="N46" s="38">
        <v>500</v>
      </c>
      <c r="O46" s="41">
        <v>211</v>
      </c>
      <c r="P46" s="60">
        <v>0.46269052274913275</v>
      </c>
      <c r="Q46" s="40">
        <f>Table1[[#This Row],[W (proposed)]]/Table1[[#This Row],[W (curr)]]-1</f>
        <v>3.2064314344308453E-2</v>
      </c>
      <c r="R46" s="41">
        <f>RANK(Table1[[#This Row],[∆W%]],Table1[∆W%])</f>
        <v>322</v>
      </c>
      <c r="S46" s="59">
        <f>Table1[W (proposed)]-Table1[[#This Row],[W (curr)]]</f>
        <v>1.4835854365560563E-2</v>
      </c>
      <c r="T46" s="50">
        <f>Table1[[#This Row],[nBasic]]*Table1[W (proposed)]-Table1[[#This Row],[nBasic (curr)]]*Table1[[#This Row],[W (curr)]]</f>
        <v>5.9955235338214408</v>
      </c>
      <c r="U46" s="74">
        <v>10</v>
      </c>
      <c r="V46" s="72" t="str">
        <f>INDEX(WeightUpdate!$C$6:$C$794,MATCH(U46,WeightUpdate!$R$6:$R$794,0))</f>
        <v>IP Penis Procedures</v>
      </c>
      <c r="W46" s="73">
        <f>INDEX(WeightUpdate!$P$6:$P$794,MATCH(U46,WeightUpdate!$R$6:$R$794,0))</f>
        <v>0.52588375712678093</v>
      </c>
      <c r="X46" s="79">
        <f>INDEX(WeightUpdate!$M$6:$M$794,MATCH(U46,WeightUpdate!$R$6:$R$794,0))</f>
        <v>1.2144408373702424</v>
      </c>
      <c r="Y46" s="70">
        <f t="shared" si="1"/>
        <v>1.3093332336512211</v>
      </c>
      <c r="Z46" s="70"/>
      <c r="AA46" s="70"/>
      <c r="AB46" s="46"/>
      <c r="AC46" s="46"/>
      <c r="AD46" s="46"/>
      <c r="AE46" s="46"/>
    </row>
    <row r="47" spans="1:31" s="44" customFormat="1" x14ac:dyDescent="0.25">
      <c r="A47" s="36">
        <v>81601</v>
      </c>
      <c r="B47" s="36" t="s">
        <v>16</v>
      </c>
      <c r="C47" s="36" t="s">
        <v>259</v>
      </c>
      <c r="D47" s="36">
        <v>8160</v>
      </c>
      <c r="E47" s="36">
        <v>1</v>
      </c>
      <c r="F47" s="37">
        <v>504</v>
      </c>
      <c r="G47" s="37">
        <v>215</v>
      </c>
      <c r="H47" s="38">
        <v>7595.2956051587234</v>
      </c>
      <c r="I47" s="38">
        <f>Table1[[#This Row],[Cost]]+IF(Table1[[#This Row],[n]]=0,0,VLOOKUP(Table1[[#This Row],[DRG]],HCPCs,5,0))</f>
        <v>10044.22086535276</v>
      </c>
      <c r="J47" s="39">
        <v>0.95960000000001178</v>
      </c>
      <c r="K47" s="39">
        <f>Table1[[#This Row],[W (3M)]]-IFERROR((Table1[[#This Row],[W (3M)]]-Table1[[#This Row],[Adjusted Cost]]*Casemix/TotalCost)*EXP(-a/Table1[[#This Row],[n]]),)</f>
        <v>1.2149502466852722</v>
      </c>
      <c r="L47" s="39">
        <f>VLOOKUP(Table1[[#This Row],[BaseDRG]],BaseDRGTable,13+Table1[[#This Row],[severity]],FALSE)</f>
        <v>1.2149502466852722</v>
      </c>
      <c r="M47" s="39">
        <f>IF(VLOOKUP(Table1[[#This Row],[BaseDRG]],BaseDRGTable,8,0)&gt;0,Table1[[#This Row],[W (severity)]]*Basic_CaseMix/$L$797,Table1[[#This Row],[W (severity)]])</f>
        <v>1.2270630475357487</v>
      </c>
      <c r="N47" s="38">
        <v>805</v>
      </c>
      <c r="O47" s="41">
        <v>409</v>
      </c>
      <c r="P47" s="60">
        <v>1.0973100989194315</v>
      </c>
      <c r="Q47" s="40">
        <f>Table1[[#This Row],[W (proposed)]]/Table1[[#This Row],[W (curr)]]-1</f>
        <v>0.11824638153252254</v>
      </c>
      <c r="R47" s="41">
        <f>RANK(Table1[[#This Row],[∆W%]],Table1[∆W%])</f>
        <v>235</v>
      </c>
      <c r="S47" s="59">
        <f>Table1[W (proposed)]-Table1[[#This Row],[W (curr)]]</f>
        <v>0.12975294861631714</v>
      </c>
      <c r="T47" s="50">
        <f>Table1[[#This Row],[nBasic]]*Table1[W (proposed)]-Table1[[#This Row],[nBasic (curr)]]*Table1[[#This Row],[W (curr)]]</f>
        <v>-184.98127523786155</v>
      </c>
      <c r="U47" s="75"/>
      <c r="V47" s="72"/>
      <c r="W47" s="72"/>
      <c r="X47" s="79"/>
      <c r="Y47" s="72"/>
      <c r="Z47" s="70"/>
      <c r="AA47" s="70"/>
      <c r="AB47" s="46"/>
      <c r="AC47" s="46"/>
      <c r="AD47" s="46"/>
      <c r="AE47" s="46"/>
    </row>
    <row r="48" spans="1:31" s="44" customFormat="1" x14ac:dyDescent="0.25">
      <c r="A48" s="36">
        <v>51171</v>
      </c>
      <c r="B48" s="36" t="s">
        <v>13</v>
      </c>
      <c r="C48" s="36" t="s">
        <v>87</v>
      </c>
      <c r="D48" s="36">
        <v>5117</v>
      </c>
      <c r="E48" s="36">
        <v>1</v>
      </c>
      <c r="F48" s="37">
        <v>398</v>
      </c>
      <c r="G48" s="37">
        <v>208</v>
      </c>
      <c r="H48" s="38">
        <v>4401.8960464824104</v>
      </c>
      <c r="I48" s="38">
        <f>Table1[[#This Row],[Cost]]+IF(Table1[[#This Row],[n]]=0,0,VLOOKUP(Table1[[#This Row],[DRG]],HCPCs,5,0))</f>
        <v>4584.4992513192892</v>
      </c>
      <c r="J48" s="39">
        <v>0.80940000000000312</v>
      </c>
      <c r="K48" s="39">
        <f>Table1[[#This Row],[W (3M)]]-IFERROR((Table1[[#This Row],[W (3M)]]-Table1[[#This Row],[Adjusted Cost]]*Casemix/TotalCost)*EXP(-a/Table1[[#This Row],[n]]),)</f>
        <v>0.55523815722888881</v>
      </c>
      <c r="L48" s="39">
        <f>VLOOKUP(Table1[[#This Row],[BaseDRG]],BaseDRGTable,13+Table1[[#This Row],[severity]],FALSE)</f>
        <v>0.55523815722888881</v>
      </c>
      <c r="M48" s="39">
        <f>IF(VLOOKUP(Table1[[#This Row],[BaseDRG]],BaseDRGTable,8,0)&gt;0,Table1[[#This Row],[W (severity)]]*Basic_CaseMix/$L$797,Table1[[#This Row],[W (severity)]])</f>
        <v>0.56077376598443096</v>
      </c>
      <c r="N48" s="38">
        <v>396</v>
      </c>
      <c r="O48" s="41">
        <v>208</v>
      </c>
      <c r="P48" s="60">
        <v>0.53678555052667853</v>
      </c>
      <c r="Q48" s="40">
        <f>Table1[[#This Row],[W (proposed)]]/Table1[[#This Row],[W (curr)]]-1</f>
        <v>4.4688638571243056E-2</v>
      </c>
      <c r="R48" s="41">
        <f>RANK(Table1[[#This Row],[∆W%]],Table1[∆W%])</f>
        <v>307</v>
      </c>
      <c r="S48" s="59">
        <f>Table1[W (proposed)]-Table1[[#This Row],[W (curr)]]</f>
        <v>2.3988215457752426E-2</v>
      </c>
      <c r="T48" s="50">
        <f>Table1[[#This Row],[nBasic]]*Table1[W (proposed)]-Table1[[#This Row],[nBasic (curr)]]*Table1[[#This Row],[W (curr)]]</f>
        <v>4.9895488152125012</v>
      </c>
      <c r="U48" s="75"/>
      <c r="V48" s="72"/>
      <c r="W48" s="72"/>
      <c r="X48" s="79"/>
      <c r="Y48" s="72"/>
      <c r="Z48" s="70"/>
      <c r="AA48" s="70"/>
      <c r="AB48" s="46"/>
      <c r="AC48" s="46"/>
      <c r="AD48" s="46"/>
      <c r="AE48" s="46"/>
    </row>
    <row r="49" spans="1:31" s="44" customFormat="1" x14ac:dyDescent="0.25">
      <c r="A49" s="36">
        <v>31121</v>
      </c>
      <c r="B49" s="36" t="s">
        <v>11</v>
      </c>
      <c r="C49" s="36" t="s">
        <v>282</v>
      </c>
      <c r="D49" s="36">
        <v>3112</v>
      </c>
      <c r="E49" s="36">
        <v>1</v>
      </c>
      <c r="F49" s="37">
        <v>451</v>
      </c>
      <c r="G49" s="37">
        <v>206</v>
      </c>
      <c r="H49" s="38">
        <v>5225.7625263858035</v>
      </c>
      <c r="I49" s="38">
        <f>Table1[[#This Row],[Cost]]+IF(Table1[[#This Row],[n]]=0,0,VLOOKUP(Table1[[#This Row],[DRG]],HCPCs,5,0))</f>
        <v>5387.8306748216746</v>
      </c>
      <c r="J49" s="39">
        <v>1.0765999999999984</v>
      </c>
      <c r="K49" s="39">
        <f>Table1[[#This Row],[W (3M)]]-IFERROR((Table1[[#This Row],[W (3M)]]-Table1[[#This Row],[Adjusted Cost]]*Casemix/TotalCost)*EXP(-a/Table1[[#This Row],[n]]),)</f>
        <v>0.65268290712302446</v>
      </c>
      <c r="L49" s="39">
        <f>VLOOKUP(Table1[[#This Row],[BaseDRG]],BaseDRGTable,13+Table1[[#This Row],[severity]],FALSE)</f>
        <v>0.65268290712302446</v>
      </c>
      <c r="M49" s="39">
        <f>IF(VLOOKUP(Table1[[#This Row],[BaseDRG]],BaseDRGTable,8,0)&gt;0,Table1[[#This Row],[W (severity)]]*Basic_CaseMix/$L$797,Table1[[#This Row],[W (severity)]])</f>
        <v>0.65919001973447555</v>
      </c>
      <c r="N49" s="38">
        <v>446</v>
      </c>
      <c r="O49" s="41">
        <v>205</v>
      </c>
      <c r="P49" s="60">
        <v>0.66177309933208883</v>
      </c>
      <c r="Q49" s="40">
        <f>Table1[[#This Row],[W (proposed)]]/Table1[[#This Row],[W (curr)]]-1</f>
        <v>-3.9032707739561356E-3</v>
      </c>
      <c r="R49" s="41">
        <f>RANK(Table1[[#This Row],[∆W%]],Table1[∆W%])</f>
        <v>403</v>
      </c>
      <c r="S49" s="59">
        <f>Table1[W (proposed)]-Table1[[#This Row],[W (curr)]]</f>
        <v>-2.5830795976132803E-3</v>
      </c>
      <c r="T49" s="50">
        <f>Table1[[#This Row],[nBasic]]*Table1[W (proposed)]-Table1[[#This Row],[nBasic (curr)]]*Table1[[#This Row],[W (curr)]]</f>
        <v>0.1296587022237361</v>
      </c>
      <c r="U49" s="71"/>
      <c r="V49" s="70"/>
      <c r="W49" s="70"/>
      <c r="X49" s="77"/>
      <c r="Y49" s="70"/>
      <c r="Z49" s="70"/>
      <c r="AA49" s="70"/>
      <c r="AB49" s="46"/>
      <c r="AC49" s="46"/>
      <c r="AD49" s="46"/>
      <c r="AE49" s="46"/>
    </row>
    <row r="50" spans="1:31" s="44" customFormat="1" x14ac:dyDescent="0.25">
      <c r="A50" s="36">
        <v>104101</v>
      </c>
      <c r="B50" s="36" t="s">
        <v>18</v>
      </c>
      <c r="C50" s="36" t="s">
        <v>89</v>
      </c>
      <c r="D50" s="36">
        <v>10410</v>
      </c>
      <c r="E50" s="36">
        <v>1</v>
      </c>
      <c r="F50" s="37">
        <v>932</v>
      </c>
      <c r="G50" s="37">
        <v>202</v>
      </c>
      <c r="H50" s="38">
        <v>4062.933187032404</v>
      </c>
      <c r="I50" s="38">
        <f>Table1[[#This Row],[Cost]]+IF(Table1[[#This Row],[n]]=0,0,VLOOKUP(Table1[[#This Row],[DRG]],HCPCs,5,0))</f>
        <v>4070.3710315020753</v>
      </c>
      <c r="J50" s="39">
        <v>0.48150005101580778</v>
      </c>
      <c r="K50" s="39">
        <f>Table1[[#This Row],[W (3M)]]-IFERROR((Table1[[#This Row],[W (3M)]]-Table1[[#This Row],[Adjusted Cost]]*Casemix/TotalCost)*EXP(-a/Table1[[#This Row],[n]]),)</f>
        <v>0.49250753401781189</v>
      </c>
      <c r="L50" s="39">
        <f>VLOOKUP(Table1[[#This Row],[BaseDRG]],BaseDRGTable,13+Table1[[#This Row],[severity]],FALSE)</f>
        <v>0.49250753401781189</v>
      </c>
      <c r="M50" s="39">
        <f>IF(VLOOKUP(Table1[[#This Row],[BaseDRG]],BaseDRGTable,8,0)&gt;0,Table1[[#This Row],[W (severity)]]*Basic_CaseMix/$L$797,Table1[[#This Row],[W (severity)]])</f>
        <v>0.49741773152852731</v>
      </c>
      <c r="N50" s="38">
        <v>926</v>
      </c>
      <c r="O50" s="41">
        <v>187</v>
      </c>
      <c r="P50" s="60">
        <v>0.50593991353324308</v>
      </c>
      <c r="Q50" s="40">
        <f>Table1[[#This Row],[W (proposed)]]/Table1[[#This Row],[W (curr)]]-1</f>
        <v>-1.6844257147456299E-2</v>
      </c>
      <c r="R50" s="41">
        <f>RANK(Table1[[#This Row],[∆W%]],Table1[∆W%])</f>
        <v>414</v>
      </c>
      <c r="S50" s="59">
        <f>Table1[W (proposed)]-Table1[[#This Row],[W (curr)]]</f>
        <v>-8.5221820047157726E-3</v>
      </c>
      <c r="T50" s="50">
        <f>Table1[[#This Row],[nBasic]]*Table1[W (proposed)]-Table1[[#This Row],[nBasic (curr)]]*Table1[[#This Row],[W (curr)]]</f>
        <v>5.8676179380460667</v>
      </c>
      <c r="U50" s="71"/>
      <c r="V50" s="70"/>
      <c r="W50" s="70"/>
      <c r="X50" s="77"/>
      <c r="Y50" s="70"/>
      <c r="Z50" s="70"/>
      <c r="AA50" s="70"/>
      <c r="AB50" s="46"/>
      <c r="AC50" s="46"/>
      <c r="AD50" s="46"/>
      <c r="AE50" s="46"/>
    </row>
    <row r="51" spans="1:31" s="44" customFormat="1" x14ac:dyDescent="0.25">
      <c r="A51" s="36">
        <v>184141</v>
      </c>
      <c r="B51" s="36" t="s">
        <v>26</v>
      </c>
      <c r="C51" s="36" t="s">
        <v>261</v>
      </c>
      <c r="D51" s="36">
        <v>18414</v>
      </c>
      <c r="E51" s="36">
        <v>1</v>
      </c>
      <c r="F51" s="37">
        <v>419</v>
      </c>
      <c r="G51" s="37">
        <v>201</v>
      </c>
      <c r="H51" s="38">
        <v>3330.6044319809071</v>
      </c>
      <c r="I51" s="38">
        <f>Table1[[#This Row],[Cost]]+IF(Table1[[#This Row],[n]]=0,0,VLOOKUP(Table1[[#This Row],[DRG]],HCPCs,5,0))</f>
        <v>3334.0596462964536</v>
      </c>
      <c r="J51" s="39">
        <v>0.5280999163909591</v>
      </c>
      <c r="K51" s="39">
        <f>Table1[[#This Row],[W (3M)]]-IFERROR((Table1[[#This Row],[W (3M)]]-Table1[[#This Row],[Adjusted Cost]]*Casemix/TotalCost)*EXP(-a/Table1[[#This Row],[n]]),)</f>
        <v>0.40366075020362568</v>
      </c>
      <c r="L51" s="39">
        <f>VLOOKUP(Table1[[#This Row],[BaseDRG]],BaseDRGTable,13+Table1[[#This Row],[severity]],FALSE)</f>
        <v>0.40366075020362568</v>
      </c>
      <c r="M51" s="39">
        <f>IF(VLOOKUP(Table1[[#This Row],[BaseDRG]],BaseDRGTable,8,0)&gt;0,Table1[[#This Row],[W (severity)]]*Basic_CaseMix/$L$797,Table1[[#This Row],[W (severity)]])</f>
        <v>0.40768516378904646</v>
      </c>
      <c r="N51" s="38">
        <v>388</v>
      </c>
      <c r="O51" s="41">
        <v>192</v>
      </c>
      <c r="P51" s="60">
        <v>0.44188331276011888</v>
      </c>
      <c r="Q51" s="40">
        <f>Table1[[#This Row],[W (proposed)]]/Table1[[#This Row],[W (curr)]]-1</f>
        <v>-7.7391809067108297E-2</v>
      </c>
      <c r="R51" s="41">
        <f>RANK(Table1[[#This Row],[∆W%]],Table1[∆W%])</f>
        <v>481</v>
      </c>
      <c r="S51" s="59">
        <f>Table1[W (proposed)]-Table1[[#This Row],[W (curr)]]</f>
        <v>-3.4198148971072428E-2</v>
      </c>
      <c r="T51" s="50">
        <f>Table1[[#This Row],[nBasic]]*Table1[W (proposed)]-Table1[[#This Row],[nBasic (curr)]]*Table1[[#This Row],[W (curr)]]</f>
        <v>-2.8968781283444827</v>
      </c>
      <c r="U51" s="71"/>
      <c r="V51" s="71" t="s">
        <v>44</v>
      </c>
      <c r="W51" s="62" t="s">
        <v>835</v>
      </c>
      <c r="X51" s="78" t="s">
        <v>836</v>
      </c>
      <c r="Y51" s="62" t="s">
        <v>41</v>
      </c>
      <c r="Z51" s="70"/>
      <c r="AA51" s="70"/>
      <c r="AB51" s="46"/>
      <c r="AC51" s="46"/>
      <c r="AD51" s="46"/>
      <c r="AE51" s="46"/>
    </row>
    <row r="52" spans="1:31" s="44" customFormat="1" x14ac:dyDescent="0.25">
      <c r="A52" s="36">
        <v>44211</v>
      </c>
      <c r="B52" s="36" t="s">
        <v>12</v>
      </c>
      <c r="C52" s="36" t="s">
        <v>298</v>
      </c>
      <c r="D52" s="36">
        <v>4421</v>
      </c>
      <c r="E52" s="36">
        <v>1</v>
      </c>
      <c r="F52" s="37">
        <v>1216</v>
      </c>
      <c r="G52" s="37">
        <v>196</v>
      </c>
      <c r="H52" s="38">
        <v>2973.31451602786</v>
      </c>
      <c r="I52" s="38">
        <f>Table1[[#This Row],[Cost]]+IF(Table1[[#This Row],[n]]=0,0,VLOOKUP(Table1[[#This Row],[DRG]],HCPCs,5,0))</f>
        <v>2978.6359992866405</v>
      </c>
      <c r="J52" s="39">
        <v>0.48419999999999069</v>
      </c>
      <c r="K52" s="39">
        <f>Table1[[#This Row],[W (3M)]]-IFERROR((Table1[[#This Row],[W (3M)]]-Table1[[#This Row],[Adjusted Cost]]*Casemix/TotalCost)*EXP(-a/Table1[[#This Row],[n]]),)</f>
        <v>0.36049789636102186</v>
      </c>
      <c r="L52" s="39">
        <f>VLOOKUP(Table1[[#This Row],[BaseDRG]],BaseDRGTable,13+Table1[[#This Row],[severity]],FALSE)</f>
        <v>0.36049789636102186</v>
      </c>
      <c r="M52" s="39">
        <f>IF(VLOOKUP(Table1[[#This Row],[BaseDRG]],BaseDRGTable,8,0)&gt;0,Table1[[#This Row],[W (severity)]]*Basic_CaseMix/$L$797,Table1[[#This Row],[W (severity)]])</f>
        <v>0.36409198528569203</v>
      </c>
      <c r="N52" s="38">
        <v>1055</v>
      </c>
      <c r="O52" s="41">
        <v>179</v>
      </c>
      <c r="P52" s="60">
        <v>0.43165494681289984</v>
      </c>
      <c r="Q52" s="40">
        <f>Table1[[#This Row],[W (proposed)]]/Table1[[#This Row],[W (curr)]]-1</f>
        <v>-0.1565207627667774</v>
      </c>
      <c r="R52" s="41">
        <f>RANK(Table1[[#This Row],[∆W%]],Table1[∆W%])</f>
        <v>570</v>
      </c>
      <c r="S52" s="59">
        <f>Table1[W (proposed)]-Table1[[#This Row],[W (curr)]]</f>
        <v>-6.756296152720781E-2</v>
      </c>
      <c r="T52" s="50">
        <f>Table1[[#This Row],[nBasic]]*Table1[W (proposed)]-Table1[[#This Row],[nBasic (curr)]]*Table1[[#This Row],[W (curr)]]</f>
        <v>-5.9042063635134383</v>
      </c>
      <c r="U52" s="74">
        <v>789</v>
      </c>
      <c r="V52" s="72" t="str">
        <f>INDEX(WeightUpdate!$C$6:$C$794,MATCH(U52,WeightUpdate!$R$6:$R$794,0))</f>
        <v>IM Neonate, Died Or Transferred To Another Acute Care Facility w/CC</v>
      </c>
      <c r="W52" s="73">
        <f>INDEX(WeightUpdate!$P$6:$P$794,MATCH(U52,WeightUpdate!$R$6:$R$794,0))</f>
        <v>8.3909487086819965</v>
      </c>
      <c r="X52" s="79">
        <f>INDEX(WeightUpdate!$M$6:$M$794,MATCH(U52,WeightUpdate!$R$6:$R$794,0))</f>
        <v>0.68241817849792796</v>
      </c>
      <c r="Y52" s="70">
        <f t="shared" ref="Y52:Y62" si="2">X52/W52-1</f>
        <v>-0.91867210702982371</v>
      </c>
      <c r="Z52" s="70"/>
      <c r="AA52" s="70"/>
      <c r="AB52" s="46"/>
      <c r="AC52" s="46"/>
      <c r="AD52" s="46"/>
      <c r="AE52" s="46"/>
    </row>
    <row r="53" spans="1:31" s="44" customFormat="1" x14ac:dyDescent="0.25">
      <c r="A53" s="36">
        <v>111402</v>
      </c>
      <c r="B53" s="36" t="s">
        <v>19</v>
      </c>
      <c r="C53" s="36" t="s">
        <v>729</v>
      </c>
      <c r="D53" s="36">
        <v>11140</v>
      </c>
      <c r="E53" s="36">
        <v>2</v>
      </c>
      <c r="F53" s="37">
        <v>379</v>
      </c>
      <c r="G53" s="37">
        <v>196</v>
      </c>
      <c r="H53" s="38">
        <v>4224.133128759895</v>
      </c>
      <c r="I53" s="38">
        <f>Table1[[#This Row],[Cost]]+IF(Table1[[#This Row],[n]]=0,0,VLOOKUP(Table1[[#This Row],[DRG]],HCPCs,5,0))</f>
        <v>4807.4846274573374</v>
      </c>
      <c r="J53" s="39">
        <v>1.0501999909197031</v>
      </c>
      <c r="K53" s="39">
        <f>Table1[[#This Row],[W (3M)]]-IFERROR((Table1[[#This Row],[W (3M)]]-Table1[[#This Row],[Adjusted Cost]]*Casemix/TotalCost)*EXP(-a/Table1[[#This Row],[n]]),)</f>
        <v>0.58269596857319794</v>
      </c>
      <c r="L53" s="39">
        <f>VLOOKUP(Table1[[#This Row],[BaseDRG]],BaseDRGTable,13+Table1[[#This Row],[severity]],FALSE)</f>
        <v>0.58269596857319794</v>
      </c>
      <c r="M53" s="39">
        <f>IF(VLOOKUP(Table1[[#This Row],[BaseDRG]],BaseDRGTable,8,0)&gt;0,Table1[[#This Row],[W (severity)]]*Basic_CaseMix/$L$797,Table1[[#This Row],[W (severity)]])</f>
        <v>0.58850532598759342</v>
      </c>
      <c r="N53" s="38">
        <v>766</v>
      </c>
      <c r="O53" s="41">
        <v>461</v>
      </c>
      <c r="P53" s="60">
        <v>0.66486913758169486</v>
      </c>
      <c r="Q53" s="40">
        <f>Table1[[#This Row],[W (proposed)]]/Table1[[#This Row],[W (curr)]]-1</f>
        <v>-0.11485540127769633</v>
      </c>
      <c r="R53" s="41">
        <f>RANK(Table1[[#This Row],[∆W%]],Table1[∆W%])</f>
        <v>526</v>
      </c>
      <c r="S53" s="59">
        <f>Table1[W (proposed)]-Table1[[#This Row],[W (curr)]]</f>
        <v>-7.6363811594101438E-2</v>
      </c>
      <c r="T53" s="50">
        <f>Table1[[#This Row],[nBasic]]*Table1[W (proposed)]-Table1[[#This Row],[nBasic (curr)]]*Table1[[#This Row],[W (curr)]]</f>
        <v>-191.15762853159305</v>
      </c>
      <c r="U53" s="74">
        <f>U52-1</f>
        <v>788</v>
      </c>
      <c r="V53" s="72" t="str">
        <f>INDEX(WeightUpdate!$C$6:$C$794,MATCH(U53,WeightUpdate!$R$6:$R$794,0))</f>
        <v>IP Other Digestive System Procedures</v>
      </c>
      <c r="W53" s="73">
        <f>INDEX(WeightUpdate!$P$6:$P$794,MATCH(U53,WeightUpdate!$R$6:$R$794,0))</f>
        <v>4.6935725922136555</v>
      </c>
      <c r="X53" s="79">
        <f>INDEX(WeightUpdate!$M$6:$M$794,MATCH(U53,WeightUpdate!$R$6:$R$794,0))</f>
        <v>0.75302111566795693</v>
      </c>
      <c r="Y53" s="70">
        <f t="shared" si="2"/>
        <v>-0.83956333882697964</v>
      </c>
      <c r="Z53" s="70"/>
      <c r="AA53" s="70"/>
      <c r="AB53" s="46"/>
      <c r="AC53" s="46"/>
      <c r="AD53" s="46"/>
      <c r="AE53" s="46"/>
    </row>
    <row r="54" spans="1:31" s="44" customFormat="1" x14ac:dyDescent="0.25">
      <c r="A54" s="36">
        <v>134162</v>
      </c>
      <c r="B54" s="36" t="s">
        <v>21</v>
      </c>
      <c r="C54" s="36" t="s">
        <v>325</v>
      </c>
      <c r="D54" s="36">
        <v>13416</v>
      </c>
      <c r="E54" s="36">
        <v>2</v>
      </c>
      <c r="F54" s="37">
        <v>1325</v>
      </c>
      <c r="G54" s="37">
        <v>194</v>
      </c>
      <c r="H54" s="38">
        <v>2854.9940718490566</v>
      </c>
      <c r="I54" s="38">
        <f>Table1[[#This Row],[Cost]]+IF(Table1[[#This Row],[n]]=0,0,VLOOKUP(Table1[[#This Row],[DRG]],HCPCs,5,0))</f>
        <v>2858.6914394527735</v>
      </c>
      <c r="J54" s="39">
        <v>0.42569999346846704</v>
      </c>
      <c r="K54" s="39">
        <f>Table1[[#This Row],[W (3M)]]-IFERROR((Table1[[#This Row],[W (3M)]]-Table1[[#This Row],[Adjusted Cost]]*Casemix/TotalCost)*EXP(-a/Table1[[#This Row],[n]]),)</f>
        <v>0.34595129793725726</v>
      </c>
      <c r="L54" s="39">
        <f>VLOOKUP(Table1[[#This Row],[BaseDRG]],BaseDRGTable,13+Table1[[#This Row],[severity]],FALSE)</f>
        <v>0.34595129793725726</v>
      </c>
      <c r="M54" s="39">
        <f>IF(VLOOKUP(Table1[[#This Row],[BaseDRG]],BaseDRGTable,8,0)&gt;0,Table1[[#This Row],[W (severity)]]*Basic_CaseMix/$L$797,Table1[[#This Row],[W (severity)]])</f>
        <v>0.3494003603061161</v>
      </c>
      <c r="N54" s="38">
        <v>2203</v>
      </c>
      <c r="O54" s="41">
        <v>280</v>
      </c>
      <c r="P54" s="60">
        <v>0.30594375165875126</v>
      </c>
      <c r="Q54" s="40">
        <f>Table1[[#This Row],[W (proposed)]]/Table1[[#This Row],[W (curr)]]-1</f>
        <v>0.14204117067844613</v>
      </c>
      <c r="R54" s="41">
        <f>RANK(Table1[[#This Row],[∆W%]],Table1[∆W%])</f>
        <v>213</v>
      </c>
      <c r="S54" s="51">
        <f>Table1[W (proposed)]-Table1[[#This Row],[W (curr)]]</f>
        <v>4.3456608647364836E-2</v>
      </c>
      <c r="T54" s="50">
        <f>Table1[[#This Row],[nBasic]]*Table1[W (proposed)]-Table1[[#This Row],[nBasic (curr)]]*Table1[[#This Row],[W (curr)]]</f>
        <v>-17.880580565063823</v>
      </c>
      <c r="U54" s="74">
        <v>787</v>
      </c>
      <c r="V54" s="72" t="str">
        <f>INDEX(WeightUpdate!$C$6:$C$794,MATCH(U54,WeightUpdate!$R$6:$R$794,0))</f>
        <v>IM Lymphoma &amp; Non-Acute Leukemia w/MCC</v>
      </c>
      <c r="W54" s="73">
        <f>INDEX(WeightUpdate!$P$6:$P$794,MATCH(U54,WeightUpdate!$R$6:$R$794,0))</f>
        <v>13.84237413168308</v>
      </c>
      <c r="X54" s="79">
        <f>INDEX(WeightUpdate!$M$6:$M$794,MATCH(U54,WeightUpdate!$R$6:$R$794,0))</f>
        <v>3.0631574633233365</v>
      </c>
      <c r="Y54" s="70">
        <f t="shared" si="2"/>
        <v>-0.7787115537997028</v>
      </c>
      <c r="Z54" s="70"/>
      <c r="AA54" s="70"/>
      <c r="AB54" s="46"/>
      <c r="AC54" s="46"/>
      <c r="AD54" s="46"/>
      <c r="AE54" s="46"/>
    </row>
    <row r="55" spans="1:31" s="44" customFormat="1" x14ac:dyDescent="0.25">
      <c r="A55" s="36">
        <v>51402</v>
      </c>
      <c r="B55" s="36" t="s">
        <v>13</v>
      </c>
      <c r="C55" s="36" t="s">
        <v>311</v>
      </c>
      <c r="D55" s="36">
        <v>5140</v>
      </c>
      <c r="E55" s="36">
        <v>2</v>
      </c>
      <c r="F55" s="37">
        <v>367</v>
      </c>
      <c r="G55" s="37">
        <v>191</v>
      </c>
      <c r="H55" s="38">
        <v>10619.360699182558</v>
      </c>
      <c r="I55" s="38">
        <f>Table1[[#This Row],[Cost]]+IF(Table1[[#This Row],[n]]=0,0,VLOOKUP(Table1[[#This Row],[DRG]],HCPCs,5,0))</f>
        <v>20050.988546070155</v>
      </c>
      <c r="J55" s="39">
        <v>2.4184000000000125</v>
      </c>
      <c r="K55" s="39">
        <f>Table1[[#This Row],[W (3M)]]-IFERROR((Table1[[#This Row],[W (3M)]]-Table1[[#This Row],[Adjusted Cost]]*Casemix/TotalCost)*EXP(-a/Table1[[#This Row],[n]]),)</f>
        <v>2.4261629777093257</v>
      </c>
      <c r="L55" s="39">
        <f>VLOOKUP(Table1[[#This Row],[BaseDRG]],BaseDRGTable,13+Table1[[#This Row],[severity]],FALSE)</f>
        <v>2.4261629777093257</v>
      </c>
      <c r="M55" s="39">
        <f>IF(VLOOKUP(Table1[[#This Row],[BaseDRG]],BaseDRGTable,8,0)&gt;0,Table1[[#This Row],[W (severity)]]*Basic_CaseMix/$L$797,Table1[[#This Row],[W (severity)]])</f>
        <v>2.450351317157768</v>
      </c>
      <c r="N55" s="38">
        <v>468</v>
      </c>
      <c r="O55" s="41">
        <v>223</v>
      </c>
      <c r="P55" s="60">
        <v>2.3621926606632786</v>
      </c>
      <c r="Q55" s="40">
        <f>Table1[[#This Row],[W (proposed)]]/Table1[[#This Row],[W (curr)]]-1</f>
        <v>3.7320688512229694E-2</v>
      </c>
      <c r="R55" s="41">
        <f>RANK(Table1[[#This Row],[∆W%]],Table1[∆W%])</f>
        <v>319</v>
      </c>
      <c r="S55" s="59">
        <f>Table1[W (proposed)]-Table1[[#This Row],[W (curr)]]</f>
        <v>8.8158656494489396E-2</v>
      </c>
      <c r="T55" s="50">
        <f>Table1[[#This Row],[nBasic]]*Table1[W (proposed)]-Table1[[#This Row],[nBasic (curr)]]*Table1[[#This Row],[W (curr)]]</f>
        <v>-58.751861750777437</v>
      </c>
      <c r="U55" s="74">
        <v>786</v>
      </c>
      <c r="V55" s="72" t="str">
        <f>INDEX(WeightUpdate!$C$6:$C$794,MATCH(U55,WeightUpdate!$R$6:$R$794,0))</f>
        <v>IP Other Digestive System Procedures w/CC</v>
      </c>
      <c r="W55" s="73">
        <f>INDEX(WeightUpdate!$P$6:$P$794,MATCH(U55,WeightUpdate!$R$6:$R$794,0))</f>
        <v>5.1629298514350213</v>
      </c>
      <c r="X55" s="79">
        <f>INDEX(WeightUpdate!$M$6:$M$794,MATCH(U55,WeightUpdate!$R$6:$R$794,0))</f>
        <v>1.330135508609374</v>
      </c>
      <c r="Y55" s="70">
        <f t="shared" si="2"/>
        <v>-0.74236808423037814</v>
      </c>
      <c r="Z55" s="70"/>
      <c r="AA55" s="70"/>
      <c r="AB55" s="46"/>
      <c r="AC55" s="46"/>
      <c r="AD55" s="46"/>
      <c r="AE55" s="46"/>
    </row>
    <row r="56" spans="1:31" s="44" customFormat="1" x14ac:dyDescent="0.25">
      <c r="A56" s="36">
        <v>21201</v>
      </c>
      <c r="B56" s="36" t="s">
        <v>10</v>
      </c>
      <c r="C56" s="36" t="s">
        <v>79</v>
      </c>
      <c r="D56" s="36">
        <v>2120</v>
      </c>
      <c r="E56" s="36">
        <v>1</v>
      </c>
      <c r="F56" s="37">
        <v>454</v>
      </c>
      <c r="G56" s="37">
        <v>189</v>
      </c>
      <c r="H56" s="38">
        <v>2861.9449044052872</v>
      </c>
      <c r="I56" s="38">
        <f>Table1[[#This Row],[Cost]]+IF(Table1[[#This Row],[n]]=0,0,VLOOKUP(Table1[[#This Row],[DRG]],HCPCs,5,0))</f>
        <v>2985.5583957271188</v>
      </c>
      <c r="J56" s="39">
        <v>1.0726999999999998</v>
      </c>
      <c r="K56" s="39">
        <f>Table1[[#This Row],[W (3M)]]-IFERROR((Table1[[#This Row],[W (3M)]]-Table1[[#This Row],[Adjusted Cost]]*Casemix/TotalCost)*EXP(-a/Table1[[#This Row],[n]]),)</f>
        <v>0.36250664542271993</v>
      </c>
      <c r="L56" s="39">
        <f>VLOOKUP(Table1[[#This Row],[BaseDRG]],BaseDRGTable,13+Table1[[#This Row],[severity]],FALSE)</f>
        <v>0.36250664542271993</v>
      </c>
      <c r="M56" s="39">
        <f>IF(VLOOKUP(Table1[[#This Row],[BaseDRG]],BaseDRGTable,8,0)&gt;0,Table1[[#This Row],[W (severity)]]*Basic_CaseMix/$L$797,Table1[[#This Row],[W (severity)]])</f>
        <v>0.36612076115705516</v>
      </c>
      <c r="N56" s="38">
        <v>453</v>
      </c>
      <c r="O56" s="41">
        <v>189</v>
      </c>
      <c r="P56" s="60">
        <v>0.31595210768864435</v>
      </c>
      <c r="Q56" s="40">
        <f>Table1[[#This Row],[W (proposed)]]/Table1[[#This Row],[W (curr)]]-1</f>
        <v>0.15878562683256292</v>
      </c>
      <c r="R56" s="41">
        <f>RANK(Table1[[#This Row],[∆W%]],Table1[∆W%])</f>
        <v>199</v>
      </c>
      <c r="S56" s="51">
        <f>Table1[W (proposed)]-Table1[[#This Row],[W (curr)]]</f>
        <v>5.0168653468410818E-2</v>
      </c>
      <c r="T56" s="50">
        <f>Table1[[#This Row],[nBasic]]*Table1[W (proposed)]-Table1[[#This Row],[nBasic (curr)]]*Table1[[#This Row],[W (curr)]]</f>
        <v>9.4818755055296506</v>
      </c>
      <c r="U56" s="74">
        <v>784</v>
      </c>
      <c r="V56" s="72" t="str">
        <f>INDEX(WeightUpdate!$C$6:$C$794,MATCH(U56,WeightUpdate!$R$6:$R$794,0))</f>
        <v>IM Neonate, Birthwt &gt;2499 Grams Without Major Procedure w/CC</v>
      </c>
      <c r="W56" s="73">
        <f>INDEX(WeightUpdate!$P$6:$P$794,MATCH(U56,WeightUpdate!$R$6:$R$794,0))</f>
        <v>2.6094200372347753</v>
      </c>
      <c r="X56" s="79">
        <f>INDEX(WeightUpdate!$M$6:$M$794,MATCH(U56,WeightUpdate!$R$6:$R$794,0))</f>
        <v>0.79282051726865532</v>
      </c>
      <c r="Y56" s="70">
        <f t="shared" si="2"/>
        <v>-0.69616983622582507</v>
      </c>
      <c r="Z56" s="70"/>
      <c r="AA56" s="70"/>
      <c r="AB56" s="46"/>
      <c r="AC56" s="46"/>
      <c r="AD56" s="46"/>
      <c r="AE56" s="46"/>
    </row>
    <row r="57" spans="1:31" s="44" customFormat="1" x14ac:dyDescent="0.25">
      <c r="A57" s="36">
        <v>94131</v>
      </c>
      <c r="B57" s="36" t="s">
        <v>17</v>
      </c>
      <c r="C57" s="36" t="s">
        <v>66</v>
      </c>
      <c r="D57" s="36">
        <v>9413</v>
      </c>
      <c r="E57" s="36">
        <v>1</v>
      </c>
      <c r="F57" s="37">
        <v>619</v>
      </c>
      <c r="G57" s="37">
        <v>182</v>
      </c>
      <c r="H57" s="38">
        <v>2456.4709665589653</v>
      </c>
      <c r="I57" s="38">
        <f>Table1[[#This Row],[Cost]]+IF(Table1[[#This Row],[n]]=0,0,VLOOKUP(Table1[[#This Row],[DRG]],HCPCs,5,0))</f>
        <v>2485.2909792409623</v>
      </c>
      <c r="J57" s="39">
        <v>0.61360000000000214</v>
      </c>
      <c r="K57" s="39">
        <f>Table1[[#This Row],[W (3M)]]-IFERROR((Table1[[#This Row],[W (3M)]]-Table1[[#This Row],[Adjusted Cost]]*Casemix/TotalCost)*EXP(-a/Table1[[#This Row],[n]]),)</f>
        <v>0.30112559089362878</v>
      </c>
      <c r="L57" s="39">
        <f>VLOOKUP(Table1[[#This Row],[BaseDRG]],BaseDRGTable,13+Table1[[#This Row],[severity]],FALSE)</f>
        <v>0.30112559089362878</v>
      </c>
      <c r="M57" s="39">
        <f>IF(VLOOKUP(Table1[[#This Row],[BaseDRG]],BaseDRGTable,8,0)&gt;0,Table1[[#This Row],[W (severity)]]*Basic_CaseMix/$L$797,Table1[[#This Row],[W (severity)]])</f>
        <v>0.30412775030174277</v>
      </c>
      <c r="N57" s="38">
        <v>587</v>
      </c>
      <c r="O57" s="41">
        <v>169</v>
      </c>
      <c r="P57" s="60">
        <v>0.2325070966366713</v>
      </c>
      <c r="Q57" s="40">
        <f>Table1[[#This Row],[W (proposed)]]/Table1[[#This Row],[W (curr)]]-1</f>
        <v>0.30803641996781694</v>
      </c>
      <c r="R57" s="41">
        <f>RANK(Table1[[#This Row],[∆W%]],Table1[∆W%])</f>
        <v>99</v>
      </c>
      <c r="S57" s="51">
        <f>Table1[W (proposed)]-Table1[[#This Row],[W (curr)]]</f>
        <v>7.1620653665071476E-2</v>
      </c>
      <c r="T57" s="50">
        <f>Table1[[#This Row],[nBasic]]*Table1[W (proposed)]-Table1[[#This Row],[nBasic (curr)]]*Table1[[#This Row],[W (curr)]]</f>
        <v>16.057551223319734</v>
      </c>
      <c r="U57" s="74">
        <f>U56-1</f>
        <v>783</v>
      </c>
      <c r="V57" s="72" t="str">
        <f>INDEX(WeightUpdate!$C$6:$C$794,MATCH(U57,WeightUpdate!$R$6:$R$794,0))</f>
        <v>IP Inguinal &amp; Femoral Hernia Procedures w/MCC</v>
      </c>
      <c r="W57" s="73">
        <f>INDEX(WeightUpdate!$P$6:$P$794,MATCH(U57,WeightUpdate!$R$6:$R$794,0))</f>
        <v>2.6908053167999242</v>
      </c>
      <c r="X57" s="79">
        <f>INDEX(WeightUpdate!$M$6:$M$794,MATCH(U57,WeightUpdate!$R$6:$R$794,0))</f>
        <v>0.82599906563043257</v>
      </c>
      <c r="Y57" s="70">
        <f t="shared" si="2"/>
        <v>-0.69302904952902245</v>
      </c>
      <c r="Z57" s="70"/>
      <c r="AA57" s="70"/>
      <c r="AB57" s="46"/>
      <c r="AC57" s="46"/>
      <c r="AD57" s="46"/>
      <c r="AE57" s="46"/>
    </row>
    <row r="58" spans="1:31" s="44" customFormat="1" x14ac:dyDescent="0.25">
      <c r="A58" s="36">
        <v>54191</v>
      </c>
      <c r="B58" s="36" t="s">
        <v>13</v>
      </c>
      <c r="C58" s="36" t="s">
        <v>68</v>
      </c>
      <c r="D58" s="36">
        <v>5419</v>
      </c>
      <c r="E58" s="36">
        <v>1</v>
      </c>
      <c r="F58" s="37">
        <v>587</v>
      </c>
      <c r="G58" s="37">
        <v>182</v>
      </c>
      <c r="H58" s="38">
        <v>4254.2982209540069</v>
      </c>
      <c r="I58" s="38">
        <f>Table1[[#This Row],[Cost]]+IF(Table1[[#This Row],[n]]=0,0,VLOOKUP(Table1[[#This Row],[DRG]],HCPCs,5,0))</f>
        <v>4307.5969356201522</v>
      </c>
      <c r="J58" s="39">
        <v>0.53360000000000518</v>
      </c>
      <c r="K58" s="39">
        <f>Table1[[#This Row],[W (3M)]]-IFERROR((Table1[[#This Row],[W (3M)]]-Table1[[#This Row],[Adjusted Cost]]*Casemix/TotalCost)*EXP(-a/Table1[[#This Row],[n]]),)</f>
        <v>0.52123830163956619</v>
      </c>
      <c r="L58" s="39">
        <f>VLOOKUP(Table1[[#This Row],[BaseDRG]],BaseDRGTable,13+Table1[[#This Row],[severity]],FALSE)</f>
        <v>0.52123830163956619</v>
      </c>
      <c r="M58" s="39">
        <f>IF(VLOOKUP(Table1[[#This Row],[BaseDRG]],BaseDRGTable,8,0)&gt;0,Table1[[#This Row],[W (severity)]]*Basic_CaseMix/$L$797,Table1[[#This Row],[W (severity)]])</f>
        <v>0.52643493891802773</v>
      </c>
      <c r="N58" s="38">
        <v>554</v>
      </c>
      <c r="O58" s="41">
        <v>172</v>
      </c>
      <c r="P58" s="60">
        <v>0.48412768016556418</v>
      </c>
      <c r="Q58" s="40">
        <f>Table1[[#This Row],[W (proposed)]]/Table1[[#This Row],[W (curr)]]-1</f>
        <v>8.7388638340189839E-2</v>
      </c>
      <c r="R58" s="41">
        <f>RANK(Table1[[#This Row],[∆W%]],Table1[∆W%])</f>
        <v>254</v>
      </c>
      <c r="S58" s="59">
        <f>Table1[W (proposed)]-Table1[[#This Row],[W (curr)]]</f>
        <v>4.230725875246355E-2</v>
      </c>
      <c r="T58" s="50">
        <f>Table1[[#This Row],[nBasic]]*Table1[W (proposed)]-Table1[[#This Row],[nBasic (curr)]]*Table1[[#This Row],[W (curr)]]</f>
        <v>12.541197894604011</v>
      </c>
      <c r="U58" s="74">
        <f>U57-1</f>
        <v>782</v>
      </c>
      <c r="V58" s="72" t="str">
        <f>INDEX(WeightUpdate!$C$6:$C$794,MATCH(U58,WeightUpdate!$R$6:$R$794,0))</f>
        <v>IP Other Circulatory System Procedures w/MCC</v>
      </c>
      <c r="W58" s="73">
        <f>INDEX(WeightUpdate!$P$6:$P$794,MATCH(U58,WeightUpdate!$R$6:$R$794,0))</f>
        <v>7.3723645112905833</v>
      </c>
      <c r="X58" s="79">
        <f>INDEX(WeightUpdate!$M$6:$M$794,MATCH(U58,WeightUpdate!$R$6:$R$794,0))</f>
        <v>2.3448677617270719</v>
      </c>
      <c r="Y58" s="70">
        <f t="shared" si="2"/>
        <v>-0.68193816812286367</v>
      </c>
      <c r="Z58" s="70"/>
      <c r="AA58" s="70"/>
      <c r="AB58" s="46"/>
      <c r="AC58" s="46"/>
      <c r="AD58" s="46"/>
      <c r="AE58" s="46"/>
    </row>
    <row r="59" spans="1:31" s="44" customFormat="1" x14ac:dyDescent="0.25">
      <c r="A59" s="36">
        <v>14221</v>
      </c>
      <c r="B59" s="36" t="s">
        <v>9</v>
      </c>
      <c r="C59" s="36" t="s">
        <v>194</v>
      </c>
      <c r="D59" s="36">
        <v>1422</v>
      </c>
      <c r="E59" s="36">
        <v>1</v>
      </c>
      <c r="F59" s="37">
        <v>906</v>
      </c>
      <c r="G59" s="37">
        <v>178</v>
      </c>
      <c r="H59" s="38">
        <v>3128.0900877483355</v>
      </c>
      <c r="I59" s="38">
        <f>Table1[[#This Row],[Cost]]+IF(Table1[[#This Row],[n]]=0,0,VLOOKUP(Table1[[#This Row],[DRG]],HCPCs,5,0))</f>
        <v>3129.215896310327</v>
      </c>
      <c r="J59" s="39">
        <v>0.60919999999999108</v>
      </c>
      <c r="K59" s="39">
        <f>Table1[[#This Row],[W (3M)]]-IFERROR((Table1[[#This Row],[W (3M)]]-Table1[[#This Row],[Adjusted Cost]]*Casemix/TotalCost)*EXP(-a/Table1[[#This Row],[n]]),)</f>
        <v>0.378840229560921</v>
      </c>
      <c r="L59" s="39">
        <f>VLOOKUP(Table1[[#This Row],[BaseDRG]],BaseDRGTable,13+Table1[[#This Row],[severity]],FALSE)</f>
        <v>0.378840229560921</v>
      </c>
      <c r="M59" s="39">
        <f>IF(VLOOKUP(Table1[[#This Row],[BaseDRG]],BaseDRGTable,8,0)&gt;0,Table1[[#This Row],[W (severity)]]*Basic_CaseMix/$L$797,Table1[[#This Row],[W (severity)]])</f>
        <v>0.38261718772636016</v>
      </c>
      <c r="N59" s="38">
        <v>857</v>
      </c>
      <c r="O59" s="41">
        <v>163</v>
      </c>
      <c r="P59" s="60">
        <v>0.38755132763392347</v>
      </c>
      <c r="Q59" s="40">
        <f>Table1[[#This Row],[W (proposed)]]/Table1[[#This Row],[W (curr)]]-1</f>
        <v>-1.2731577873019262E-2</v>
      </c>
      <c r="R59" s="41">
        <f>RANK(Table1[[#This Row],[∆W%]],Table1[∆W%])</f>
        <v>411</v>
      </c>
      <c r="S59" s="59">
        <f>Table1[W (proposed)]-Table1[[#This Row],[W (curr)]]</f>
        <v>-4.9341399075633063E-3</v>
      </c>
      <c r="T59" s="50">
        <f>Table1[[#This Row],[nBasic]]*Table1[W (proposed)]-Table1[[#This Row],[nBasic (curr)]]*Table1[[#This Row],[W (curr)]]</f>
        <v>4.934993010962593</v>
      </c>
      <c r="U59" s="74">
        <v>782</v>
      </c>
      <c r="V59" s="72" t="str">
        <f>INDEX(WeightUpdate!$C$6:$C$794,MATCH(U59,WeightUpdate!$R$6:$R$794,0))</f>
        <v>IP Other Circulatory System Procedures w/MCC</v>
      </c>
      <c r="W59" s="73">
        <f>INDEX(WeightUpdate!$P$6:$P$794,MATCH(U59,WeightUpdate!$R$6:$R$794,0))</f>
        <v>7.3723645112905833</v>
      </c>
      <c r="X59" s="79">
        <f>INDEX(WeightUpdate!$M$6:$M$794,MATCH(U59,WeightUpdate!$R$6:$R$794,0))</f>
        <v>2.3448677617270719</v>
      </c>
      <c r="Y59" s="70">
        <f t="shared" si="2"/>
        <v>-0.68193816812286367</v>
      </c>
      <c r="Z59" s="70"/>
      <c r="AA59" s="70"/>
      <c r="AB59" s="46"/>
      <c r="AC59" s="46"/>
      <c r="AD59" s="46"/>
      <c r="AE59" s="46"/>
    </row>
    <row r="60" spans="1:31" s="44" customFormat="1" x14ac:dyDescent="0.25">
      <c r="A60" s="36">
        <v>84211</v>
      </c>
      <c r="B60" s="36" t="s">
        <v>16</v>
      </c>
      <c r="C60" s="36" t="s">
        <v>288</v>
      </c>
      <c r="D60" s="36">
        <v>8421</v>
      </c>
      <c r="E60" s="36">
        <v>1</v>
      </c>
      <c r="F60" s="37">
        <v>520</v>
      </c>
      <c r="G60" s="37">
        <v>172</v>
      </c>
      <c r="H60" s="38">
        <v>2993.9539666596929</v>
      </c>
      <c r="I60" s="38">
        <f>Table1[[#This Row],[Cost]]+IF(Table1[[#This Row],[n]]=0,0,VLOOKUP(Table1[[#This Row],[DRG]],HCPCs,5,0))</f>
        <v>3121.9993522766895</v>
      </c>
      <c r="J60" s="39">
        <v>0.5569999999999955</v>
      </c>
      <c r="K60" s="39">
        <f>Table1[[#This Row],[W (3M)]]-IFERROR((Table1[[#This Row],[W (3M)]]-Table1[[#This Row],[Adjusted Cost]]*Casemix/TotalCost)*EXP(-a/Table1[[#This Row],[n]]),)</f>
        <v>0.37803906242319757</v>
      </c>
      <c r="L60" s="39">
        <f>VLOOKUP(Table1[[#This Row],[BaseDRG]],BaseDRGTable,13+Table1[[#This Row],[severity]],FALSE)</f>
        <v>0.37803906242319757</v>
      </c>
      <c r="M60" s="39">
        <f>IF(VLOOKUP(Table1[[#This Row],[BaseDRG]],BaseDRGTable,8,0)&gt;0,Table1[[#This Row],[W (severity)]]*Basic_CaseMix/$L$797,Table1[[#This Row],[W (severity)]])</f>
        <v>0.38180803311917971</v>
      </c>
      <c r="N60" s="38">
        <v>499</v>
      </c>
      <c r="O60" s="41">
        <v>166</v>
      </c>
      <c r="P60" s="60">
        <v>0.44121315473176842</v>
      </c>
      <c r="Q60" s="40">
        <f>Table1[[#This Row],[W (proposed)]]/Table1[[#This Row],[W (curr)]]-1</f>
        <v>-0.13464041354048817</v>
      </c>
      <c r="R60" s="41">
        <f>RANK(Table1[[#This Row],[∆W%]],Table1[∆W%])</f>
        <v>545</v>
      </c>
      <c r="S60" s="59">
        <f>Table1[W (proposed)]-Table1[[#This Row],[W (curr)]]</f>
        <v>-5.9405121612588707E-2</v>
      </c>
      <c r="T60" s="50">
        <f>Table1[[#This Row],[nBasic]]*Table1[W (proposed)]-Table1[[#This Row],[nBasic (curr)]]*Table1[[#This Row],[W (curr)]]</f>
        <v>-7.5704019889746377</v>
      </c>
      <c r="U60" s="74">
        <f>U59-1</f>
        <v>781</v>
      </c>
      <c r="V60" s="72" t="str">
        <f>INDEX(WeightUpdate!$C$6:$C$794,MATCH(U60,WeightUpdate!$R$6:$R$794,0))</f>
        <v>IP Upper Urinary Tract Procedures w/MCC</v>
      </c>
      <c r="W60" s="73">
        <f>INDEX(WeightUpdate!$P$6:$P$794,MATCH(U60,WeightUpdate!$R$6:$R$794,0))</f>
        <v>3.2127366879653199</v>
      </c>
      <c r="X60" s="79">
        <f>INDEX(WeightUpdate!$M$6:$M$794,MATCH(U60,WeightUpdate!$R$6:$R$794,0))</f>
        <v>1.0644581368124686</v>
      </c>
      <c r="Y60" s="70">
        <f t="shared" si="2"/>
        <v>-0.66867557468999805</v>
      </c>
      <c r="Z60" s="70"/>
      <c r="AA60" s="70"/>
      <c r="AB60" s="46"/>
      <c r="AC60" s="46"/>
      <c r="AD60" s="46"/>
      <c r="AE60" s="46"/>
    </row>
    <row r="61" spans="1:31" s="44" customFormat="1" x14ac:dyDescent="0.25">
      <c r="A61" s="36">
        <v>101201</v>
      </c>
      <c r="B61" s="36" t="s">
        <v>18</v>
      </c>
      <c r="C61" s="36" t="s">
        <v>149</v>
      </c>
      <c r="D61" s="36">
        <v>10120</v>
      </c>
      <c r="E61" s="36">
        <v>1</v>
      </c>
      <c r="F61" s="37">
        <v>437</v>
      </c>
      <c r="G61" s="37">
        <v>171</v>
      </c>
      <c r="H61" s="38">
        <v>6011.1171038901666</v>
      </c>
      <c r="I61" s="38">
        <f>Table1[[#This Row],[Cost]]+IF(Table1[[#This Row],[n]]=0,0,VLOOKUP(Table1[[#This Row],[DRG]],HCPCs,5,0))</f>
        <v>6088.9763117366329</v>
      </c>
      <c r="J61" s="39">
        <v>0.82169987520155696</v>
      </c>
      <c r="K61" s="39">
        <f>Table1[[#This Row],[W (3M)]]-IFERROR((Table1[[#This Row],[W (3M)]]-Table1[[#This Row],[Adjusted Cost]]*Casemix/TotalCost)*EXP(-a/Table1[[#This Row],[n]]),)</f>
        <v>0.73692459997158288</v>
      </c>
      <c r="L61" s="39">
        <f>VLOOKUP(Table1[[#This Row],[BaseDRG]],BaseDRGTable,13+Table1[[#This Row],[severity]],FALSE)</f>
        <v>0.73692459997158288</v>
      </c>
      <c r="M61" s="39">
        <f>IF(VLOOKUP(Table1[[#This Row],[BaseDRG]],BaseDRGTable,8,0)&gt;0,Table1[[#This Row],[W (severity)]]*Basic_CaseMix/$L$797,Table1[[#This Row],[W (severity)]])</f>
        <v>0.7442715847107737</v>
      </c>
      <c r="N61" s="38">
        <v>433</v>
      </c>
      <c r="O61" s="41">
        <v>169</v>
      </c>
      <c r="P61" s="60">
        <v>0.70114305936790156</v>
      </c>
      <c r="Q61" s="40">
        <f>Table1[[#This Row],[W (proposed)]]/Table1[[#This Row],[W (curr)]]-1</f>
        <v>6.1511733970173843E-2</v>
      </c>
      <c r="R61" s="41">
        <f>RANK(Table1[[#This Row],[∆W%]],Table1[∆W%])</f>
        <v>284</v>
      </c>
      <c r="S61" s="59">
        <f>Table1[W (proposed)]-Table1[[#This Row],[W (curr)]]</f>
        <v>4.3128525342872148E-2</v>
      </c>
      <c r="T61" s="50">
        <f>Table1[[#This Row],[nBasic]]*Table1[W (proposed)]-Table1[[#This Row],[nBasic (curr)]]*Table1[[#This Row],[W (curr)]]</f>
        <v>8.7772639523669511</v>
      </c>
      <c r="U61" s="74">
        <f t="shared" ref="U61:U62" si="3">U60-1</f>
        <v>780</v>
      </c>
      <c r="V61" s="72" t="str">
        <f>INDEX(WeightUpdate!$C$6:$C$794,MATCH(U61,WeightUpdate!$R$6:$R$794,0))</f>
        <v>IP Sinus &amp; Mastoid Procedures w/MCC</v>
      </c>
      <c r="W61" s="73">
        <f>INDEX(WeightUpdate!$P$6:$P$794,MATCH(U61,WeightUpdate!$R$6:$R$794,0))</f>
        <v>4.0329834891072851</v>
      </c>
      <c r="X61" s="79">
        <f>INDEX(WeightUpdate!$M$6:$M$794,MATCH(U61,WeightUpdate!$R$6:$R$794,0))</f>
        <v>1.4298519405051491</v>
      </c>
      <c r="Y61" s="70">
        <f t="shared" si="2"/>
        <v>-0.6454605022889266</v>
      </c>
      <c r="Z61" s="70"/>
      <c r="AA61" s="70"/>
      <c r="AB61" s="46"/>
      <c r="AC61" s="46"/>
      <c r="AD61" s="46"/>
      <c r="AE61" s="46"/>
    </row>
    <row r="62" spans="1:31" s="44" customFormat="1" x14ac:dyDescent="0.25">
      <c r="A62" s="36">
        <v>91501</v>
      </c>
      <c r="B62" s="36" t="s">
        <v>17</v>
      </c>
      <c r="C62" s="36" t="s">
        <v>86</v>
      </c>
      <c r="D62" s="36">
        <v>9150</v>
      </c>
      <c r="E62" s="36">
        <v>1</v>
      </c>
      <c r="F62" s="37">
        <v>566</v>
      </c>
      <c r="G62" s="37">
        <v>169</v>
      </c>
      <c r="H62" s="38">
        <v>5154.2347450530006</v>
      </c>
      <c r="I62" s="38">
        <f>Table1[[#This Row],[Cost]]+IF(Table1[[#This Row],[n]]=0,0,VLOOKUP(Table1[[#This Row],[DRG]],HCPCs,5,0))</f>
        <v>5388.4713108354044</v>
      </c>
      <c r="J62" s="39">
        <v>1.009200000000007</v>
      </c>
      <c r="K62" s="39">
        <f>Table1[[#This Row],[W (3M)]]-IFERROR((Table1[[#This Row],[W (3M)]]-Table1[[#This Row],[Adjusted Cost]]*Casemix/TotalCost)*EXP(-a/Table1[[#This Row],[n]]),)</f>
        <v>0.65251230639894864</v>
      </c>
      <c r="L62" s="39">
        <f>VLOOKUP(Table1[[#This Row],[BaseDRG]],BaseDRGTable,13+Table1[[#This Row],[severity]],FALSE)</f>
        <v>0.65251230639894864</v>
      </c>
      <c r="M62" s="39">
        <f>IF(VLOOKUP(Table1[[#This Row],[BaseDRG]],BaseDRGTable,8,0)&gt;0,Table1[[#This Row],[W (severity)]]*Basic_CaseMix/$L$797,Table1[[#This Row],[W (severity)]])</f>
        <v>0.65901771815672172</v>
      </c>
      <c r="N62" s="38">
        <v>582</v>
      </c>
      <c r="O62" s="41">
        <v>171</v>
      </c>
      <c r="P62" s="60">
        <v>0.60441308940664307</v>
      </c>
      <c r="Q62" s="40">
        <f>Table1[[#This Row],[W (proposed)]]/Table1[[#This Row],[W (curr)]]-1</f>
        <v>9.0343226689025613E-2</v>
      </c>
      <c r="R62" s="41">
        <f>RANK(Table1[[#This Row],[∆W%]],Table1[∆W%])</f>
        <v>251</v>
      </c>
      <c r="S62" s="59">
        <f>Table1[W (proposed)]-Table1[[#This Row],[W (curr)]]</f>
        <v>5.4604628750078654E-2</v>
      </c>
      <c r="T62" s="50">
        <f>Table1[[#This Row],[nBasic]]*Table1[W (proposed)]-Table1[[#This Row],[nBasic (curr)]]*Table1[[#This Row],[W (curr)]]</f>
        <v>8.0193560799500005</v>
      </c>
      <c r="U62" s="74">
        <f t="shared" si="3"/>
        <v>779</v>
      </c>
      <c r="V62" s="72" t="str">
        <f>INDEX(WeightUpdate!$C$6:$C$794,MATCH(U62,WeightUpdate!$R$6:$R$794,0))</f>
        <v>IP Anal Procedures w/MCC</v>
      </c>
      <c r="W62" s="73">
        <f>INDEX(WeightUpdate!$P$6:$P$794,MATCH(U62,WeightUpdate!$R$6:$R$794,0))</f>
        <v>2.1789823747929304</v>
      </c>
      <c r="X62" s="79">
        <f>INDEX(WeightUpdate!$M$6:$M$794,MATCH(U62,WeightUpdate!$R$6:$R$794,0))</f>
        <v>0.81186179020069493</v>
      </c>
      <c r="Y62" s="70">
        <f t="shared" si="2"/>
        <v>-0.62741241067732523</v>
      </c>
      <c r="Z62" s="70"/>
      <c r="AA62" s="70"/>
      <c r="AB62" s="46"/>
      <c r="AC62" s="46"/>
      <c r="AD62" s="46"/>
      <c r="AE62" s="46"/>
    </row>
    <row r="63" spans="1:31" s="44" customFormat="1" x14ac:dyDescent="0.25">
      <c r="A63" s="36">
        <v>54241</v>
      </c>
      <c r="B63" s="36" t="s">
        <v>13</v>
      </c>
      <c r="C63" s="36" t="s">
        <v>148</v>
      </c>
      <c r="D63" s="36">
        <v>5424</v>
      </c>
      <c r="E63" s="36">
        <v>1</v>
      </c>
      <c r="F63" s="37">
        <v>345</v>
      </c>
      <c r="G63" s="37">
        <v>169</v>
      </c>
      <c r="H63" s="38">
        <v>7336.1596891661975</v>
      </c>
      <c r="I63" s="38">
        <f>Table1[[#This Row],[Cost]]+IF(Table1[[#This Row],[n]]=0,0,VLOOKUP(Table1[[#This Row],[DRG]],HCPCs,5,0))</f>
        <v>7973.1072716702247</v>
      </c>
      <c r="J63" s="39">
        <v>0.57450000000000034</v>
      </c>
      <c r="K63" s="39">
        <f>Table1[[#This Row],[W (3M)]]-IFERROR((Table1[[#This Row],[W (3M)]]-Table1[[#This Row],[Adjusted Cost]]*Casemix/TotalCost)*EXP(-a/Table1[[#This Row],[n]]),)</f>
        <v>0.96384619788234649</v>
      </c>
      <c r="L63" s="39">
        <f>VLOOKUP(Table1[[#This Row],[BaseDRG]],BaseDRGTable,13+Table1[[#This Row],[severity]],FALSE)</f>
        <v>0.96384619788234649</v>
      </c>
      <c r="M63" s="39">
        <f>IF(VLOOKUP(Table1[[#This Row],[BaseDRG]],BaseDRGTable,8,0)&gt;0,Table1[[#This Row],[W (severity)]]*Basic_CaseMix/$L$797,Table1[[#This Row],[W (severity)]])</f>
        <v>0.97345554367843179</v>
      </c>
      <c r="N63" s="38">
        <v>323</v>
      </c>
      <c r="O63" s="41">
        <v>159</v>
      </c>
      <c r="P63" s="60">
        <v>1.0684892880061339</v>
      </c>
      <c r="Q63" s="40">
        <f>Table1[[#This Row],[W (proposed)]]/Table1[[#This Row],[W (curr)]]-1</f>
        <v>-8.8942159172265334E-2</v>
      </c>
      <c r="R63" s="41">
        <f>RANK(Table1[[#This Row],[∆W%]],Table1[∆W%])</f>
        <v>495</v>
      </c>
      <c r="S63" s="59">
        <f>Table1[W (proposed)]-Table1[[#This Row],[W (curr)]]</f>
        <v>-9.5033744327702063E-2</v>
      </c>
      <c r="T63" s="50">
        <f>Table1[[#This Row],[nBasic]]*Table1[W (proposed)]-Table1[[#This Row],[nBasic (curr)]]*Table1[[#This Row],[W (curr)]]</f>
        <v>-5.3758099113203173</v>
      </c>
      <c r="U63" s="48"/>
      <c r="V63" s="46"/>
      <c r="W63" s="46"/>
      <c r="X63" s="46"/>
      <c r="Y63" s="46"/>
      <c r="Z63" s="46"/>
      <c r="AA63" s="46"/>
      <c r="AB63" s="46"/>
      <c r="AC63" s="46"/>
      <c r="AD63" s="46"/>
      <c r="AE63" s="46"/>
    </row>
    <row r="64" spans="1:31" s="44" customFormat="1" x14ac:dyDescent="0.25">
      <c r="A64" s="36">
        <v>131301</v>
      </c>
      <c r="B64" s="36" t="s">
        <v>21</v>
      </c>
      <c r="C64" s="36" t="s">
        <v>50</v>
      </c>
      <c r="D64" s="36">
        <v>13130</v>
      </c>
      <c r="E64" s="36">
        <v>1</v>
      </c>
      <c r="F64" s="37">
        <v>1018</v>
      </c>
      <c r="G64" s="37">
        <v>163</v>
      </c>
      <c r="H64" s="38">
        <v>3629.6603264243613</v>
      </c>
      <c r="I64" s="38">
        <f>Table1[[#This Row],[Cost]]+IF(Table1[[#This Row],[n]]=0,0,VLOOKUP(Table1[[#This Row],[DRG]],HCPCs,5,0))</f>
        <v>3665.581060910501</v>
      </c>
      <c r="J64" s="39">
        <v>0.70609999587468808</v>
      </c>
      <c r="K64" s="39">
        <f>Table1[[#This Row],[W (3M)]]-IFERROR((Table1[[#This Row],[W (3M)]]-Table1[[#This Row],[Adjusted Cost]]*Casemix/TotalCost)*EXP(-a/Table1[[#This Row],[n]]),)</f>
        <v>0.44374344723371095</v>
      </c>
      <c r="L64" s="39">
        <f>VLOOKUP(Table1[[#This Row],[BaseDRG]],BaseDRGTable,13+Table1[[#This Row],[severity]],FALSE)</f>
        <v>0.44374344723371095</v>
      </c>
      <c r="M64" s="39">
        <f>IF(VLOOKUP(Table1[[#This Row],[BaseDRG]],BaseDRGTable,8,0)&gt;0,Table1[[#This Row],[W (severity)]]*Basic_CaseMix/$L$797,Table1[[#This Row],[W (severity)]])</f>
        <v>0.44816747695814646</v>
      </c>
      <c r="N64" s="38">
        <v>2338</v>
      </c>
      <c r="O64" s="41">
        <v>299</v>
      </c>
      <c r="P64" s="60">
        <v>0.30132132257931732</v>
      </c>
      <c r="Q64" s="40">
        <f>Table1[[#This Row],[W (proposed)]]/Table1[[#This Row],[W (curr)]]-1</f>
        <v>0.48734073354591279</v>
      </c>
      <c r="R64" s="41">
        <f>RANK(Table1[[#This Row],[∆W%]],Table1[∆W%])</f>
        <v>44</v>
      </c>
      <c r="S64" s="51">
        <f>Table1[W (proposed)]-Table1[[#This Row],[W (curr)]]</f>
        <v>0.14684615437882914</v>
      </c>
      <c r="T64" s="50">
        <f>Table1[[#This Row],[nBasic]]*Table1[W (proposed)]-Table1[[#This Row],[nBasic (curr)]]*Table1[[#This Row],[W (curr)]]</f>
        <v>-17.043776707038006</v>
      </c>
      <c r="U64" s="48"/>
      <c r="V64" s="46"/>
      <c r="W64" s="46"/>
      <c r="X64" s="46"/>
      <c r="Y64" s="46"/>
      <c r="Z64" s="46"/>
      <c r="AA64" s="46"/>
      <c r="AB64" s="46"/>
      <c r="AC64" s="46"/>
      <c r="AD64" s="46"/>
      <c r="AE64" s="46"/>
    </row>
    <row r="65" spans="1:31" s="44" customFormat="1" x14ac:dyDescent="0.25">
      <c r="A65" s="36">
        <v>54162</v>
      </c>
      <c r="B65" s="36" t="s">
        <v>13</v>
      </c>
      <c r="C65" s="36" t="s">
        <v>317</v>
      </c>
      <c r="D65" s="36">
        <v>5416</v>
      </c>
      <c r="E65" s="36">
        <v>2</v>
      </c>
      <c r="F65" s="37">
        <v>332</v>
      </c>
      <c r="G65" s="37">
        <v>161</v>
      </c>
      <c r="H65" s="38">
        <v>10366.195328894448</v>
      </c>
      <c r="I65" s="38">
        <f>Table1[[#This Row],[Cost]]+IF(Table1[[#This Row],[n]]=0,0,VLOOKUP(Table1[[#This Row],[DRG]],HCPCs,5,0))</f>
        <v>11599.132496588158</v>
      </c>
      <c r="J65" s="39">
        <v>0.63069999999999693</v>
      </c>
      <c r="K65" s="39">
        <f>Table1[[#This Row],[W (3M)]]-IFERROR((Table1[[#This Row],[W (3M)]]-Table1[[#This Row],[Adjusted Cost]]*Casemix/TotalCost)*EXP(-a/Table1[[#This Row],[n]]),)</f>
        <v>1.401641063541486</v>
      </c>
      <c r="L65" s="39">
        <f>VLOOKUP(Table1[[#This Row],[BaseDRG]],BaseDRGTable,13+Table1[[#This Row],[severity]],FALSE)</f>
        <v>1.401641063541486</v>
      </c>
      <c r="M65" s="39">
        <f>IF(VLOOKUP(Table1[[#This Row],[BaseDRG]],BaseDRGTable,8,0)&gt;0,Table1[[#This Row],[W (severity)]]*Basic_CaseMix/$L$797,Table1[[#This Row],[W (severity)]])</f>
        <v>1.4156151329429685</v>
      </c>
      <c r="N65" s="38">
        <v>477</v>
      </c>
      <c r="O65" s="41">
        <v>202</v>
      </c>
      <c r="P65" s="60">
        <v>1.3223925708012736</v>
      </c>
      <c r="Q65" s="40">
        <f>Table1[[#This Row],[W (proposed)]]/Table1[[#This Row],[W (curr)]]-1</f>
        <v>7.0495376486582106E-2</v>
      </c>
      <c r="R65" s="41">
        <f>RANK(Table1[[#This Row],[∆W%]],Table1[∆W%])</f>
        <v>272</v>
      </c>
      <c r="S65" s="59">
        <f>Table1[W (proposed)]-Table1[[#This Row],[W (curr)]]</f>
        <v>9.3222562141694887E-2</v>
      </c>
      <c r="T65" s="50">
        <f>Table1[[#This Row],[nBasic]]*Table1[W (proposed)]-Table1[[#This Row],[nBasic (curr)]]*Table1[[#This Row],[W (curr)]]</f>
        <v>-39.209262898039356</v>
      </c>
      <c r="U65" s="48"/>
      <c r="V65" s="46"/>
      <c r="W65" s="46"/>
      <c r="X65" s="46"/>
      <c r="Y65" s="46"/>
      <c r="Z65" s="46"/>
      <c r="AA65" s="46"/>
      <c r="AB65" s="46"/>
      <c r="AC65" s="46"/>
      <c r="AD65" s="46"/>
      <c r="AE65" s="46"/>
    </row>
    <row r="66" spans="1:31" s="44" customFormat="1" x14ac:dyDescent="0.25">
      <c r="A66" s="36">
        <v>64172</v>
      </c>
      <c r="B66" s="36" t="s">
        <v>14</v>
      </c>
      <c r="C66" s="36" t="s">
        <v>692</v>
      </c>
      <c r="D66" s="36">
        <v>6417</v>
      </c>
      <c r="E66" s="36">
        <v>2</v>
      </c>
      <c r="F66" s="37">
        <v>782</v>
      </c>
      <c r="G66" s="37">
        <v>158</v>
      </c>
      <c r="H66" s="38">
        <v>3246.4533083120168</v>
      </c>
      <c r="I66" s="38">
        <f>Table1[[#This Row],[Cost]]+IF(Table1[[#This Row],[n]]=0,0,VLOOKUP(Table1[[#This Row],[DRG]],HCPCs,5,0))</f>
        <v>3247.7040626996281</v>
      </c>
      <c r="J66" s="39">
        <v>0.62620000000000009</v>
      </c>
      <c r="K66" s="39">
        <f>Table1[[#This Row],[W (3M)]]-IFERROR((Table1[[#This Row],[W (3M)]]-Table1[[#This Row],[Adjusted Cost]]*Casemix/TotalCost)*EXP(-a/Table1[[#This Row],[n]]),)</f>
        <v>0.39321233308179443</v>
      </c>
      <c r="L66" s="39">
        <f>VLOOKUP(Table1[[#This Row],[BaseDRG]],BaseDRGTable,13+Table1[[#This Row],[severity]],FALSE)</f>
        <v>0.39321233308179443</v>
      </c>
      <c r="M66" s="39">
        <f>IF(VLOOKUP(Table1[[#This Row],[BaseDRG]],BaseDRGTable,8,0)&gt;0,Table1[[#This Row],[W (severity)]]*Basic_CaseMix/$L$797,Table1[[#This Row],[W (severity)]])</f>
        <v>0.39713257812521541</v>
      </c>
      <c r="N66" s="38">
        <v>1389</v>
      </c>
      <c r="O66" s="41">
        <v>283</v>
      </c>
      <c r="P66" s="60">
        <v>0.42980106029617626</v>
      </c>
      <c r="Q66" s="40">
        <f>Table1[[#This Row],[W (proposed)]]/Table1[[#This Row],[W (curr)]]-1</f>
        <v>-7.6008379663951908E-2</v>
      </c>
      <c r="R66" s="41">
        <f>RANK(Table1[[#This Row],[∆W%]],Table1[∆W%])</f>
        <v>478</v>
      </c>
      <c r="S66" s="59">
        <f>Table1[W (proposed)]-Table1[[#This Row],[W (curr)]]</f>
        <v>-3.2668482170960855E-2</v>
      </c>
      <c r="T66" s="50">
        <f>Table1[[#This Row],[nBasic]]*Table1[W (proposed)]-Table1[[#This Row],[nBasic (curr)]]*Table1[[#This Row],[W (curr)]]</f>
        <v>-58.886752720033847</v>
      </c>
      <c r="U66" s="48"/>
      <c r="V66" s="46"/>
      <c r="W66" s="46"/>
      <c r="X66" s="46"/>
      <c r="Y66" s="46"/>
      <c r="Z66" s="46"/>
      <c r="AA66" s="46"/>
      <c r="AB66" s="46"/>
      <c r="AC66" s="46"/>
      <c r="AD66" s="46"/>
      <c r="AE66" s="46"/>
    </row>
    <row r="67" spans="1:31" s="44" customFormat="1" x14ac:dyDescent="0.25">
      <c r="A67" s="36">
        <v>134141</v>
      </c>
      <c r="B67" s="36" t="s">
        <v>21</v>
      </c>
      <c r="C67" s="36" t="s">
        <v>64</v>
      </c>
      <c r="D67" s="36">
        <v>13414</v>
      </c>
      <c r="E67" s="36">
        <v>1</v>
      </c>
      <c r="F67" s="37">
        <v>1436</v>
      </c>
      <c r="G67" s="37">
        <v>157</v>
      </c>
      <c r="H67" s="38">
        <v>2484.1029905988885</v>
      </c>
      <c r="I67" s="38">
        <f>Table1[[#This Row],[Cost]]+IF(Table1[[#This Row],[n]]=0,0,VLOOKUP(Table1[[#This Row],[DRG]],HCPCs,5,0))</f>
        <v>2484.5461135733094</v>
      </c>
      <c r="J67" s="39">
        <v>0.3479000566492968</v>
      </c>
      <c r="K67" s="39">
        <f>Table1[[#This Row],[W (3M)]]-IFERROR((Table1[[#This Row],[W (3M)]]-Table1[[#This Row],[Adjusted Cost]]*Casemix/TotalCost)*EXP(-a/Table1[[#This Row],[n]]),)</f>
        <v>0.30065768274338367</v>
      </c>
      <c r="L67" s="39">
        <f>VLOOKUP(Table1[[#This Row],[BaseDRG]],BaseDRGTable,13+Table1[[#This Row],[severity]],FALSE)</f>
        <v>0.30065768274338367</v>
      </c>
      <c r="M67" s="39">
        <f>IF(VLOOKUP(Table1[[#This Row],[BaseDRG]],BaseDRGTable,8,0)&gt;0,Table1[[#This Row],[W (severity)]]*Basic_CaseMix/$L$797,Table1[[#This Row],[W (severity)]])</f>
        <v>0.30365517720471841</v>
      </c>
      <c r="N67" s="38">
        <v>758</v>
      </c>
      <c r="O67" s="41">
        <v>87</v>
      </c>
      <c r="P67" s="60">
        <v>0.27246525957504242</v>
      </c>
      <c r="Q67" s="40">
        <f>Table1[[#This Row],[W (proposed)]]/Table1[[#This Row],[W (curr)]]-1</f>
        <v>0.11447300723153542</v>
      </c>
      <c r="R67" s="41">
        <f>RANK(Table1[[#This Row],[∆W%]],Table1[∆W%])</f>
        <v>237</v>
      </c>
      <c r="S67" s="51">
        <f>Table1[W (proposed)]-Table1[[#This Row],[W (curr)]]</f>
        <v>3.1189917629675989E-2</v>
      </c>
      <c r="T67" s="50">
        <f>Table1[[#This Row],[nBasic]]*Table1[W (proposed)]-Table1[[#This Row],[nBasic (curr)]]*Table1[[#This Row],[W (curr)]]</f>
        <v>23.969385238112096</v>
      </c>
      <c r="U67" s="48"/>
      <c r="V67" s="48"/>
      <c r="W67" s="46"/>
      <c r="X67" s="46"/>
      <c r="Y67" s="46"/>
      <c r="Z67" s="46"/>
      <c r="AA67" s="46"/>
      <c r="AB67" s="46"/>
      <c r="AC67" s="46"/>
      <c r="AD67" s="46"/>
      <c r="AE67" s="46"/>
    </row>
    <row r="68" spans="1:31" s="44" customFormat="1" x14ac:dyDescent="0.25">
      <c r="A68" s="36">
        <v>54171</v>
      </c>
      <c r="B68" s="36" t="s">
        <v>13</v>
      </c>
      <c r="C68" s="36" t="s">
        <v>131</v>
      </c>
      <c r="D68" s="36">
        <v>5417</v>
      </c>
      <c r="E68" s="36">
        <v>1</v>
      </c>
      <c r="F68" s="37">
        <v>331</v>
      </c>
      <c r="G68" s="37">
        <v>152</v>
      </c>
      <c r="H68" s="38">
        <v>3409.4262123867093</v>
      </c>
      <c r="I68" s="38">
        <f>Table1[[#This Row],[Cost]]+IF(Table1[[#This Row],[n]]=0,0,VLOOKUP(Table1[[#This Row],[DRG]],HCPCs,5,0))</f>
        <v>3472.7876306025501</v>
      </c>
      <c r="J68" s="39">
        <v>0.55600000000000127</v>
      </c>
      <c r="K68" s="39">
        <f>Table1[[#This Row],[W (3M)]]-IFERROR((Table1[[#This Row],[W (3M)]]-Table1[[#This Row],[Adjusted Cost]]*Casemix/TotalCost)*EXP(-a/Table1[[#This Row],[n]]),)</f>
        <v>0.42053688721927973</v>
      </c>
      <c r="L68" s="39">
        <f>VLOOKUP(Table1[[#This Row],[BaseDRG]],BaseDRGTable,13+Table1[[#This Row],[severity]],FALSE)</f>
        <v>0.42053688721927973</v>
      </c>
      <c r="M68" s="39">
        <f>IF(VLOOKUP(Table1[[#This Row],[BaseDRG]],BaseDRGTable,8,0)&gt;0,Table1[[#This Row],[W (severity)]]*Basic_CaseMix/$L$797,Table1[[#This Row],[W (severity)]])</f>
        <v>0.42472955237496329</v>
      </c>
      <c r="N68" s="38">
        <v>309</v>
      </c>
      <c r="O68" s="41">
        <v>140</v>
      </c>
      <c r="P68" s="60">
        <v>0.47331324876889636</v>
      </c>
      <c r="Q68" s="40">
        <f>Table1[[#This Row],[W (proposed)]]/Table1[[#This Row],[W (curr)]]-1</f>
        <v>-0.10264596759186628</v>
      </c>
      <c r="R68" s="41">
        <f>RANK(Table1[[#This Row],[∆W%]],Table1[∆W%])</f>
        <v>511</v>
      </c>
      <c r="S68" s="59">
        <f>Table1[W (proposed)]-Table1[[#This Row],[W (curr)]]</f>
        <v>-4.8583696393933062E-2</v>
      </c>
      <c r="T68" s="50">
        <f>Table1[[#This Row],[nBasic]]*Table1[W (proposed)]-Table1[[#This Row],[nBasic (curr)]]*Table1[[#This Row],[W (curr)]]</f>
        <v>-1.7049628666510728</v>
      </c>
      <c r="U68" s="48"/>
      <c r="V68" s="46"/>
      <c r="W68" s="46"/>
      <c r="X68" s="46"/>
      <c r="Y68" s="46"/>
      <c r="Z68" s="46"/>
      <c r="AA68" s="46"/>
      <c r="AB68" s="46"/>
      <c r="AC68" s="46"/>
      <c r="AD68" s="46"/>
      <c r="AE68" s="46"/>
    </row>
    <row r="69" spans="1:31" s="44" customFormat="1" x14ac:dyDescent="0.25">
      <c r="A69" s="36">
        <v>44163</v>
      </c>
      <c r="B69" s="36" t="s">
        <v>12</v>
      </c>
      <c r="C69" s="36" t="s">
        <v>827</v>
      </c>
      <c r="D69" s="36">
        <v>4416</v>
      </c>
      <c r="E69" s="36">
        <v>3</v>
      </c>
      <c r="F69" s="37">
        <v>608</v>
      </c>
      <c r="G69" s="37">
        <v>150</v>
      </c>
      <c r="H69" s="38">
        <v>14036.371206216218</v>
      </c>
      <c r="I69" s="38">
        <f>Table1[[#This Row],[Cost]]+IF(Table1[[#This Row],[n]]=0,0,VLOOKUP(Table1[[#This Row],[DRG]],HCPCs,5,0))</f>
        <v>14143.782546541215</v>
      </c>
      <c r="J69" s="39">
        <v>1.3901000000000046</v>
      </c>
      <c r="K69" s="39">
        <f>Table1[[#This Row],[W (3M)]]-IFERROR((Table1[[#This Row],[W (3M)]]-Table1[[#This Row],[Adjusted Cost]]*Casemix/TotalCost)*EXP(-a/Table1[[#This Row],[n]]),)</f>
        <v>1.7109824648949485</v>
      </c>
      <c r="L69" s="39">
        <f>VLOOKUP(Table1[[#This Row],[BaseDRG]],BaseDRGTable,13+Table1[[#This Row],[severity]],FALSE)</f>
        <v>1.7109824648949485</v>
      </c>
      <c r="M69" s="39">
        <f>IF(VLOOKUP(Table1[[#This Row],[BaseDRG]],BaseDRGTable,8,0)&gt;0,Table1[[#This Row],[W (severity)]]*Basic_CaseMix/$L$797,Table1[[#This Row],[W (severity)]])</f>
        <v>1.7280406036232405</v>
      </c>
      <c r="N69" s="38">
        <v>426</v>
      </c>
      <c r="O69" s="41">
        <v>107</v>
      </c>
      <c r="P69" s="60">
        <v>2.2277048764745118</v>
      </c>
      <c r="Q69" s="40">
        <f>Table1[[#This Row],[W (proposed)]]/Table1[[#This Row],[W (curr)]]-1</f>
        <v>-0.22429554207468561</v>
      </c>
      <c r="R69" s="41">
        <f>RANK(Table1[[#This Row],[∆W%]],Table1[∆W%])</f>
        <v>644</v>
      </c>
      <c r="S69" s="59">
        <f>Table1[W (proposed)]-Table1[[#This Row],[W (curr)]]</f>
        <v>-0.49966427285127124</v>
      </c>
      <c r="T69" s="50">
        <f>Table1[[#This Row],[nBasic]]*Table1[W (proposed)]-Table1[[#This Row],[nBasic (curr)]]*Table1[[#This Row],[W (curr)]]</f>
        <v>20.841668760713333</v>
      </c>
      <c r="U69" s="48"/>
      <c r="V69" s="46"/>
      <c r="W69" s="46"/>
      <c r="X69" s="46"/>
      <c r="Y69" s="46"/>
      <c r="Z69" s="46"/>
      <c r="AA69" s="46"/>
      <c r="AB69" s="46"/>
      <c r="AC69" s="46"/>
      <c r="AD69" s="46"/>
      <c r="AE69" s="46"/>
    </row>
    <row r="70" spans="1:31" s="44" customFormat="1" x14ac:dyDescent="0.25">
      <c r="A70" s="36">
        <v>44162</v>
      </c>
      <c r="B70" s="36" t="s">
        <v>12</v>
      </c>
      <c r="C70" s="36" t="s">
        <v>816</v>
      </c>
      <c r="D70" s="36">
        <v>4416</v>
      </c>
      <c r="E70" s="36">
        <v>2</v>
      </c>
      <c r="F70" s="37">
        <v>840</v>
      </c>
      <c r="G70" s="37">
        <v>150</v>
      </c>
      <c r="H70" s="38">
        <v>6069.7193954413788</v>
      </c>
      <c r="I70" s="38">
        <f>Table1[[#This Row],[Cost]]+IF(Table1[[#This Row],[n]]=0,0,VLOOKUP(Table1[[#This Row],[DRG]],HCPCs,5,0))</f>
        <v>6080.3033321322891</v>
      </c>
      <c r="J70" s="39">
        <v>0.84670000000001377</v>
      </c>
      <c r="K70" s="39">
        <f>Table1[[#This Row],[W (3M)]]-IFERROR((Table1[[#This Row],[W (3M)]]-Table1[[#This Row],[Adjusted Cost]]*Casemix/TotalCost)*EXP(-a/Table1[[#This Row],[n]]),)</f>
        <v>0.73582547291583156</v>
      </c>
      <c r="L70" s="39">
        <f>VLOOKUP(Table1[[#This Row],[BaseDRG]],BaseDRGTable,13+Table1[[#This Row],[severity]],FALSE)</f>
        <v>0.73582547291583156</v>
      </c>
      <c r="M70" s="39">
        <f>IF(VLOOKUP(Table1[[#This Row],[BaseDRG]],BaseDRGTable,8,0)&gt;0,Table1[[#This Row],[W (severity)]]*Basic_CaseMix/$L$797,Table1[[#This Row],[W (severity)]])</f>
        <v>0.7431614995872563</v>
      </c>
      <c r="N70" s="38">
        <v>1217</v>
      </c>
      <c r="O70" s="41">
        <v>233</v>
      </c>
      <c r="P70" s="60">
        <v>0.9096696045292989</v>
      </c>
      <c r="Q70" s="40">
        <f>Table1[[#This Row],[W (proposed)]]/Table1[[#This Row],[W (curr)]]-1</f>
        <v>-0.18304239705601777</v>
      </c>
      <c r="R70" s="41">
        <f>RANK(Table1[[#This Row],[∆W%]],Table1[∆W%])</f>
        <v>596</v>
      </c>
      <c r="S70" s="59">
        <f>Table1[W (proposed)]-Table1[[#This Row],[W (curr)]]</f>
        <v>-0.1665081049420426</v>
      </c>
      <c r="T70" s="50">
        <f>Table1[[#This Row],[nBasic]]*Table1[W (proposed)]-Table1[[#This Row],[nBasic (curr)]]*Table1[[#This Row],[W (curr)]]</f>
        <v>-100.4787929172382</v>
      </c>
      <c r="U70" s="48"/>
      <c r="V70" s="46"/>
      <c r="W70" s="46"/>
      <c r="X70" s="46"/>
      <c r="Y70" s="46"/>
      <c r="Z70" s="46"/>
      <c r="AA70" s="46"/>
      <c r="AB70" s="46"/>
      <c r="AC70" s="46"/>
      <c r="AD70" s="46"/>
      <c r="AE70" s="46"/>
    </row>
    <row r="71" spans="1:31" s="44" customFormat="1" x14ac:dyDescent="0.25">
      <c r="A71" s="36">
        <v>51151</v>
      </c>
      <c r="B71" s="36" t="s">
        <v>13</v>
      </c>
      <c r="C71" s="36" t="s">
        <v>106</v>
      </c>
      <c r="D71" s="36">
        <v>5115</v>
      </c>
      <c r="E71" s="36">
        <v>1</v>
      </c>
      <c r="F71" s="37">
        <v>393</v>
      </c>
      <c r="G71" s="37">
        <v>147</v>
      </c>
      <c r="H71" s="38">
        <v>4431.4996030534403</v>
      </c>
      <c r="I71" s="38">
        <f>Table1[[#This Row],[Cost]]+IF(Table1[[#This Row],[n]]=0,0,VLOOKUP(Table1[[#This Row],[DRG]],HCPCs,5,0))</f>
        <v>4999.3723096575204</v>
      </c>
      <c r="J71" s="39">
        <v>1.1211999999999913</v>
      </c>
      <c r="K71" s="39">
        <f>Table1[[#This Row],[W (3M)]]-IFERROR((Table1[[#This Row],[W (3M)]]-Table1[[#This Row],[Adjusted Cost]]*Casemix/TotalCost)*EXP(-a/Table1[[#This Row],[n]]),)</f>
        <v>0.60597648787300007</v>
      </c>
      <c r="L71" s="39">
        <f>VLOOKUP(Table1[[#This Row],[BaseDRG]],BaseDRGTable,13+Table1[[#This Row],[severity]],FALSE)</f>
        <v>0.60597648787300007</v>
      </c>
      <c r="M71" s="39">
        <f>IF(VLOOKUP(Table1[[#This Row],[BaseDRG]],BaseDRGTable,8,0)&gt;0,Table1[[#This Row],[W (severity)]]*Basic_CaseMix/$L$797,Table1[[#This Row],[W (severity)]])</f>
        <v>0.61201794721481484</v>
      </c>
      <c r="N71" s="38">
        <v>403</v>
      </c>
      <c r="O71" s="41">
        <v>157</v>
      </c>
      <c r="P71" s="60">
        <v>1.1192543395657548</v>
      </c>
      <c r="Q71" s="40">
        <f>Table1[[#This Row],[W (proposed)]]/Table1[[#This Row],[W (curr)]]-1</f>
        <v>-0.45319135644158959</v>
      </c>
      <c r="R71" s="41">
        <f>RANK(Table1[[#This Row],[∆W%]],Table1[∆W%])</f>
        <v>749</v>
      </c>
      <c r="S71" s="59">
        <f>Table1[W (proposed)]-Table1[[#This Row],[W (curr)]]</f>
        <v>-0.50723639235093998</v>
      </c>
      <c r="T71" s="50">
        <f>Table1[[#This Row],[nBasic]]*Table1[W (proposed)]-Table1[[#This Row],[nBasic (curr)]]*Table1[[#This Row],[W (curr)]]</f>
        <v>-85.756293071245736</v>
      </c>
      <c r="U71" s="48"/>
      <c r="V71" s="46"/>
      <c r="W71" s="46"/>
      <c r="X71" s="46"/>
      <c r="Y71" s="46"/>
      <c r="Z71" s="46"/>
      <c r="AA71" s="46"/>
      <c r="AB71" s="46"/>
      <c r="AC71" s="46"/>
      <c r="AD71" s="46"/>
      <c r="AE71" s="46"/>
    </row>
    <row r="72" spans="1:31" s="44" customFormat="1" x14ac:dyDescent="0.25">
      <c r="A72" s="36">
        <v>146103</v>
      </c>
      <c r="B72" s="36" t="s">
        <v>22</v>
      </c>
      <c r="C72" s="36" t="s">
        <v>361</v>
      </c>
      <c r="D72" s="36">
        <v>14610</v>
      </c>
      <c r="E72" s="36">
        <v>3</v>
      </c>
      <c r="F72" s="37">
        <v>992</v>
      </c>
      <c r="G72" s="37">
        <v>143</v>
      </c>
      <c r="H72" s="38">
        <v>9949.9582895124113</v>
      </c>
      <c r="I72" s="38">
        <f>Table1[[#This Row],[Cost]]+IF(Table1[[#This Row],[n]]=0,0,VLOOKUP(Table1[[#This Row],[DRG]],HCPCs,5,0))</f>
        <v>9968.4491807786289</v>
      </c>
      <c r="J72" s="39">
        <v>0.9803999664629528</v>
      </c>
      <c r="K72" s="39">
        <f>Table1[[#This Row],[W (3M)]]-IFERROR((Table1[[#This Row],[W (3M)]]-Table1[[#This Row],[Adjusted Cost]]*Casemix/TotalCost)*EXP(-a/Table1[[#This Row],[n]]),)</f>
        <v>1.2060054603190609</v>
      </c>
      <c r="L72" s="39">
        <f>VLOOKUP(Table1[[#This Row],[BaseDRG]],BaseDRGTable,13+Table1[[#This Row],[severity]],FALSE)</f>
        <v>1.2060054603190609</v>
      </c>
      <c r="M72" s="39">
        <f>IF(VLOOKUP(Table1[[#This Row],[BaseDRG]],BaseDRGTable,8,0)&gt;0,Table1[[#This Row],[W (severity)]]*Basic_CaseMix/$L$797,Table1[[#This Row],[W (severity)]])</f>
        <v>1.2180290835129217</v>
      </c>
      <c r="N72" s="38">
        <v>1232</v>
      </c>
      <c r="O72" s="41">
        <v>190</v>
      </c>
      <c r="P72" s="60">
        <v>1.141133220920151</v>
      </c>
      <c r="Q72" s="40">
        <f>Table1[[#This Row],[W (proposed)]]/Table1[[#This Row],[W (curr)]]-1</f>
        <v>6.7385526232218496E-2</v>
      </c>
      <c r="R72" s="41">
        <f>RANK(Table1[[#This Row],[∆W%]],Table1[∆W%])</f>
        <v>277</v>
      </c>
      <c r="S72" s="59">
        <f>Table1[W (proposed)]-Table1[[#This Row],[W (curr)]]</f>
        <v>7.6895862592770703E-2</v>
      </c>
      <c r="T72" s="50">
        <f>Table1[[#This Row],[nBasic]]*Table1[W (proposed)]-Table1[[#This Row],[nBasic (curr)]]*Table1[[#This Row],[W (curr)]]</f>
        <v>-42.637153032480882</v>
      </c>
      <c r="U72" s="48"/>
      <c r="V72" s="46"/>
      <c r="W72" s="46"/>
      <c r="X72" s="46"/>
      <c r="Y72" s="46"/>
      <c r="Z72" s="46"/>
      <c r="AA72" s="46"/>
      <c r="AB72" s="46"/>
      <c r="AC72" s="46"/>
      <c r="AD72" s="46"/>
      <c r="AE72" s="46"/>
    </row>
    <row r="73" spans="1:31" s="44" customFormat="1" x14ac:dyDescent="0.25">
      <c r="A73" s="36">
        <v>114131</v>
      </c>
      <c r="B73" s="36" t="s">
        <v>19</v>
      </c>
      <c r="C73" s="36" t="s">
        <v>275</v>
      </c>
      <c r="D73" s="36">
        <v>11413</v>
      </c>
      <c r="E73" s="36">
        <v>1</v>
      </c>
      <c r="F73" s="37">
        <v>342</v>
      </c>
      <c r="G73" s="37">
        <v>139</v>
      </c>
      <c r="H73" s="38">
        <v>2078.487133625732</v>
      </c>
      <c r="I73" s="38">
        <f>Table1[[#This Row],[Cost]]+IF(Table1[[#This Row],[n]]=0,0,VLOOKUP(Table1[[#This Row],[DRG]],HCPCs,5,0))</f>
        <v>2476.5541398256473</v>
      </c>
      <c r="J73" s="39">
        <v>0.4438999131557283</v>
      </c>
      <c r="K73" s="39">
        <f>Table1[[#This Row],[W (3M)]]-IFERROR((Table1[[#This Row],[W (3M)]]-Table1[[#This Row],[Adjusted Cost]]*Casemix/TotalCost)*EXP(-a/Table1[[#This Row],[n]]),)</f>
        <v>0.30000132249660777</v>
      </c>
      <c r="L73" s="39">
        <f>VLOOKUP(Table1[[#This Row],[BaseDRG]],BaseDRGTable,13+Table1[[#This Row],[severity]],FALSE)</f>
        <v>0.30000132249660777</v>
      </c>
      <c r="M73" s="39">
        <f>IF(VLOOKUP(Table1[[#This Row],[BaseDRG]],BaseDRGTable,8,0)&gt;0,Table1[[#This Row],[W (severity)]]*Basic_CaseMix/$L$797,Table1[[#This Row],[W (severity)]])</f>
        <v>0.3029922731830208</v>
      </c>
      <c r="N73" s="38">
        <v>340</v>
      </c>
      <c r="O73" s="41">
        <v>140</v>
      </c>
      <c r="P73" s="60">
        <v>0.3877664488454769</v>
      </c>
      <c r="Q73" s="40">
        <f>Table1[[#This Row],[W (proposed)]]/Table1[[#This Row],[W (curr)]]-1</f>
        <v>-0.21862173974788157</v>
      </c>
      <c r="R73" s="41">
        <f>RANK(Table1[[#This Row],[∆W%]],Table1[∆W%])</f>
        <v>639</v>
      </c>
      <c r="S73" s="59">
        <f>Table1[W (proposed)]-Table1[[#This Row],[W (curr)]]</f>
        <v>-8.4774175662456097E-2</v>
      </c>
      <c r="T73" s="50">
        <f>Table1[[#This Row],[nBasic]]*Table1[W (proposed)]-Table1[[#This Row],[nBasic (curr)]]*Table1[[#This Row],[W (curr)]]</f>
        <v>-12.171376865926874</v>
      </c>
      <c r="U73" s="48"/>
      <c r="V73" s="46"/>
      <c r="W73" s="46"/>
      <c r="X73" s="46"/>
      <c r="Y73" s="46"/>
      <c r="Z73" s="46"/>
      <c r="AA73" s="46"/>
      <c r="AB73" s="46"/>
      <c r="AC73" s="46"/>
      <c r="AD73" s="46"/>
      <c r="AE73" s="46"/>
    </row>
    <row r="74" spans="1:31" s="44" customFormat="1" x14ac:dyDescent="0.25">
      <c r="A74" s="36">
        <v>54123</v>
      </c>
      <c r="B74" s="36" t="s">
        <v>13</v>
      </c>
      <c r="C74" s="36" t="s">
        <v>823</v>
      </c>
      <c r="D74" s="36">
        <v>5412</v>
      </c>
      <c r="E74" s="36">
        <v>3</v>
      </c>
      <c r="F74" s="37">
        <v>442</v>
      </c>
      <c r="G74" s="37">
        <v>132</v>
      </c>
      <c r="H74" s="38">
        <v>14335.587905824068</v>
      </c>
      <c r="I74" s="38">
        <f>Table1[[#This Row],[Cost]]+IF(Table1[[#This Row],[n]]=0,0,VLOOKUP(Table1[[#This Row],[DRG]],HCPCs,5,0))</f>
        <v>15232.025874181567</v>
      </c>
      <c r="J74" s="39">
        <v>1.3999000000000017</v>
      </c>
      <c r="K74" s="39">
        <f>Table1[[#This Row],[W (3M)]]-IFERROR((Table1[[#This Row],[W (3M)]]-Table1[[#This Row],[Adjusted Cost]]*Casemix/TotalCost)*EXP(-a/Table1[[#This Row],[n]]),)</f>
        <v>1.8422815428270634</v>
      </c>
      <c r="L74" s="39">
        <f>VLOOKUP(Table1[[#This Row],[BaseDRG]],BaseDRGTable,13+Table1[[#This Row],[severity]],FALSE)</f>
        <v>1.8422815428270634</v>
      </c>
      <c r="M74" s="39">
        <f>IF(VLOOKUP(Table1[[#This Row],[BaseDRG]],BaseDRGTable,8,0)&gt;0,Table1[[#This Row],[W (severity)]]*Basic_CaseMix/$L$797,Table1[[#This Row],[W (severity)]])</f>
        <v>1.8606487060089758</v>
      </c>
      <c r="N74" s="38">
        <v>204</v>
      </c>
      <c r="O74" s="41">
        <v>53</v>
      </c>
      <c r="P74" s="60">
        <v>2.3532344098131959</v>
      </c>
      <c r="Q74" s="40">
        <f>Table1[[#This Row],[W (proposed)]]/Table1[[#This Row],[W (curr)]]-1</f>
        <v>-0.20932283743178925</v>
      </c>
      <c r="R74" s="41">
        <f>RANK(Table1[[#This Row],[∆W%]],Table1[∆W%])</f>
        <v>627</v>
      </c>
      <c r="S74" s="59">
        <f>Table1[W (proposed)]-Table1[[#This Row],[W (curr)]]</f>
        <v>-0.49258570380422007</v>
      </c>
      <c r="T74" s="50">
        <f>Table1[[#This Row],[nBasic]]*Table1[W (proposed)]-Table1[[#This Row],[nBasic (curr)]]*Table1[[#This Row],[W (curr)]]</f>
        <v>120.88420547308542</v>
      </c>
      <c r="U74" s="48"/>
      <c r="V74" s="46"/>
      <c r="W74" s="46"/>
      <c r="X74" s="46"/>
      <c r="Y74" s="46"/>
      <c r="Z74" s="46"/>
      <c r="AA74" s="46"/>
      <c r="AB74" s="46"/>
      <c r="AC74" s="46"/>
      <c r="AD74" s="46"/>
      <c r="AE74" s="46"/>
    </row>
    <row r="75" spans="1:31" s="44" customFormat="1" x14ac:dyDescent="0.25">
      <c r="A75" s="36">
        <v>54202</v>
      </c>
      <c r="B75" s="36" t="s">
        <v>13</v>
      </c>
      <c r="C75" s="36" t="s">
        <v>623</v>
      </c>
      <c r="D75" s="36">
        <v>5420</v>
      </c>
      <c r="E75" s="36">
        <v>2</v>
      </c>
      <c r="F75" s="37">
        <v>354</v>
      </c>
      <c r="G75" s="37">
        <v>127</v>
      </c>
      <c r="H75" s="38">
        <v>4565.9023406779643</v>
      </c>
      <c r="I75" s="38">
        <f>Table1[[#This Row],[Cost]]+IF(Table1[[#This Row],[n]]=0,0,VLOOKUP(Table1[[#This Row],[DRG]],HCPCs,5,0))</f>
        <v>4678.2209814035314</v>
      </c>
      <c r="J75" s="39">
        <v>0.61050000000000171</v>
      </c>
      <c r="K75" s="39">
        <f>Table1[[#This Row],[W (3M)]]-IFERROR((Table1[[#This Row],[W (3M)]]-Table1[[#This Row],[Adjusted Cost]]*Casemix/TotalCost)*EXP(-a/Table1[[#This Row],[n]]),)</f>
        <v>0.56616744272744612</v>
      </c>
      <c r="L75" s="39">
        <f>VLOOKUP(Table1[[#This Row],[BaseDRG]],BaseDRGTable,13+Table1[[#This Row],[severity]],FALSE)</f>
        <v>0.56616744272744612</v>
      </c>
      <c r="M75" s="39">
        <f>IF(VLOOKUP(Table1[[#This Row],[BaseDRG]],BaseDRGTable,8,0)&gt;0,Table1[[#This Row],[W (severity)]]*Basic_CaseMix/$L$797,Table1[[#This Row],[W (severity)]])</f>
        <v>0.57181201418252536</v>
      </c>
      <c r="N75" s="38">
        <v>1059</v>
      </c>
      <c r="O75" s="41">
        <v>468</v>
      </c>
      <c r="P75" s="60">
        <v>0.63849724822051879</v>
      </c>
      <c r="Q75" s="40">
        <f>Table1[[#This Row],[W (proposed)]]/Table1[[#This Row],[W (curr)]]-1</f>
        <v>-0.10444091062857996</v>
      </c>
      <c r="R75" s="41">
        <f>RANK(Table1[[#This Row],[∆W%]],Table1[∆W%])</f>
        <v>513</v>
      </c>
      <c r="S75" s="59">
        <f>Table1[W (proposed)]-Table1[[#This Row],[W (curr)]]</f>
        <v>-6.6685234037993424E-2</v>
      </c>
      <c r="T75" s="50">
        <f>Table1[[#This Row],[nBasic]]*Table1[W (proposed)]-Table1[[#This Row],[nBasic (curr)]]*Table1[[#This Row],[W (curr)]]</f>
        <v>-226.19658636602207</v>
      </c>
      <c r="U75" s="48"/>
      <c r="V75" s="46"/>
      <c r="W75" s="46"/>
      <c r="X75" s="46"/>
      <c r="Y75" s="46"/>
      <c r="Z75" s="46"/>
      <c r="AA75" s="46"/>
      <c r="AB75" s="46"/>
      <c r="AC75" s="46"/>
      <c r="AD75" s="46"/>
      <c r="AE75" s="46"/>
    </row>
    <row r="76" spans="1:31" s="44" customFormat="1" x14ac:dyDescent="0.25">
      <c r="A76" s="36">
        <v>146133</v>
      </c>
      <c r="B76" s="36" t="s">
        <v>22</v>
      </c>
      <c r="C76" s="36" t="s">
        <v>776</v>
      </c>
      <c r="D76" s="36">
        <v>14613</v>
      </c>
      <c r="E76" s="36">
        <v>3</v>
      </c>
      <c r="F76" s="37">
        <v>1033</v>
      </c>
      <c r="G76" s="37">
        <v>122</v>
      </c>
      <c r="H76" s="38">
        <v>7730.1747165736742</v>
      </c>
      <c r="I76" s="38">
        <f>Table1[[#This Row],[Cost]]+IF(Table1[[#This Row],[n]]=0,0,VLOOKUP(Table1[[#This Row],[DRG]],HCPCs,5,0))</f>
        <v>7732.0553402365103</v>
      </c>
      <c r="J76" s="39">
        <v>0.58520005454654334</v>
      </c>
      <c r="K76" s="39">
        <f>Table1[[#This Row],[W (3M)]]-IFERROR((Table1[[#This Row],[W (3M)]]-Table1[[#This Row],[Adjusted Cost]]*Casemix/TotalCost)*EXP(-a/Table1[[#This Row],[n]]),)</f>
        <v>0.93531142319083127</v>
      </c>
      <c r="L76" s="39">
        <f>VLOOKUP(Table1[[#This Row],[BaseDRG]],BaseDRGTable,13+Table1[[#This Row],[severity]],FALSE)</f>
        <v>0.93531142319083127</v>
      </c>
      <c r="M76" s="39">
        <f>IF(VLOOKUP(Table1[[#This Row],[BaseDRG]],BaseDRGTable,8,0)&gt;0,Table1[[#This Row],[W (severity)]]*Basic_CaseMix/$L$797,Table1[[#This Row],[W (severity)]])</f>
        <v>0.94463628322785409</v>
      </c>
      <c r="N76" s="38">
        <v>816</v>
      </c>
      <c r="O76" s="41">
        <v>114</v>
      </c>
      <c r="P76" s="60">
        <v>0.93439335939682666</v>
      </c>
      <c r="Q76" s="40">
        <f>Table1[[#This Row],[W (proposed)]]/Table1[[#This Row],[W (curr)]]-1</f>
        <v>1.0962111115215389E-2</v>
      </c>
      <c r="R76" s="41">
        <f>RANK(Table1[[#This Row],[∆W%]],Table1[∆W%])</f>
        <v>355</v>
      </c>
      <c r="S76" s="59">
        <f>Table1[W (proposed)]-Table1[[#This Row],[W (curr)]]</f>
        <v>1.0242923831027428E-2</v>
      </c>
      <c r="T76" s="50">
        <f>Table1[[#This Row],[nBasic]]*Table1[W (proposed)]-Table1[[#This Row],[nBasic (curr)]]*Table1[[#This Row],[W (curr)]]</f>
        <v>8.7247835825599651</v>
      </c>
      <c r="U76" s="48"/>
      <c r="V76" s="46"/>
      <c r="W76" s="46"/>
      <c r="X76" s="46"/>
      <c r="Y76" s="46"/>
      <c r="Z76" s="46"/>
      <c r="AA76" s="46"/>
      <c r="AB76" s="46"/>
      <c r="AC76" s="46"/>
      <c r="AD76" s="46"/>
      <c r="AE76" s="46"/>
    </row>
    <row r="77" spans="1:31" s="44" customFormat="1" x14ac:dyDescent="0.25">
      <c r="A77" s="36">
        <v>64182</v>
      </c>
      <c r="B77" s="36" t="s">
        <v>14</v>
      </c>
      <c r="C77" s="36" t="s">
        <v>804</v>
      </c>
      <c r="D77" s="36">
        <v>6418</v>
      </c>
      <c r="E77" s="36">
        <v>2</v>
      </c>
      <c r="F77" s="37">
        <v>459</v>
      </c>
      <c r="G77" s="37">
        <v>116</v>
      </c>
      <c r="H77" s="38">
        <v>5866.6791327091978</v>
      </c>
      <c r="I77" s="38">
        <f>Table1[[#This Row],[Cost]]+IF(Table1[[#This Row],[n]]=0,0,VLOOKUP(Table1[[#This Row],[DRG]],HCPCs,5,0))</f>
        <v>5885.7748209126439</v>
      </c>
      <c r="J77" s="39">
        <v>0.78620000000000456</v>
      </c>
      <c r="K77" s="39">
        <f>Table1[[#This Row],[W (3M)]]-IFERROR((Table1[[#This Row],[W (3M)]]-Table1[[#This Row],[Adjusted Cost]]*Casemix/TotalCost)*EXP(-a/Table1[[#This Row],[n]]),)</f>
        <v>0.71231067343853982</v>
      </c>
      <c r="L77" s="39">
        <f>VLOOKUP(Table1[[#This Row],[BaseDRG]],BaseDRGTable,13+Table1[[#This Row],[severity]],FALSE)</f>
        <v>0.71231067343853982</v>
      </c>
      <c r="M77" s="39">
        <f>IF(VLOOKUP(Table1[[#This Row],[BaseDRG]],BaseDRGTable,8,0)&gt;0,Table1[[#This Row],[W (severity)]]*Basic_CaseMix/$L$797,Table1[[#This Row],[W (severity)]])</f>
        <v>0.71941226245798295</v>
      </c>
      <c r="N77" s="38">
        <v>682</v>
      </c>
      <c r="O77" s="41">
        <v>162</v>
      </c>
      <c r="P77" s="60">
        <v>0.91730892689845822</v>
      </c>
      <c r="Q77" s="40">
        <f>Table1[[#This Row],[W (proposed)]]/Table1[[#This Row],[W (curr)]]-1</f>
        <v>-0.21573611532331849</v>
      </c>
      <c r="R77" s="41">
        <f>RANK(Table1[[#This Row],[∆W%]],Table1[∆W%])</f>
        <v>633</v>
      </c>
      <c r="S77" s="59">
        <f>Table1[W (proposed)]-Table1[[#This Row],[W (curr)]]</f>
        <v>-0.19789666444047527</v>
      </c>
      <c r="T77" s="50">
        <f>Table1[[#This Row],[nBasic]]*Table1[W (proposed)]-Table1[[#This Row],[nBasic (curr)]]*Table1[[#This Row],[W (curr)]]</f>
        <v>-65.152223712424217</v>
      </c>
      <c r="U77" s="48"/>
      <c r="V77" s="46"/>
      <c r="W77" s="46"/>
      <c r="X77" s="46"/>
      <c r="Y77" s="46"/>
      <c r="Z77" s="46"/>
      <c r="AA77" s="46"/>
      <c r="AB77" s="46"/>
      <c r="AC77" s="46"/>
      <c r="AD77" s="46"/>
      <c r="AE77" s="46"/>
    </row>
    <row r="78" spans="1:31" s="44" customFormat="1" x14ac:dyDescent="0.25">
      <c r="A78" s="36">
        <v>34151</v>
      </c>
      <c r="B78" s="36" t="s">
        <v>11</v>
      </c>
      <c r="C78" s="36" t="s">
        <v>123</v>
      </c>
      <c r="D78" s="36">
        <v>3415</v>
      </c>
      <c r="E78" s="36">
        <v>1</v>
      </c>
      <c r="F78" s="37">
        <v>379</v>
      </c>
      <c r="G78" s="37">
        <v>114</v>
      </c>
      <c r="H78" s="38">
        <v>2175.5420612137209</v>
      </c>
      <c r="I78" s="38">
        <f>Table1[[#This Row],[Cost]]+IF(Table1[[#This Row],[n]]=0,0,VLOOKUP(Table1[[#This Row],[DRG]],HCPCs,5,0))</f>
        <v>2516.9015070155001</v>
      </c>
      <c r="J78" s="39">
        <v>0.50419999999999787</v>
      </c>
      <c r="K78" s="39">
        <f>Table1[[#This Row],[W (3M)]]-IFERROR((Table1[[#This Row],[W (3M)]]-Table1[[#This Row],[Adjusted Cost]]*Casemix/TotalCost)*EXP(-a/Table1[[#This Row],[n]]),)</f>
        <v>0.30496736375479166</v>
      </c>
      <c r="L78" s="39">
        <f>VLOOKUP(Table1[[#This Row],[BaseDRG]],BaseDRGTable,13+Table1[[#This Row],[severity]],FALSE)</f>
        <v>0.30496736375479166</v>
      </c>
      <c r="M78" s="39">
        <f>IF(VLOOKUP(Table1[[#This Row],[BaseDRG]],BaseDRGTable,8,0)&gt;0,Table1[[#This Row],[W (severity)]]*Basic_CaseMix/$L$797,Table1[[#This Row],[W (severity)]])</f>
        <v>0.30800782483798</v>
      </c>
      <c r="N78" s="38">
        <v>370</v>
      </c>
      <c r="O78" s="41">
        <v>110</v>
      </c>
      <c r="P78" s="60">
        <v>0.30393114214065364</v>
      </c>
      <c r="Q78" s="40">
        <f>Table1[[#This Row],[W (proposed)]]/Table1[[#This Row],[W (curr)]]-1</f>
        <v>1.3413178618727262E-2</v>
      </c>
      <c r="R78" s="41">
        <f>RANK(Table1[[#This Row],[∆W%]],Table1[∆W%])</f>
        <v>346</v>
      </c>
      <c r="S78" s="51">
        <f>Table1[W (proposed)]-Table1[[#This Row],[W (curr)]]</f>
        <v>4.0766826973263615E-3</v>
      </c>
      <c r="T78" s="50">
        <f>Table1[[#This Row],[nBasic]]*Table1[W (proposed)]-Table1[[#This Row],[nBasic (curr)]]*Table1[[#This Row],[W (curr)]]</f>
        <v>1.6804663960578168</v>
      </c>
      <c r="U78" s="48"/>
      <c r="V78" s="46"/>
      <c r="W78" s="46"/>
      <c r="X78" s="46"/>
      <c r="Y78" s="46"/>
      <c r="Z78" s="46"/>
      <c r="AA78" s="46"/>
      <c r="AB78" s="46"/>
      <c r="AC78" s="46"/>
      <c r="AD78" s="46"/>
      <c r="AE78" s="46"/>
    </row>
    <row r="79" spans="1:31" s="44" customFormat="1" x14ac:dyDescent="0.25">
      <c r="A79" s="36">
        <v>184121</v>
      </c>
      <c r="B79" s="36" t="s">
        <v>26</v>
      </c>
      <c r="C79" s="36" t="s">
        <v>287</v>
      </c>
      <c r="D79" s="36">
        <v>18412</v>
      </c>
      <c r="E79" s="36">
        <v>1</v>
      </c>
      <c r="F79" s="37">
        <v>808</v>
      </c>
      <c r="G79" s="37">
        <v>114</v>
      </c>
      <c r="H79" s="38">
        <v>2667.3471903986629</v>
      </c>
      <c r="I79" s="38">
        <f>Table1[[#This Row],[Cost]]+IF(Table1[[#This Row],[n]]=0,0,VLOOKUP(Table1[[#This Row],[DRG]],HCPCs,5,0))</f>
        <v>2668.1796501955682</v>
      </c>
      <c r="J79" s="39">
        <v>0.41520002266881584</v>
      </c>
      <c r="K79" s="39">
        <f>Table1[[#This Row],[W (3M)]]-IFERROR((Table1[[#This Row],[W (3M)]]-Table1[[#This Row],[Adjusted Cost]]*Casemix/TotalCost)*EXP(-a/Table1[[#This Row],[n]]),)</f>
        <v>0.32294249815780252</v>
      </c>
      <c r="L79" s="39">
        <f>VLOOKUP(Table1[[#This Row],[BaseDRG]],BaseDRGTable,13+Table1[[#This Row],[severity]],FALSE)</f>
        <v>0.32294249815780252</v>
      </c>
      <c r="M79" s="39">
        <f>IF(VLOOKUP(Table1[[#This Row],[BaseDRG]],BaseDRGTable,8,0)&gt;0,Table1[[#This Row],[W (severity)]]*Basic_CaseMix/$L$797,Table1[[#This Row],[W (severity)]])</f>
        <v>0.32616216758625294</v>
      </c>
      <c r="N79" s="38">
        <v>778</v>
      </c>
      <c r="O79" s="41">
        <v>105</v>
      </c>
      <c r="P79" s="60">
        <v>0.3744406359589017</v>
      </c>
      <c r="Q79" s="40">
        <f>Table1[[#This Row],[W (proposed)]]/Table1[[#This Row],[W (curr)]]-1</f>
        <v>-0.12893490646124151</v>
      </c>
      <c r="R79" s="41">
        <f>RANK(Table1[[#This Row],[∆W%]],Table1[∆W%])</f>
        <v>537</v>
      </c>
      <c r="S79" s="59">
        <f>Table1[W (proposed)]-Table1[[#This Row],[W (curr)]]</f>
        <v>-4.8278468372648764E-2</v>
      </c>
      <c r="T79" s="50">
        <f>Table1[[#This Row],[nBasic]]*Table1[W (proposed)]-Table1[[#This Row],[nBasic (curr)]]*Table1[[#This Row],[W (curr)]]</f>
        <v>-2.1337796708518439</v>
      </c>
      <c r="U79" s="48"/>
      <c r="V79" s="46"/>
      <c r="W79" s="46"/>
      <c r="X79" s="46"/>
      <c r="Y79" s="46"/>
      <c r="Z79" s="46"/>
      <c r="AA79" s="46"/>
      <c r="AB79" s="46"/>
      <c r="AC79" s="46"/>
      <c r="AD79" s="46"/>
      <c r="AE79" s="46"/>
    </row>
    <row r="80" spans="1:31" s="44" customFormat="1" x14ac:dyDescent="0.25">
      <c r="A80" s="36">
        <v>114121</v>
      </c>
      <c r="B80" s="36" t="s">
        <v>19</v>
      </c>
      <c r="C80" s="36" t="s">
        <v>257</v>
      </c>
      <c r="D80" s="36">
        <v>11412</v>
      </c>
      <c r="E80" s="36">
        <v>1</v>
      </c>
      <c r="F80" s="37">
        <v>658</v>
      </c>
      <c r="G80" s="37">
        <v>113</v>
      </c>
      <c r="H80" s="38">
        <v>4013.9883698755657</v>
      </c>
      <c r="I80" s="38">
        <f>Table1[[#This Row],[Cost]]+IF(Table1[[#This Row],[n]]=0,0,VLOOKUP(Table1[[#This Row],[DRG]],HCPCs,5,0))</f>
        <v>4018.8278333988792</v>
      </c>
      <c r="J80" s="39">
        <v>0.48859996903073616</v>
      </c>
      <c r="K80" s="39">
        <f>Table1[[#This Row],[W (3M)]]-IFERROR((Table1[[#This Row],[W (3M)]]-Table1[[#This Row],[Adjusted Cost]]*Casemix/TotalCost)*EXP(-a/Table1[[#This Row],[n]]),)</f>
        <v>0.48628305173290604</v>
      </c>
      <c r="L80" s="39">
        <f>VLOOKUP(Table1[[#This Row],[BaseDRG]],BaseDRGTable,13+Table1[[#This Row],[severity]],FALSE)</f>
        <v>0.48628305173290604</v>
      </c>
      <c r="M80" s="39">
        <f>IF(VLOOKUP(Table1[[#This Row],[BaseDRG]],BaseDRGTable,8,0)&gt;0,Table1[[#This Row],[W (severity)]]*Basic_CaseMix/$L$797,Table1[[#This Row],[W (severity)]])</f>
        <v>0.49113119245197906</v>
      </c>
      <c r="N80" s="38">
        <v>471</v>
      </c>
      <c r="O80" s="41">
        <v>81</v>
      </c>
      <c r="P80" s="60">
        <v>0.5211884257008268</v>
      </c>
      <c r="Q80" s="40">
        <f>Table1[[#This Row],[W (proposed)]]/Table1[[#This Row],[W (curr)]]-1</f>
        <v>-5.7670569350097622E-2</v>
      </c>
      <c r="R80" s="41">
        <f>RANK(Table1[[#This Row],[∆W%]],Table1[∆W%])</f>
        <v>455</v>
      </c>
      <c r="S80" s="59">
        <f>Table1[W (proposed)]-Table1[[#This Row],[W (curr)]]</f>
        <v>-3.0057233248847737E-2</v>
      </c>
      <c r="T80" s="50">
        <f>Table1[[#This Row],[nBasic]]*Table1[W (proposed)]-Table1[[#This Row],[nBasic (curr)]]*Table1[[#This Row],[W (curr)]]</f>
        <v>13.281562265306668</v>
      </c>
      <c r="U80" s="48"/>
      <c r="V80" s="46"/>
      <c r="W80" s="46"/>
      <c r="X80" s="46"/>
      <c r="Y80" s="46"/>
      <c r="Z80" s="46"/>
      <c r="AA80" s="46"/>
      <c r="AB80" s="46"/>
      <c r="AC80" s="46"/>
      <c r="AD80" s="46"/>
      <c r="AE80" s="46"/>
    </row>
    <row r="81" spans="1:31" s="44" customFormat="1" x14ac:dyDescent="0.25">
      <c r="A81" s="36">
        <v>44183</v>
      </c>
      <c r="B81" s="36" t="s">
        <v>12</v>
      </c>
      <c r="C81" s="36" t="s">
        <v>349</v>
      </c>
      <c r="D81" s="36">
        <v>4418</v>
      </c>
      <c r="E81" s="36">
        <v>3</v>
      </c>
      <c r="F81" s="37">
        <v>887</v>
      </c>
      <c r="G81" s="37">
        <v>111</v>
      </c>
      <c r="H81" s="38">
        <v>5386.9951862936241</v>
      </c>
      <c r="I81" s="38">
        <f>Table1[[#This Row],[Cost]]+IF(Table1[[#This Row],[n]]=0,0,VLOOKUP(Table1[[#This Row],[DRG]],HCPCs,5,0))</f>
        <v>5411.5443768591085</v>
      </c>
      <c r="J81" s="39">
        <v>0.69110000000000471</v>
      </c>
      <c r="K81" s="39">
        <f>Table1[[#This Row],[W (3M)]]-IFERROR((Table1[[#This Row],[W (3M)]]-Table1[[#This Row],[Adjusted Cost]]*Casemix/TotalCost)*EXP(-a/Table1[[#This Row],[n]]),)</f>
        <v>0.65483237569547847</v>
      </c>
      <c r="L81" s="39">
        <f>VLOOKUP(Table1[[#This Row],[BaseDRG]],BaseDRGTable,13+Table1[[#This Row],[severity]],FALSE)</f>
        <v>0.65483237569547847</v>
      </c>
      <c r="M81" s="39">
        <f>IF(VLOOKUP(Table1[[#This Row],[BaseDRG]],BaseDRGTable,8,0)&gt;0,Table1[[#This Row],[W (severity)]]*Basic_CaseMix/$L$797,Table1[[#This Row],[W (severity)]])</f>
        <v>0.66136091806080088</v>
      </c>
      <c r="N81" s="38">
        <v>754</v>
      </c>
      <c r="O81" s="41">
        <v>89</v>
      </c>
      <c r="P81" s="60">
        <v>0.64351124417132943</v>
      </c>
      <c r="Q81" s="40">
        <f>Table1[[#This Row],[W (proposed)]]/Table1[[#This Row],[W (curr)]]-1</f>
        <v>2.7737936284947251E-2</v>
      </c>
      <c r="R81" s="41">
        <f>RANK(Table1[[#This Row],[∆W%]],Table1[∆W%])</f>
        <v>329</v>
      </c>
      <c r="S81" s="59">
        <f>Table1[W (proposed)]-Table1[[#This Row],[W (curr)]]</f>
        <v>1.7849673889471451E-2</v>
      </c>
      <c r="T81" s="50">
        <f>Table1[[#This Row],[nBasic]]*Table1[W (proposed)]-Table1[[#This Row],[nBasic (curr)]]*Table1[[#This Row],[W (curr)]]</f>
        <v>16.13856117350057</v>
      </c>
      <c r="U81" s="48"/>
      <c r="V81" s="46"/>
      <c r="W81" s="46"/>
      <c r="X81" s="46"/>
      <c r="Y81" s="46"/>
      <c r="Z81" s="46"/>
      <c r="AA81" s="46"/>
      <c r="AB81" s="46"/>
      <c r="AC81" s="46"/>
      <c r="AD81" s="46"/>
      <c r="AE81" s="46"/>
    </row>
    <row r="82" spans="1:31" s="44" customFormat="1" x14ac:dyDescent="0.25">
      <c r="A82" s="36">
        <v>84171</v>
      </c>
      <c r="B82" s="36" t="s">
        <v>16</v>
      </c>
      <c r="C82" s="36" t="s">
        <v>283</v>
      </c>
      <c r="D82" s="36">
        <v>8417</v>
      </c>
      <c r="E82" s="36">
        <v>1</v>
      </c>
      <c r="F82" s="37">
        <v>399</v>
      </c>
      <c r="G82" s="37">
        <v>111</v>
      </c>
      <c r="H82" s="38">
        <v>3942.6813485079647</v>
      </c>
      <c r="I82" s="38">
        <f>Table1[[#This Row],[Cost]]+IF(Table1[[#This Row],[n]]=0,0,VLOOKUP(Table1[[#This Row],[DRG]],HCPCs,5,0))</f>
        <v>4036.8819998017407</v>
      </c>
      <c r="J82" s="39">
        <v>0.58170000000000432</v>
      </c>
      <c r="K82" s="39">
        <f>Table1[[#This Row],[W (3M)]]-IFERROR((Table1[[#This Row],[W (3M)]]-Table1[[#This Row],[Adjusted Cost]]*Casemix/TotalCost)*EXP(-a/Table1[[#This Row],[n]]),)</f>
        <v>0.48865154698204921</v>
      </c>
      <c r="L82" s="39">
        <f>VLOOKUP(Table1[[#This Row],[BaseDRG]],BaseDRGTable,13+Table1[[#This Row],[severity]],FALSE)</f>
        <v>0.48865154698204921</v>
      </c>
      <c r="M82" s="39">
        <f>IF(VLOOKUP(Table1[[#This Row],[BaseDRG]],BaseDRGTable,8,0)&gt;0,Table1[[#This Row],[W (severity)]]*Basic_CaseMix/$L$797,Table1[[#This Row],[W (severity)]])</f>
        <v>0.49352330110533071</v>
      </c>
      <c r="N82" s="38">
        <v>372</v>
      </c>
      <c r="O82" s="41">
        <v>104</v>
      </c>
      <c r="P82" s="60">
        <v>0.55642079658824783</v>
      </c>
      <c r="Q82" s="40">
        <f>Table1[[#This Row],[W (proposed)]]/Table1[[#This Row],[W (curr)]]-1</f>
        <v>-0.1130394404173598</v>
      </c>
      <c r="R82" s="41">
        <f>RANK(Table1[[#This Row],[∆W%]],Table1[∆W%])</f>
        <v>523</v>
      </c>
      <c r="S82" s="59">
        <f>Table1[W (proposed)]-Table1[[#This Row],[W (curr)]]</f>
        <v>-6.2897495482917121E-2</v>
      </c>
      <c r="T82" s="50">
        <f>Table1[[#This Row],[nBasic]]*Table1[W (proposed)]-Table1[[#This Row],[nBasic (curr)]]*Table1[[#This Row],[W (curr)]]</f>
        <v>-3.0866764224860646</v>
      </c>
      <c r="U82" s="48"/>
      <c r="V82" s="46"/>
      <c r="W82" s="46"/>
      <c r="X82" s="46"/>
      <c r="Y82" s="46"/>
      <c r="Z82" s="46"/>
      <c r="AA82" s="46"/>
      <c r="AB82" s="46"/>
      <c r="AC82" s="46"/>
      <c r="AD82" s="46"/>
      <c r="AE82" s="46"/>
    </row>
    <row r="83" spans="1:31" s="44" customFormat="1" x14ac:dyDescent="0.25">
      <c r="A83" s="36">
        <v>174132</v>
      </c>
      <c r="B83" s="36" t="s">
        <v>25</v>
      </c>
      <c r="C83" s="36" t="s">
        <v>331</v>
      </c>
      <c r="D83" s="36">
        <v>17413</v>
      </c>
      <c r="E83" s="36">
        <v>2</v>
      </c>
      <c r="F83" s="37">
        <v>286</v>
      </c>
      <c r="G83" s="37">
        <v>107</v>
      </c>
      <c r="H83" s="38">
        <v>9504.4220104895012</v>
      </c>
      <c r="I83" s="38">
        <f>Table1[[#This Row],[Cost]]+IF(Table1[[#This Row],[n]]=0,0,VLOOKUP(Table1[[#This Row],[DRG]],HCPCs,5,0))</f>
        <v>9517.6234719094136</v>
      </c>
      <c r="J83" s="39">
        <v>1.3285000965443969</v>
      </c>
      <c r="K83" s="39">
        <f>Table1[[#This Row],[W (3M)]]-IFERROR((Table1[[#This Row],[W (3M)]]-Table1[[#This Row],[Adjusted Cost]]*Casemix/TotalCost)*EXP(-a/Table1[[#This Row],[n]]),)</f>
        <v>1.1521313609147656</v>
      </c>
      <c r="L83" s="39">
        <f>VLOOKUP(Table1[[#This Row],[BaseDRG]],BaseDRGTable,13+Table1[[#This Row],[severity]],FALSE)</f>
        <v>1.1521313609147656</v>
      </c>
      <c r="M83" s="39">
        <f>IF(VLOOKUP(Table1[[#This Row],[BaseDRG]],BaseDRGTable,8,0)&gt;0,Table1[[#This Row],[W (severity)]]*Basic_CaseMix/$L$797,Table1[[#This Row],[W (severity)]])</f>
        <v>1.1636178705610856</v>
      </c>
      <c r="N83" s="38">
        <v>277</v>
      </c>
      <c r="O83" s="41">
        <v>98</v>
      </c>
      <c r="P83" s="60">
        <v>0.93739090017138726</v>
      </c>
      <c r="Q83" s="40">
        <f>Table1[[#This Row],[W (proposed)]]/Table1[[#This Row],[W (curr)]]-1</f>
        <v>0.24133685354566192</v>
      </c>
      <c r="R83" s="41">
        <f>RANK(Table1[[#This Row],[∆W%]],Table1[∆W%])</f>
        <v>140</v>
      </c>
      <c r="S83" s="59">
        <f>Table1[W (proposed)]-Table1[[#This Row],[W (curr)]]</f>
        <v>0.2262269703896983</v>
      </c>
      <c r="T83" s="50">
        <f>Table1[[#This Row],[nBasic]]*Table1[W (proposed)]-Table1[[#This Row],[nBasic (curr)]]*Table1[[#This Row],[W (curr)]]</f>
        <v>32.642803933240202</v>
      </c>
      <c r="U83" s="48"/>
      <c r="V83" s="46"/>
      <c r="W83" s="46"/>
      <c r="X83" s="46"/>
      <c r="Y83" s="46"/>
      <c r="Z83" s="46"/>
      <c r="AA83" s="46"/>
      <c r="AB83" s="46"/>
      <c r="AC83" s="46"/>
      <c r="AD83" s="46"/>
      <c r="AE83" s="46"/>
    </row>
    <row r="84" spans="1:31" s="44" customFormat="1" x14ac:dyDescent="0.25">
      <c r="A84" s="36">
        <v>94122</v>
      </c>
      <c r="B84" s="36" t="s">
        <v>17</v>
      </c>
      <c r="C84" s="36" t="s">
        <v>761</v>
      </c>
      <c r="D84" s="36">
        <v>9412</v>
      </c>
      <c r="E84" s="36">
        <v>2</v>
      </c>
      <c r="F84" s="37">
        <v>241</v>
      </c>
      <c r="G84" s="37">
        <v>107</v>
      </c>
      <c r="H84" s="38">
        <v>5052.7189684647301</v>
      </c>
      <c r="I84" s="38">
        <f>Table1[[#This Row],[Cost]]+IF(Table1[[#This Row],[n]]=0,0,VLOOKUP(Table1[[#This Row],[DRG]],HCPCs,5,0))</f>
        <v>5133.6792252676669</v>
      </c>
      <c r="J84" s="39">
        <v>0.77049999999999863</v>
      </c>
      <c r="K84" s="39">
        <f>Table1[[#This Row],[W (3M)]]-IFERROR((Table1[[#This Row],[W (3M)]]-Table1[[#This Row],[Adjusted Cost]]*Casemix/TotalCost)*EXP(-a/Table1[[#This Row],[n]]),)</f>
        <v>0.62167267791599035</v>
      </c>
      <c r="L84" s="39">
        <f>VLOOKUP(Table1[[#This Row],[BaseDRG]],BaseDRGTable,13+Table1[[#This Row],[severity]],FALSE)</f>
        <v>0.62167267791599035</v>
      </c>
      <c r="M84" s="39">
        <f>IF(VLOOKUP(Table1[[#This Row],[BaseDRG]],BaseDRGTable,8,0)&gt;0,Table1[[#This Row],[W (severity)]]*Basic_CaseMix/$L$797,Table1[[#This Row],[W (severity)]])</f>
        <v>0.6278706250025673</v>
      </c>
      <c r="N84" s="38">
        <v>327</v>
      </c>
      <c r="O84" s="41">
        <v>137</v>
      </c>
      <c r="P84" s="60">
        <v>0.78060810716100737</v>
      </c>
      <c r="Q84" s="40">
        <f>Table1[[#This Row],[W (proposed)]]/Table1[[#This Row],[W (curr)]]-1</f>
        <v>-0.19566473978079835</v>
      </c>
      <c r="R84" s="41">
        <f>RANK(Table1[[#This Row],[∆W%]],Table1[∆W%])</f>
        <v>609</v>
      </c>
      <c r="S84" s="59">
        <f>Table1[W (proposed)]-Table1[[#This Row],[W (curr)]]</f>
        <v>-0.15273748215844007</v>
      </c>
      <c r="T84" s="50">
        <f>Table1[[#This Row],[nBasic]]*Table1[W (proposed)]-Table1[[#This Row],[nBasic (curr)]]*Table1[[#This Row],[W (curr)]]</f>
        <v>-39.761153805783309</v>
      </c>
      <c r="U84" s="48"/>
      <c r="V84" s="46"/>
      <c r="W84" s="46"/>
      <c r="X84" s="46"/>
      <c r="Y84" s="46"/>
      <c r="Z84" s="46"/>
      <c r="AA84" s="46"/>
      <c r="AB84" s="46"/>
      <c r="AC84" s="46"/>
      <c r="AD84" s="46"/>
      <c r="AE84" s="46"/>
    </row>
    <row r="85" spans="1:31" s="44" customFormat="1" x14ac:dyDescent="0.25">
      <c r="A85" s="36">
        <v>14241</v>
      </c>
      <c r="B85" s="36" t="s">
        <v>9</v>
      </c>
      <c r="C85" s="36" t="s">
        <v>77</v>
      </c>
      <c r="D85" s="36">
        <v>1424</v>
      </c>
      <c r="E85" s="36">
        <v>1</v>
      </c>
      <c r="F85" s="37">
        <v>341</v>
      </c>
      <c r="G85" s="37">
        <v>105</v>
      </c>
      <c r="H85" s="38">
        <v>3963.2382604837503</v>
      </c>
      <c r="I85" s="38">
        <f>Table1[[#This Row],[Cost]]+IF(Table1[[#This Row],[n]]=0,0,VLOOKUP(Table1[[#This Row],[DRG]],HCPCs,5,0))</f>
        <v>3977.5587383414622</v>
      </c>
      <c r="J85" s="39">
        <v>0.71139999999999803</v>
      </c>
      <c r="K85" s="39">
        <f>Table1[[#This Row],[W (3M)]]-IFERROR((Table1[[#This Row],[W (3M)]]-Table1[[#This Row],[Adjusted Cost]]*Casemix/TotalCost)*EXP(-a/Table1[[#This Row],[n]]),)</f>
        <v>0.48182587398593424</v>
      </c>
      <c r="L85" s="39">
        <f>VLOOKUP(Table1[[#This Row],[BaseDRG]],BaseDRGTable,13+Table1[[#This Row],[severity]],FALSE)</f>
        <v>0.48182587398593424</v>
      </c>
      <c r="M85" s="39">
        <f>IF(VLOOKUP(Table1[[#This Row],[BaseDRG]],BaseDRGTable,8,0)&gt;0,Table1[[#This Row],[W (severity)]]*Basic_CaseMix/$L$797,Table1[[#This Row],[W (severity)]])</f>
        <v>0.48662957757142794</v>
      </c>
      <c r="N85" s="38">
        <v>306</v>
      </c>
      <c r="O85" s="41">
        <v>84</v>
      </c>
      <c r="P85" s="60">
        <v>0.4047944208844253</v>
      </c>
      <c r="Q85" s="40">
        <f>Table1[[#This Row],[W (proposed)]]/Table1[[#This Row],[W (curr)]]-1</f>
        <v>0.20216473465272333</v>
      </c>
      <c r="R85" s="41">
        <f>RANK(Table1[[#This Row],[∆W%]],Table1[∆W%])</f>
        <v>164</v>
      </c>
      <c r="S85" s="59">
        <f>Table1[W (proposed)]-Table1[[#This Row],[W (curr)]]</f>
        <v>8.1835156687002641E-2</v>
      </c>
      <c r="T85" s="50">
        <f>Table1[[#This Row],[nBasic]]*Table1[W (proposed)]-Table1[[#This Row],[nBasic (curr)]]*Table1[[#This Row],[W (curr)]]</f>
        <v>17.093374290708205</v>
      </c>
      <c r="U85" s="48"/>
      <c r="V85" s="46"/>
      <c r="W85" s="46"/>
      <c r="X85" s="46"/>
      <c r="Y85" s="46"/>
      <c r="Z85" s="46"/>
      <c r="AA85" s="46"/>
      <c r="AB85" s="46"/>
      <c r="AC85" s="46"/>
      <c r="AD85" s="46"/>
      <c r="AE85" s="46"/>
    </row>
    <row r="86" spans="1:31" s="44" customFormat="1" x14ac:dyDescent="0.25">
      <c r="A86" s="36">
        <v>14261</v>
      </c>
      <c r="B86" s="36" t="s">
        <v>9</v>
      </c>
      <c r="C86" s="36" t="s">
        <v>293</v>
      </c>
      <c r="D86" s="36">
        <v>1426</v>
      </c>
      <c r="E86" s="36">
        <v>1</v>
      </c>
      <c r="F86" s="37">
        <v>333</v>
      </c>
      <c r="G86" s="37">
        <v>104</v>
      </c>
      <c r="H86" s="38">
        <v>3933.2744960960954</v>
      </c>
      <c r="I86" s="38">
        <f>Table1[[#This Row],[Cost]]+IF(Table1[[#This Row],[n]]=0,0,VLOOKUP(Table1[[#This Row],[DRG]],HCPCs,5,0))</f>
        <v>4196.3569521196587</v>
      </c>
      <c r="J86" s="39">
        <v>0.74309999999999854</v>
      </c>
      <c r="K86" s="39">
        <f>Table1[[#This Row],[W (3M)]]-IFERROR((Table1[[#This Row],[W (3M)]]-Table1[[#This Row],[Adjusted Cost]]*Casemix/TotalCost)*EXP(-a/Table1[[#This Row],[n]]),)</f>
        <v>0.50832604725000496</v>
      </c>
      <c r="L86" s="39">
        <f>VLOOKUP(Table1[[#This Row],[BaseDRG]],BaseDRGTable,13+Table1[[#This Row],[severity]],FALSE)</f>
        <v>0.50832604725000496</v>
      </c>
      <c r="M86" s="39">
        <f>IF(VLOOKUP(Table1[[#This Row],[BaseDRG]],BaseDRGTable,8,0)&gt;0,Table1[[#This Row],[W (severity)]]*Basic_CaseMix/$L$797,Table1[[#This Row],[W (severity)]])</f>
        <v>0.5133939520421954</v>
      </c>
      <c r="N86" s="38">
        <v>340</v>
      </c>
      <c r="O86" s="41">
        <v>102</v>
      </c>
      <c r="P86" s="60">
        <v>0.57419154618273127</v>
      </c>
      <c r="Q86" s="40">
        <f>Table1[[#This Row],[W (proposed)]]/Table1[[#This Row],[W (curr)]]-1</f>
        <v>-0.10588381968477745</v>
      </c>
      <c r="R86" s="41">
        <f>RANK(Table1[[#This Row],[∆W%]],Table1[∆W%])</f>
        <v>515</v>
      </c>
      <c r="S86" s="59">
        <f>Table1[W (proposed)]-Table1[[#This Row],[W (curr)]]</f>
        <v>-6.0797594140535871E-2</v>
      </c>
      <c r="T86" s="50">
        <f>Table1[[#This Row],[nBasic]]*Table1[W (proposed)]-Table1[[#This Row],[nBasic (curr)]]*Table1[[#This Row],[W (curr)]]</f>
        <v>-5.1745666982502669</v>
      </c>
      <c r="U86" s="48"/>
      <c r="V86" s="46"/>
      <c r="W86" s="46"/>
      <c r="X86" s="46"/>
      <c r="Y86" s="46"/>
      <c r="Z86" s="46"/>
      <c r="AA86" s="46"/>
      <c r="AB86" s="46"/>
      <c r="AC86" s="46"/>
      <c r="AD86" s="46"/>
      <c r="AE86" s="46"/>
    </row>
    <row r="87" spans="1:31" s="44" customFormat="1" x14ac:dyDescent="0.25">
      <c r="A87" s="36">
        <v>14142</v>
      </c>
      <c r="B87" s="36" t="s">
        <v>9</v>
      </c>
      <c r="C87" s="36" t="s">
        <v>749</v>
      </c>
      <c r="D87" s="36">
        <v>1414</v>
      </c>
      <c r="E87" s="36">
        <v>2</v>
      </c>
      <c r="F87" s="37">
        <v>249</v>
      </c>
      <c r="G87" s="37">
        <v>104</v>
      </c>
      <c r="H87" s="38">
        <v>13722.78996104241</v>
      </c>
      <c r="I87" s="38">
        <f>Table1[[#This Row],[Cost]]+IF(Table1[[#This Row],[n]]=0,0,VLOOKUP(Table1[[#This Row],[DRG]],HCPCs,5,0))</f>
        <v>13729.258078827486</v>
      </c>
      <c r="J87" s="39">
        <v>1.1657999999999951</v>
      </c>
      <c r="K87" s="39">
        <f>Table1[[#This Row],[W (3M)]]-IFERROR((Table1[[#This Row],[W (3M)]]-Table1[[#This Row],[Adjusted Cost]]*Casemix/TotalCost)*EXP(-a/Table1[[#This Row],[n]]),)</f>
        <v>1.6596580388132585</v>
      </c>
      <c r="L87" s="39">
        <f>VLOOKUP(Table1[[#This Row],[BaseDRG]],BaseDRGTable,13+Table1[[#This Row],[severity]],FALSE)</f>
        <v>1.6596580388132585</v>
      </c>
      <c r="M87" s="39">
        <f>IF(VLOOKUP(Table1[[#This Row],[BaseDRG]],BaseDRGTable,8,0)&gt;0,Table1[[#This Row],[W (severity)]]*Basic_CaseMix/$L$797,Table1[[#This Row],[W (severity)]])</f>
        <v>1.6762044837058658</v>
      </c>
      <c r="N87" s="38">
        <v>316</v>
      </c>
      <c r="O87" s="41">
        <v>128</v>
      </c>
      <c r="P87" s="60">
        <v>1.8006408410284851</v>
      </c>
      <c r="Q87" s="40">
        <f>Table1[[#This Row],[W (proposed)]]/Table1[[#This Row],[W (curr)]]-1</f>
        <v>-6.9106706061128786E-2</v>
      </c>
      <c r="R87" s="41">
        <f>RANK(Table1[[#This Row],[∆W%]],Table1[∆W%])</f>
        <v>468</v>
      </c>
      <c r="S87" s="59">
        <f>Table1[W (proposed)]-Table1[[#This Row],[W (curr)]]</f>
        <v>-0.12443635732261926</v>
      </c>
      <c r="T87" s="50">
        <f>Table1[[#This Row],[nBasic]]*Table1[W (proposed)]-Table1[[#This Row],[nBasic (curr)]]*Table1[[#This Row],[W (curr)]]</f>
        <v>-56.156761346236038</v>
      </c>
      <c r="U87" s="48"/>
      <c r="V87" s="46"/>
      <c r="W87" s="46"/>
      <c r="X87" s="46"/>
      <c r="Y87" s="46"/>
      <c r="Z87" s="46"/>
      <c r="AA87" s="46"/>
      <c r="AB87" s="46"/>
      <c r="AC87" s="46"/>
      <c r="AD87" s="46"/>
      <c r="AE87" s="46"/>
    </row>
    <row r="88" spans="1:31" s="44" customFormat="1" x14ac:dyDescent="0.25">
      <c r="A88" s="36">
        <v>74121</v>
      </c>
      <c r="B88" s="36" t="s">
        <v>15</v>
      </c>
      <c r="C88" s="36" t="s">
        <v>284</v>
      </c>
      <c r="D88" s="36">
        <v>7412</v>
      </c>
      <c r="E88" s="36">
        <v>1</v>
      </c>
      <c r="F88" s="37">
        <v>227</v>
      </c>
      <c r="G88" s="37">
        <v>101</v>
      </c>
      <c r="H88" s="38">
        <v>5828.0267212600029</v>
      </c>
      <c r="I88" s="38">
        <f>Table1[[#This Row],[Cost]]+IF(Table1[[#This Row],[n]]=0,0,VLOOKUP(Table1[[#This Row],[DRG]],HCPCs,5,0))</f>
        <v>5880.062117511251</v>
      </c>
      <c r="J88" s="39">
        <v>0.67570000000000296</v>
      </c>
      <c r="K88" s="39">
        <f>Table1[[#This Row],[W (3M)]]-IFERROR((Table1[[#This Row],[W (3M)]]-Table1[[#This Row],[Adjusted Cost]]*Casemix/TotalCost)*EXP(-a/Table1[[#This Row],[n]]),)</f>
        <v>0.71136462590402183</v>
      </c>
      <c r="L88" s="39">
        <f>VLOOKUP(Table1[[#This Row],[BaseDRG]],BaseDRGTable,13+Table1[[#This Row],[severity]],FALSE)</f>
        <v>0.71136462590402183</v>
      </c>
      <c r="M88" s="39">
        <f>IF(VLOOKUP(Table1[[#This Row],[BaseDRG]],BaseDRGTable,8,0)&gt;0,Table1[[#This Row],[W (severity)]]*Basic_CaseMix/$L$797,Table1[[#This Row],[W (severity)]])</f>
        <v>0.71845678302663463</v>
      </c>
      <c r="N88" s="38">
        <v>221</v>
      </c>
      <c r="O88" s="41">
        <v>99</v>
      </c>
      <c r="P88" s="60">
        <v>0.84369151353200811</v>
      </c>
      <c r="Q88" s="40">
        <f>Table1[[#This Row],[W (proposed)]]/Table1[[#This Row],[W (curr)]]-1</f>
        <v>-0.14843663649180738</v>
      </c>
      <c r="R88" s="41">
        <f>RANK(Table1[[#This Row],[∆W%]],Table1[∆W%])</f>
        <v>561</v>
      </c>
      <c r="S88" s="59">
        <f>Table1[W (proposed)]-Table1[[#This Row],[W (curr)]]</f>
        <v>-0.12523473050537348</v>
      </c>
      <c r="T88" s="50">
        <f>Table1[[#This Row],[nBasic]]*Table1[W (proposed)]-Table1[[#This Row],[nBasic (curr)]]*Table1[[#This Row],[W (curr)]]</f>
        <v>-10.961324753978701</v>
      </c>
      <c r="U88" s="48"/>
      <c r="V88" s="46"/>
      <c r="W88" s="46"/>
      <c r="X88" s="46"/>
      <c r="Y88" s="46"/>
      <c r="Z88" s="46"/>
      <c r="AA88" s="46"/>
      <c r="AB88" s="46"/>
      <c r="AC88" s="46"/>
      <c r="AD88" s="46"/>
      <c r="AE88" s="46"/>
    </row>
    <row r="89" spans="1:31" s="44" customFormat="1" x14ac:dyDescent="0.25">
      <c r="A89" s="36">
        <v>91301</v>
      </c>
      <c r="B89" s="36" t="s">
        <v>17</v>
      </c>
      <c r="C89" s="36" t="s">
        <v>63</v>
      </c>
      <c r="D89" s="36">
        <v>9130</v>
      </c>
      <c r="E89" s="36">
        <v>1</v>
      </c>
      <c r="F89" s="37">
        <v>248</v>
      </c>
      <c r="G89" s="37">
        <v>99</v>
      </c>
      <c r="H89" s="38">
        <v>9874.3795943548375</v>
      </c>
      <c r="I89" s="38">
        <f>Table1[[#This Row],[Cost]]+IF(Table1[[#This Row],[n]]=0,0,VLOOKUP(Table1[[#This Row],[DRG]],HCPCs,5,0))</f>
        <v>12020.580905267909</v>
      </c>
      <c r="J89" s="39">
        <v>1.3803000000000027</v>
      </c>
      <c r="K89" s="39">
        <f>Table1[[#This Row],[W (3M)]]-IFERROR((Table1[[#This Row],[W (3M)]]-Table1[[#This Row],[Adjusted Cost]]*Casemix/TotalCost)*EXP(-a/Table1[[#This Row],[n]]),)</f>
        <v>1.4542575090422163</v>
      </c>
      <c r="L89" s="39">
        <f>VLOOKUP(Table1[[#This Row],[BaseDRG]],BaseDRGTable,13+Table1[[#This Row],[severity]],FALSE)</f>
        <v>1.4542575090422163</v>
      </c>
      <c r="M89" s="39">
        <f>IF(VLOOKUP(Table1[[#This Row],[BaseDRG]],BaseDRGTable,8,0)&gt;0,Table1[[#This Row],[W (severity)]]*Basic_CaseMix/$L$797,Table1[[#This Row],[W (severity)]])</f>
        <v>1.4687561534438265</v>
      </c>
      <c r="N89" s="38">
        <v>225</v>
      </c>
      <c r="O89" s="41">
        <v>90</v>
      </c>
      <c r="P89" s="60">
        <v>1.0556065031959676</v>
      </c>
      <c r="Q89" s="40">
        <f>Table1[[#This Row],[W (proposed)]]/Table1[[#This Row],[W (curr)]]-1</f>
        <v>0.39138604110243902</v>
      </c>
      <c r="R89" s="41">
        <f>RANK(Table1[[#This Row],[∆W%]],Table1[∆W%])</f>
        <v>61</v>
      </c>
      <c r="S89" s="59">
        <f>Table1[W (proposed)]-Table1[[#This Row],[W (curr)]]</f>
        <v>0.41314965024785888</v>
      </c>
      <c r="T89" s="50">
        <f>Table1[[#This Row],[nBasic]]*Table1[W (proposed)]-Table1[[#This Row],[nBasic (curr)]]*Table1[[#This Row],[W (curr)]]</f>
        <v>50.402273903301747</v>
      </c>
      <c r="U89" s="48"/>
      <c r="V89" s="46"/>
      <c r="W89" s="46"/>
      <c r="X89" s="46"/>
      <c r="Y89" s="46"/>
      <c r="Z89" s="46"/>
      <c r="AA89" s="46"/>
      <c r="AB89" s="46"/>
      <c r="AC89" s="46"/>
      <c r="AD89" s="46"/>
      <c r="AE89" s="46"/>
    </row>
    <row r="90" spans="1:31" s="44" customFormat="1" x14ac:dyDescent="0.25">
      <c r="A90" s="36">
        <v>74141</v>
      </c>
      <c r="B90" s="36" t="s">
        <v>15</v>
      </c>
      <c r="C90" s="36" t="s">
        <v>114</v>
      </c>
      <c r="D90" s="36">
        <v>7414</v>
      </c>
      <c r="E90" s="36">
        <v>1</v>
      </c>
      <c r="F90" s="37">
        <v>342</v>
      </c>
      <c r="G90" s="37">
        <v>99</v>
      </c>
      <c r="H90" s="38">
        <v>5470.6358005847896</v>
      </c>
      <c r="I90" s="38">
        <f>Table1[[#This Row],[Cost]]+IF(Table1[[#This Row],[n]]=0,0,VLOOKUP(Table1[[#This Row],[DRG]],HCPCs,5,0))</f>
        <v>5714.313355396569</v>
      </c>
      <c r="J90" s="39">
        <v>0.6246999999999967</v>
      </c>
      <c r="K90" s="39">
        <f>Table1[[#This Row],[W (3M)]]-IFERROR((Table1[[#This Row],[W (3M)]]-Table1[[#This Row],[Adjusted Cost]]*Casemix/TotalCost)*EXP(-a/Table1[[#This Row],[n]]),)</f>
        <v>0.69127893008158148</v>
      </c>
      <c r="L90" s="39">
        <f>VLOOKUP(Table1[[#This Row],[BaseDRG]],BaseDRGTable,13+Table1[[#This Row],[severity]],FALSE)</f>
        <v>0.69127893008158148</v>
      </c>
      <c r="M90" s="39">
        <f>IF(VLOOKUP(Table1[[#This Row],[BaseDRG]],BaseDRGTable,8,0)&gt;0,Table1[[#This Row],[W (severity)]]*Basic_CaseMix/$L$797,Table1[[#This Row],[W (severity)]])</f>
        <v>0.69817083700127103</v>
      </c>
      <c r="N90" s="38">
        <v>331</v>
      </c>
      <c r="O90" s="41">
        <v>95</v>
      </c>
      <c r="P90" s="60">
        <v>0.65409199955477104</v>
      </c>
      <c r="Q90" s="40">
        <f>Table1[[#This Row],[W (proposed)]]/Table1[[#This Row],[W (curr)]]-1</f>
        <v>6.7389354213938768E-2</v>
      </c>
      <c r="R90" s="41">
        <f>RANK(Table1[[#This Row],[∆W%]],Table1[∆W%])</f>
        <v>276</v>
      </c>
      <c r="S90" s="59">
        <f>Table1[W (proposed)]-Table1[[#This Row],[W (curr)]]</f>
        <v>4.4078837446499985E-2</v>
      </c>
      <c r="T90" s="50">
        <f>Table1[[#This Row],[nBasic]]*Table1[W (proposed)]-Table1[[#This Row],[nBasic (curr)]]*Table1[[#This Row],[W (curr)]]</f>
        <v>6.9801729054225774</v>
      </c>
      <c r="U90" s="48"/>
      <c r="V90" s="46"/>
      <c r="W90" s="46"/>
      <c r="X90" s="46"/>
      <c r="Y90" s="46"/>
      <c r="Z90" s="46"/>
      <c r="AA90" s="46"/>
      <c r="AB90" s="46"/>
      <c r="AC90" s="46"/>
      <c r="AD90" s="46"/>
      <c r="AE90" s="46"/>
    </row>
    <row r="91" spans="1:31" s="44" customFormat="1" x14ac:dyDescent="0.25">
      <c r="A91" s="36">
        <v>64173</v>
      </c>
      <c r="B91" s="36" t="s">
        <v>14</v>
      </c>
      <c r="C91" s="36" t="s">
        <v>813</v>
      </c>
      <c r="D91" s="36">
        <v>6417</v>
      </c>
      <c r="E91" s="36">
        <v>3</v>
      </c>
      <c r="F91" s="37">
        <v>449</v>
      </c>
      <c r="G91" s="37">
        <v>97</v>
      </c>
      <c r="H91" s="38">
        <v>4576.4843518404869</v>
      </c>
      <c r="I91" s="38">
        <f>Table1[[#This Row],[Cost]]+IF(Table1[[#This Row],[n]]=0,0,VLOOKUP(Table1[[#This Row],[DRG]],HCPCs,5,0))</f>
        <v>4661.1498620118637</v>
      </c>
      <c r="J91" s="39">
        <v>0.93029999999999879</v>
      </c>
      <c r="K91" s="39">
        <f>Table1[[#This Row],[W (3M)]]-IFERROR((Table1[[#This Row],[W (3M)]]-Table1[[#This Row],[Adjusted Cost]]*Casemix/TotalCost)*EXP(-a/Table1[[#This Row],[n]]),)</f>
        <v>0.56465359518001224</v>
      </c>
      <c r="L91" s="39">
        <f>VLOOKUP(Table1[[#This Row],[BaseDRG]],BaseDRGTable,13+Table1[[#This Row],[severity]],FALSE)</f>
        <v>0.56465359518001224</v>
      </c>
      <c r="M91" s="39">
        <f>IF(VLOOKUP(Table1[[#This Row],[BaseDRG]],BaseDRGTable,8,0)&gt;0,Table1[[#This Row],[W (severity)]]*Basic_CaseMix/$L$797,Table1[[#This Row],[W (severity)]])</f>
        <v>0.57028307389042143</v>
      </c>
      <c r="N91" s="38">
        <v>232</v>
      </c>
      <c r="O91" s="41">
        <v>48</v>
      </c>
      <c r="P91" s="60">
        <v>0.85927701588161653</v>
      </c>
      <c r="Q91" s="40">
        <f>Table1[[#This Row],[W (proposed)]]/Table1[[#This Row],[W (curr)]]-1</f>
        <v>-0.33632220651763611</v>
      </c>
      <c r="R91" s="41">
        <f>RANK(Table1[[#This Row],[∆W%]],Table1[∆W%])</f>
        <v>705</v>
      </c>
      <c r="S91" s="59">
        <f>Table1[W (proposed)]-Table1[[#This Row],[W (curr)]]</f>
        <v>-0.2889939419911951</v>
      </c>
      <c r="T91" s="50">
        <f>Table1[[#This Row],[nBasic]]*Table1[W (proposed)]-Table1[[#This Row],[nBasic (curr)]]*Table1[[#This Row],[W (curr)]]</f>
        <v>14.072161405053286</v>
      </c>
      <c r="U91" s="48"/>
      <c r="V91" s="46"/>
      <c r="W91" s="46"/>
      <c r="X91" s="46"/>
      <c r="Y91" s="46"/>
      <c r="Z91" s="46"/>
      <c r="AA91" s="46"/>
      <c r="AB91" s="46"/>
      <c r="AC91" s="46"/>
      <c r="AD91" s="46"/>
      <c r="AE91" s="46"/>
    </row>
    <row r="92" spans="1:31" s="44" customFormat="1" x14ac:dyDescent="0.25">
      <c r="A92" s="36">
        <v>54122</v>
      </c>
      <c r="B92" s="36" t="s">
        <v>13</v>
      </c>
      <c r="C92" s="36" t="s">
        <v>704</v>
      </c>
      <c r="D92" s="36">
        <v>5412</v>
      </c>
      <c r="E92" s="36">
        <v>2</v>
      </c>
      <c r="F92" s="37">
        <v>337</v>
      </c>
      <c r="G92" s="37">
        <v>97</v>
      </c>
      <c r="H92" s="38">
        <v>8818.4688879712739</v>
      </c>
      <c r="I92" s="38">
        <f>Table1[[#This Row],[Cost]]+IF(Table1[[#This Row],[n]]=0,0,VLOOKUP(Table1[[#This Row],[DRG]],HCPCs,5,0))</f>
        <v>9123.4116213346715</v>
      </c>
      <c r="J92" s="39">
        <v>0.87119999999999187</v>
      </c>
      <c r="K92" s="39">
        <f>Table1[[#This Row],[W (3M)]]-IFERROR((Table1[[#This Row],[W (3M)]]-Table1[[#This Row],[Adjusted Cost]]*Casemix/TotalCost)*EXP(-a/Table1[[#This Row],[n]]),)</f>
        <v>1.1033856573522729</v>
      </c>
      <c r="L92" s="39">
        <f>VLOOKUP(Table1[[#This Row],[BaseDRG]],BaseDRGTable,13+Table1[[#This Row],[severity]],FALSE)</f>
        <v>1.1033856573522729</v>
      </c>
      <c r="M92" s="39">
        <f>IF(VLOOKUP(Table1[[#This Row],[BaseDRG]],BaseDRGTable,8,0)&gt;0,Table1[[#This Row],[W (severity)]]*Basic_CaseMix/$L$797,Table1[[#This Row],[W (severity)]])</f>
        <v>1.1143861824892025</v>
      </c>
      <c r="N92" s="38">
        <v>636</v>
      </c>
      <c r="O92" s="41">
        <v>192</v>
      </c>
      <c r="P92" s="60">
        <v>1.1750171323950773</v>
      </c>
      <c r="Q92" s="40">
        <f>Table1[[#This Row],[W (proposed)]]/Table1[[#This Row],[W (curr)]]-1</f>
        <v>-5.160005606240714E-2</v>
      </c>
      <c r="R92" s="41">
        <f>RANK(Table1[[#This Row],[∆W%]],Table1[∆W%])</f>
        <v>445</v>
      </c>
      <c r="S92" s="59">
        <f>Table1[W (proposed)]-Table1[[#This Row],[W (curr)]]</f>
        <v>-6.0630949905874809E-2</v>
      </c>
      <c r="T92" s="50">
        <f>Table1[[#This Row],[nBasic]]*Table1[W (proposed)]-Table1[[#This Row],[nBasic (curr)]]*Table1[[#This Row],[W (curr)]]</f>
        <v>-117.50782971840219</v>
      </c>
      <c r="U92" s="48"/>
      <c r="V92" s="46"/>
      <c r="W92" s="46"/>
      <c r="X92" s="46"/>
      <c r="Y92" s="46"/>
      <c r="Z92" s="46"/>
      <c r="AA92" s="46"/>
      <c r="AB92" s="46"/>
      <c r="AC92" s="46"/>
      <c r="AD92" s="46"/>
      <c r="AE92" s="46"/>
    </row>
    <row r="93" spans="1:31" s="44" customFormat="1" x14ac:dyDescent="0.25">
      <c r="A93" s="36">
        <v>121131</v>
      </c>
      <c r="B93" s="36" t="s">
        <v>20</v>
      </c>
      <c r="C93" s="36" t="s">
        <v>136</v>
      </c>
      <c r="D93" s="36">
        <v>12113</v>
      </c>
      <c r="E93" s="36">
        <v>1</v>
      </c>
      <c r="F93" s="37">
        <v>175</v>
      </c>
      <c r="G93" s="37">
        <v>93</v>
      </c>
      <c r="H93" s="38">
        <v>3943.4761622857154</v>
      </c>
      <c r="I93" s="38">
        <f>Table1[[#This Row],[Cost]]+IF(Table1[[#This Row],[n]]=0,0,VLOOKUP(Table1[[#This Row],[DRG]],HCPCs,5,0))</f>
        <v>4019.6801557127524</v>
      </c>
      <c r="J93" s="39">
        <v>0.79890005998257796</v>
      </c>
      <c r="K93" s="39">
        <f>Table1[[#This Row],[W (3M)]]-IFERROR((Table1[[#This Row],[W (3M)]]-Table1[[#This Row],[Adjusted Cost]]*Casemix/TotalCost)*EXP(-a/Table1[[#This Row],[n]]),)</f>
        <v>0.48780875177737865</v>
      </c>
      <c r="L93" s="39">
        <f>VLOOKUP(Table1[[#This Row],[BaseDRG]],BaseDRGTable,13+Table1[[#This Row],[severity]],FALSE)</f>
        <v>0.48780875177737865</v>
      </c>
      <c r="M93" s="39">
        <f>IF(VLOOKUP(Table1[[#This Row],[BaseDRG]],BaseDRGTable,8,0)&gt;0,Table1[[#This Row],[W (severity)]]*Basic_CaseMix/$L$797,Table1[[#This Row],[W (severity)]])</f>
        <v>0.49267210340804801</v>
      </c>
      <c r="N93" s="38">
        <v>163</v>
      </c>
      <c r="O93" s="41">
        <v>91</v>
      </c>
      <c r="P93" s="60">
        <v>0.45140844707477551</v>
      </c>
      <c r="Q93" s="40">
        <f>Table1[[#This Row],[W (proposed)]]/Table1[[#This Row],[W (curr)]]-1</f>
        <v>9.141090868075219E-2</v>
      </c>
      <c r="R93" s="41">
        <f>RANK(Table1[[#This Row],[∆W%]],Table1[∆W%])</f>
        <v>248</v>
      </c>
      <c r="S93" s="59">
        <f>Table1[W (proposed)]-Table1[[#This Row],[W (curr)]]</f>
        <v>4.1263656333272503E-2</v>
      </c>
      <c r="T93" s="50">
        <f>Table1[[#This Row],[nBasic]]*Table1[W (proposed)]-Table1[[#This Row],[nBasic (curr)]]*Table1[[#This Row],[W (curr)]]</f>
        <v>4.7403369331438938</v>
      </c>
      <c r="U93" s="48"/>
      <c r="V93" s="46"/>
      <c r="W93" s="46"/>
      <c r="X93" s="46"/>
      <c r="Y93" s="46"/>
      <c r="Z93" s="46"/>
      <c r="AA93" s="46"/>
      <c r="AB93" s="46"/>
      <c r="AC93" s="46"/>
      <c r="AD93" s="46"/>
      <c r="AE93" s="46"/>
    </row>
    <row r="94" spans="1:31" s="44" customFormat="1" x14ac:dyDescent="0.25">
      <c r="A94" s="36">
        <v>134121</v>
      </c>
      <c r="B94" s="36" t="s">
        <v>21</v>
      </c>
      <c r="C94" s="36" t="s">
        <v>279</v>
      </c>
      <c r="D94" s="36">
        <v>13412</v>
      </c>
      <c r="E94" s="36">
        <v>1</v>
      </c>
      <c r="F94" s="37">
        <v>556</v>
      </c>
      <c r="G94" s="37">
        <v>93</v>
      </c>
      <c r="H94" s="38">
        <v>2734.1905480215828</v>
      </c>
      <c r="I94" s="38">
        <f>Table1[[#This Row],[Cost]]+IF(Table1[[#This Row],[n]]=0,0,VLOOKUP(Table1[[#This Row],[DRG]],HCPCs,5,0))</f>
        <v>2757.4872337316488</v>
      </c>
      <c r="J94" s="39">
        <v>0.50480001267534924</v>
      </c>
      <c r="K94" s="39">
        <f>Table1[[#This Row],[W (3M)]]-IFERROR((Table1[[#This Row],[W (3M)]]-Table1[[#This Row],[Adjusted Cost]]*Casemix/TotalCost)*EXP(-a/Table1[[#This Row],[n]]),)</f>
        <v>0.3339034436731636</v>
      </c>
      <c r="L94" s="39">
        <f>VLOOKUP(Table1[[#This Row],[BaseDRG]],BaseDRGTable,13+Table1[[#This Row],[severity]],FALSE)</f>
        <v>0.3339034436731636</v>
      </c>
      <c r="M94" s="39">
        <f>IF(VLOOKUP(Table1[[#This Row],[BaseDRG]],BaseDRGTable,8,0)&gt;0,Table1[[#This Row],[W (severity)]]*Basic_CaseMix/$L$797,Table1[[#This Row],[W (severity)]])</f>
        <v>0.3372323914449229</v>
      </c>
      <c r="N94" s="38">
        <v>519</v>
      </c>
      <c r="O94" s="41">
        <v>88</v>
      </c>
      <c r="P94" s="60">
        <v>0.38355218608266056</v>
      </c>
      <c r="Q94" s="40">
        <f>Table1[[#This Row],[W (proposed)]]/Table1[[#This Row],[W (curr)]]-1</f>
        <v>-0.12076529953020565</v>
      </c>
      <c r="R94" s="41">
        <f>RANK(Table1[[#This Row],[∆W%]],Table1[∆W%])</f>
        <v>530</v>
      </c>
      <c r="S94" s="59">
        <f>Table1[W (proposed)]-Table1[[#This Row],[W (curr)]]</f>
        <v>-4.6319794637737666E-2</v>
      </c>
      <c r="T94" s="50">
        <f>Table1[[#This Row],[nBasic]]*Table1[W (proposed)]-Table1[[#This Row],[nBasic (curr)]]*Table1[[#This Row],[W (curr)]]</f>
        <v>-2.3899799708962988</v>
      </c>
      <c r="U94" s="48"/>
      <c r="V94" s="46"/>
      <c r="W94" s="46"/>
      <c r="X94" s="46"/>
      <c r="Y94" s="46"/>
      <c r="Z94" s="46"/>
      <c r="AA94" s="46"/>
      <c r="AB94" s="46"/>
      <c r="AC94" s="46"/>
      <c r="AD94" s="46"/>
      <c r="AE94" s="46"/>
    </row>
    <row r="95" spans="1:31" s="44" customFormat="1" x14ac:dyDescent="0.25">
      <c r="A95" s="36">
        <v>104102</v>
      </c>
      <c r="B95" s="36" t="s">
        <v>18</v>
      </c>
      <c r="C95" s="36" t="s">
        <v>794</v>
      </c>
      <c r="D95" s="36">
        <v>10410</v>
      </c>
      <c r="E95" s="36">
        <v>2</v>
      </c>
      <c r="F95" s="37">
        <v>458</v>
      </c>
      <c r="G95" s="37">
        <v>93</v>
      </c>
      <c r="H95" s="38">
        <v>5922.8027423580879</v>
      </c>
      <c r="I95" s="38">
        <f>Table1[[#This Row],[Cost]]+IF(Table1[[#This Row],[n]]=0,0,VLOOKUP(Table1[[#This Row],[DRG]],HCPCs,5,0))</f>
        <v>6008.5643402062969</v>
      </c>
      <c r="J95" s="39">
        <v>0.71379996031827575</v>
      </c>
      <c r="K95" s="39">
        <f>Table1[[#This Row],[W (3M)]]-IFERROR((Table1[[#This Row],[W (3M)]]-Table1[[#This Row],[Adjusted Cost]]*Casemix/TotalCost)*EXP(-a/Table1[[#This Row],[n]]),)</f>
        <v>0.72701626751325932</v>
      </c>
      <c r="L95" s="39">
        <f>VLOOKUP(Table1[[#This Row],[BaseDRG]],BaseDRGTable,13+Table1[[#This Row],[severity]],FALSE)</f>
        <v>0.72701626751325932</v>
      </c>
      <c r="M95" s="39">
        <f>IF(VLOOKUP(Table1[[#This Row],[BaseDRG]],BaseDRGTable,8,0)&gt;0,Table1[[#This Row],[W (severity)]]*Basic_CaseMix/$L$797,Table1[[#This Row],[W (severity)]])</f>
        <v>0.73426446824203051</v>
      </c>
      <c r="N95" s="38">
        <v>565</v>
      </c>
      <c r="O95" s="41">
        <v>122</v>
      </c>
      <c r="P95" s="60">
        <v>0.92773189515368815</v>
      </c>
      <c r="Q95" s="40">
        <f>Table1[[#This Row],[W (proposed)]]/Table1[[#This Row],[W (curr)]]-1</f>
        <v>-0.2085380786435157</v>
      </c>
      <c r="R95" s="41">
        <f>RANK(Table1[[#This Row],[∆W%]],Table1[∆W%])</f>
        <v>624</v>
      </c>
      <c r="S95" s="59">
        <f>Table1[W (proposed)]-Table1[[#This Row],[W (curr)]]</f>
        <v>-0.19346742691165764</v>
      </c>
      <c r="T95" s="50">
        <f>Table1[[#This Row],[nBasic]]*Table1[W (proposed)]-Table1[[#This Row],[nBasic (curr)]]*Table1[[#This Row],[W (curr)]]</f>
        <v>-44.896695662241115</v>
      </c>
      <c r="U95" s="48"/>
      <c r="V95" s="46"/>
      <c r="W95" s="46"/>
      <c r="X95" s="46"/>
      <c r="Y95" s="46"/>
      <c r="Z95" s="46"/>
      <c r="AA95" s="46"/>
      <c r="AB95" s="46"/>
      <c r="AC95" s="46"/>
      <c r="AD95" s="46"/>
      <c r="AE95" s="46"/>
    </row>
    <row r="96" spans="1:31" s="44" customFormat="1" x14ac:dyDescent="0.25">
      <c r="A96" s="36">
        <v>51403</v>
      </c>
      <c r="B96" s="36" t="s">
        <v>13</v>
      </c>
      <c r="C96" s="36" t="s">
        <v>755</v>
      </c>
      <c r="D96" s="36">
        <v>5140</v>
      </c>
      <c r="E96" s="36">
        <v>3</v>
      </c>
      <c r="F96" s="37">
        <v>177</v>
      </c>
      <c r="G96" s="37">
        <v>91</v>
      </c>
      <c r="H96" s="38">
        <v>12887.505852542381</v>
      </c>
      <c r="I96" s="38">
        <f>Table1[[#This Row],[Cost]]+IF(Table1[[#This Row],[n]]=0,0,VLOOKUP(Table1[[#This Row],[DRG]],HCPCs,5,0))</f>
        <v>20732.669096926886</v>
      </c>
      <c r="J96" s="39">
        <v>3.336800000000002</v>
      </c>
      <c r="K96" s="39">
        <f>Table1[[#This Row],[W (3M)]]-IFERROR((Table1[[#This Row],[W (3M)]]-Table1[[#This Row],[Adjusted Cost]]*Casemix/TotalCost)*EXP(-a/Table1[[#This Row],[n]]),)</f>
        <v>2.5123981584614845</v>
      </c>
      <c r="L96" s="39">
        <f>VLOOKUP(Table1[[#This Row],[BaseDRG]],BaseDRGTable,13+Table1[[#This Row],[severity]],FALSE)</f>
        <v>2.5123981584614845</v>
      </c>
      <c r="M96" s="39">
        <f>IF(VLOOKUP(Table1[[#This Row],[BaseDRG]],BaseDRGTable,8,0)&gt;0,Table1[[#This Row],[W (severity)]]*Basic_CaseMix/$L$797,Table1[[#This Row],[W (severity)]])</f>
        <v>2.5374462446967652</v>
      </c>
      <c r="N96" s="38">
        <v>81</v>
      </c>
      <c r="O96" s="41">
        <v>48</v>
      </c>
      <c r="P96" s="60">
        <v>3.118971985573054</v>
      </c>
      <c r="Q96" s="40">
        <f>Table1[[#This Row],[W (proposed)]]/Table1[[#This Row],[W (curr)]]-1</f>
        <v>-0.18644788846009597</v>
      </c>
      <c r="R96" s="41">
        <f>RANK(Table1[[#This Row],[∆W%]],Table1[∆W%])</f>
        <v>600</v>
      </c>
      <c r="S96" s="59">
        <f>Table1[W (proposed)]-Table1[[#This Row],[W (curr)]]</f>
        <v>-0.58152574087628883</v>
      </c>
      <c r="T96" s="50">
        <f>Table1[[#This Row],[nBasic]]*Table1[W (proposed)]-Table1[[#This Row],[nBasic (curr)]]*Table1[[#This Row],[W (curr)]]</f>
        <v>81.19695295989905</v>
      </c>
      <c r="U96" s="48"/>
      <c r="V96" s="46"/>
      <c r="W96" s="46"/>
      <c r="X96" s="46"/>
      <c r="Y96" s="46"/>
      <c r="Z96" s="46"/>
      <c r="AA96" s="46"/>
      <c r="AB96" s="46"/>
      <c r="AC96" s="46"/>
      <c r="AD96" s="46"/>
      <c r="AE96" s="46"/>
    </row>
    <row r="97" spans="1:31" s="44" customFormat="1" x14ac:dyDescent="0.25">
      <c r="A97" s="36">
        <v>54163</v>
      </c>
      <c r="B97" s="36" t="s">
        <v>13</v>
      </c>
      <c r="C97" s="36" t="s">
        <v>743</v>
      </c>
      <c r="D97" s="36">
        <v>5416</v>
      </c>
      <c r="E97" s="36">
        <v>3</v>
      </c>
      <c r="F97" s="37">
        <v>229</v>
      </c>
      <c r="G97" s="37">
        <v>91</v>
      </c>
      <c r="H97" s="38">
        <v>14980.026483130992</v>
      </c>
      <c r="I97" s="38">
        <f>Table1[[#This Row],[Cost]]+IF(Table1[[#This Row],[n]]=0,0,VLOOKUP(Table1[[#This Row],[DRG]],HCPCs,5,0))</f>
        <v>15978.614615659722</v>
      </c>
      <c r="J97" s="39">
        <v>0.97769999999999924</v>
      </c>
      <c r="K97" s="39">
        <f>Table1[[#This Row],[W (3M)]]-IFERROR((Table1[[#This Row],[W (3M)]]-Table1[[#This Row],[Adjusted Cost]]*Casemix/TotalCost)*EXP(-a/Table1[[#This Row],[n]]),)</f>
        <v>1.930087643096299</v>
      </c>
      <c r="L97" s="39">
        <f>VLOOKUP(Table1[[#This Row],[BaseDRG]],BaseDRGTable,13+Table1[[#This Row],[severity]],FALSE)</f>
        <v>1.930087643096299</v>
      </c>
      <c r="M97" s="39">
        <f>IF(VLOOKUP(Table1[[#This Row],[BaseDRG]],BaseDRGTable,8,0)&gt;0,Table1[[#This Row],[W (severity)]]*Basic_CaseMix/$L$797,Table1[[#This Row],[W (severity)]])</f>
        <v>1.9493302148053668</v>
      </c>
      <c r="N97" s="38">
        <v>94</v>
      </c>
      <c r="O97" s="41">
        <v>47</v>
      </c>
      <c r="P97" s="60">
        <v>2.2422013703025492</v>
      </c>
      <c r="Q97" s="40">
        <f>Table1[[#This Row],[W (proposed)]]/Table1[[#This Row],[W (curr)]]-1</f>
        <v>-0.13061768642914706</v>
      </c>
      <c r="R97" s="41">
        <f>RANK(Table1[[#This Row],[∆W%]],Table1[∆W%])</f>
        <v>539</v>
      </c>
      <c r="S97" s="59">
        <f>Table1[W (proposed)]-Table1[[#This Row],[W (curr)]]</f>
        <v>-0.29287115549718234</v>
      </c>
      <c r="T97" s="50">
        <f>Table1[[#This Row],[nBasic]]*Table1[W (proposed)]-Table1[[#This Row],[nBasic (curr)]]*Table1[[#This Row],[W (curr)]]</f>
        <v>72.005585143068572</v>
      </c>
      <c r="U97" s="48"/>
      <c r="V97" s="46"/>
      <c r="W97" s="46"/>
      <c r="X97" s="46"/>
      <c r="Y97" s="46"/>
      <c r="Z97" s="46"/>
      <c r="AA97" s="46"/>
      <c r="AB97" s="46"/>
      <c r="AC97" s="46"/>
      <c r="AD97" s="46"/>
      <c r="AE97" s="46"/>
    </row>
    <row r="98" spans="1:31" s="44" customFormat="1" x14ac:dyDescent="0.25">
      <c r="A98" s="36">
        <v>81071</v>
      </c>
      <c r="B98" s="36" t="s">
        <v>16</v>
      </c>
      <c r="C98" s="36" t="s">
        <v>102</v>
      </c>
      <c r="D98" s="36">
        <v>8107</v>
      </c>
      <c r="E98" s="36">
        <v>1</v>
      </c>
      <c r="F98" s="37">
        <v>197</v>
      </c>
      <c r="G98" s="37">
        <v>89</v>
      </c>
      <c r="H98" s="38">
        <v>19813.876656852794</v>
      </c>
      <c r="I98" s="38">
        <f>Table1[[#This Row],[Cost]]+IF(Table1[[#This Row],[n]]=0,0,VLOOKUP(Table1[[#This Row],[DRG]],HCPCs,5,0))</f>
        <v>29033.24313122288</v>
      </c>
      <c r="J98" s="39">
        <v>2.3392000000000039</v>
      </c>
      <c r="K98" s="39">
        <f>Table1[[#This Row],[W (3M)]]-IFERROR((Table1[[#This Row],[W (3M)]]-Table1[[#This Row],[Adjusted Cost]]*Casemix/TotalCost)*EXP(-a/Table1[[#This Row],[n]]),)</f>
        <v>3.5082801525942724</v>
      </c>
      <c r="L98" s="39">
        <f>VLOOKUP(Table1[[#This Row],[BaseDRG]],BaseDRGTable,13+Table1[[#This Row],[severity]],FALSE)</f>
        <v>3.5082801525942724</v>
      </c>
      <c r="M98" s="39">
        <f>IF(VLOOKUP(Table1[[#This Row],[BaseDRG]],BaseDRGTable,8,0)&gt;0,Table1[[#This Row],[W (severity)]]*Basic_CaseMix/$L$797,Table1[[#This Row],[W (severity)]])</f>
        <v>3.54325697484028</v>
      </c>
      <c r="N98" s="38">
        <v>181</v>
      </c>
      <c r="O98" s="41">
        <v>81</v>
      </c>
      <c r="P98" s="60">
        <v>2.4887624769092427</v>
      </c>
      <c r="Q98" s="40">
        <f>Table1[[#This Row],[W (proposed)]]/Table1[[#This Row],[W (curr)]]-1</f>
        <v>0.42370234512720484</v>
      </c>
      <c r="R98" s="41">
        <f>RANK(Table1[[#This Row],[∆W%]],Table1[∆W%])</f>
        <v>52</v>
      </c>
      <c r="S98" s="59">
        <f>Table1[W (proposed)]-Table1[[#This Row],[W (curr)]]</f>
        <v>1.0544944979310373</v>
      </c>
      <c r="T98" s="50">
        <f>Table1[[#This Row],[nBasic]]*Table1[W (proposed)]-Table1[[#This Row],[nBasic (curr)]]*Table1[[#This Row],[W (curr)]]</f>
        <v>113.76011013113629</v>
      </c>
      <c r="U98" s="48"/>
      <c r="V98" s="46"/>
      <c r="W98" s="46"/>
      <c r="X98" s="46"/>
      <c r="Y98" s="46"/>
      <c r="Z98" s="46"/>
      <c r="AA98" s="46"/>
      <c r="AB98" s="46"/>
      <c r="AC98" s="46"/>
      <c r="AD98" s="46"/>
      <c r="AE98" s="46"/>
    </row>
    <row r="99" spans="1:31" s="44" customFormat="1" x14ac:dyDescent="0.25">
      <c r="A99" s="36">
        <v>111203</v>
      </c>
      <c r="B99" s="36" t="s">
        <v>19</v>
      </c>
      <c r="C99" s="36" t="s">
        <v>828</v>
      </c>
      <c r="D99" s="36">
        <v>11120</v>
      </c>
      <c r="E99" s="36">
        <v>3</v>
      </c>
      <c r="F99" s="37">
        <v>147</v>
      </c>
      <c r="G99" s="37">
        <v>89</v>
      </c>
      <c r="H99" s="38">
        <v>7786.7083492447609</v>
      </c>
      <c r="I99" s="38">
        <f>Table1[[#This Row],[Cost]]+IF(Table1[[#This Row],[n]]=0,0,VLOOKUP(Table1[[#This Row],[DRG]],HCPCs,5,0))</f>
        <v>8600.8938323260409</v>
      </c>
      <c r="J99" s="39">
        <v>3.479801011077778</v>
      </c>
      <c r="K99" s="39">
        <f>Table1[[#This Row],[W (3M)]]-IFERROR((Table1[[#This Row],[W (3M)]]-Table1[[#This Row],[Adjusted Cost]]*Casemix/TotalCost)*EXP(-a/Table1[[#This Row],[n]]),)</f>
        <v>1.0539504701927522</v>
      </c>
      <c r="L99" s="39">
        <f>VLOOKUP(Table1[[#This Row],[BaseDRG]],BaseDRGTable,13+Table1[[#This Row],[severity]],FALSE)</f>
        <v>1.0539504701927522</v>
      </c>
      <c r="M99" s="39">
        <f>IF(VLOOKUP(Table1[[#This Row],[BaseDRG]],BaseDRGTable,8,0)&gt;0,Table1[[#This Row],[W (severity)]]*Basic_CaseMix/$L$797,Table1[[#This Row],[W (severity)]])</f>
        <v>1.0644581368124686</v>
      </c>
      <c r="N99" s="38">
        <v>9</v>
      </c>
      <c r="O99" s="41">
        <v>5</v>
      </c>
      <c r="P99" s="60">
        <v>3.2127366879653199</v>
      </c>
      <c r="Q99" s="40">
        <f>Table1[[#This Row],[W (proposed)]]/Table1[[#This Row],[W (curr)]]-1</f>
        <v>-0.66867557468999805</v>
      </c>
      <c r="R99" s="41">
        <f>RANK(Table1[[#This Row],[∆W%]],Table1[∆W%])</f>
        <v>781</v>
      </c>
      <c r="S99" s="59">
        <f>Table1[W (proposed)]-Table1[[#This Row],[W (curr)]]</f>
        <v>-2.1482785511528513</v>
      </c>
      <c r="T99" s="50">
        <f>Table1[[#This Row],[nBasic]]*Table1[W (proposed)]-Table1[[#This Row],[nBasic (curr)]]*Table1[[#This Row],[W (curr)]]</f>
        <v>78.673090736483118</v>
      </c>
      <c r="U99" s="48"/>
      <c r="V99" s="46"/>
      <c r="W99" s="46"/>
      <c r="X99" s="46"/>
      <c r="Y99" s="46"/>
      <c r="Z99" s="46"/>
      <c r="AA99" s="46"/>
      <c r="AB99" s="46"/>
      <c r="AC99" s="46"/>
      <c r="AD99" s="46"/>
      <c r="AE99" s="46"/>
    </row>
    <row r="100" spans="1:31" s="44" customFormat="1" x14ac:dyDescent="0.25">
      <c r="A100" s="36">
        <v>44212</v>
      </c>
      <c r="B100" s="36" t="s">
        <v>12</v>
      </c>
      <c r="C100" s="36" t="s">
        <v>362</v>
      </c>
      <c r="D100" s="36">
        <v>4421</v>
      </c>
      <c r="E100" s="36">
        <v>2</v>
      </c>
      <c r="F100" s="37">
        <v>291</v>
      </c>
      <c r="G100" s="37">
        <v>89</v>
      </c>
      <c r="H100" s="38">
        <v>5844.2100861859808</v>
      </c>
      <c r="I100" s="38">
        <f>Table1[[#This Row],[Cost]]+IF(Table1[[#This Row],[n]]=0,0,VLOOKUP(Table1[[#This Row],[DRG]],HCPCs,5,0))</f>
        <v>5848.8468588431469</v>
      </c>
      <c r="J100" s="39">
        <v>0.69049999999999179</v>
      </c>
      <c r="K100" s="39">
        <f>Table1[[#This Row],[W (3M)]]-IFERROR((Table1[[#This Row],[W (3M)]]-Table1[[#This Row],[Adjusted Cost]]*Casemix/TotalCost)*EXP(-a/Table1[[#This Row],[n]]),)</f>
        <v>0.70766621833498145</v>
      </c>
      <c r="L100" s="39">
        <f>VLOOKUP(Table1[[#This Row],[BaseDRG]],BaseDRGTable,13+Table1[[#This Row],[severity]],FALSE)</f>
        <v>0.70766621833498145</v>
      </c>
      <c r="M100" s="39">
        <f>IF(VLOOKUP(Table1[[#This Row],[BaseDRG]],BaseDRGTable,8,0)&gt;0,Table1[[#This Row],[W (severity)]]*Basic_CaseMix/$L$797,Table1[[#This Row],[W (severity)]])</f>
        <v>0.71472150310461535</v>
      </c>
      <c r="N100" s="38">
        <v>602</v>
      </c>
      <c r="O100" s="41">
        <v>136</v>
      </c>
      <c r="P100" s="60">
        <v>0.66226557584706769</v>
      </c>
      <c r="Q100" s="40">
        <f>Table1[[#This Row],[W (proposed)]]/Table1[[#This Row],[W (curr)]]-1</f>
        <v>7.9206785269571256E-2</v>
      </c>
      <c r="R100" s="41">
        <f>RANK(Table1[[#This Row],[∆W%]],Table1[∆W%])</f>
        <v>264</v>
      </c>
      <c r="S100" s="59">
        <f>Table1[W (proposed)]-Table1[[#This Row],[W (curr)]]</f>
        <v>5.2455927257547663E-2</v>
      </c>
      <c r="T100" s="50">
        <f>Table1[[#This Row],[nBasic]]*Table1[W (proposed)]-Table1[[#This Row],[nBasic (curr)]]*Table1[[#This Row],[W (curr)]]</f>
        <v>-26.457904538890439</v>
      </c>
      <c r="U100" s="48"/>
      <c r="V100" s="46"/>
      <c r="W100" s="46"/>
      <c r="X100" s="46"/>
      <c r="Y100" s="46"/>
      <c r="Z100" s="46"/>
      <c r="AA100" s="46"/>
      <c r="AB100" s="46"/>
      <c r="AC100" s="46"/>
      <c r="AD100" s="46"/>
      <c r="AE100" s="46"/>
    </row>
    <row r="101" spans="1:31" s="44" customFormat="1" x14ac:dyDescent="0.25">
      <c r="A101" s="36">
        <v>51152</v>
      </c>
      <c r="B101" s="36" t="s">
        <v>13</v>
      </c>
      <c r="C101" s="36" t="s">
        <v>643</v>
      </c>
      <c r="D101" s="36">
        <v>5115</v>
      </c>
      <c r="E101" s="36">
        <v>2</v>
      </c>
      <c r="F101" s="37">
        <v>196</v>
      </c>
      <c r="G101" s="37">
        <v>89</v>
      </c>
      <c r="H101" s="38">
        <v>6205.7486499170382</v>
      </c>
      <c r="I101" s="38">
        <f>Table1[[#This Row],[Cost]]+IF(Table1[[#This Row],[n]]=0,0,VLOOKUP(Table1[[#This Row],[DRG]],HCPCs,5,0))</f>
        <v>6399.5471594642468</v>
      </c>
      <c r="J101" s="39">
        <v>1.4058999999999968</v>
      </c>
      <c r="K101" s="39">
        <f>Table1[[#This Row],[W (3M)]]-IFERROR((Table1[[#This Row],[W (3M)]]-Table1[[#This Row],[Adjusted Cost]]*Casemix/TotalCost)*EXP(-a/Table1[[#This Row],[n]]),)</f>
        <v>0.77692100265194353</v>
      </c>
      <c r="L101" s="39">
        <f>VLOOKUP(Table1[[#This Row],[BaseDRG]],BaseDRGTable,13+Table1[[#This Row],[severity]],FALSE)</f>
        <v>0.77692100265194353</v>
      </c>
      <c r="M101" s="39">
        <f>IF(VLOOKUP(Table1[[#This Row],[BaseDRG]],BaseDRGTable,8,0)&gt;0,Table1[[#This Row],[W (severity)]]*Basic_CaseMix/$L$797,Table1[[#This Row],[W (severity)]])</f>
        <v>0.78466674319345997</v>
      </c>
      <c r="N101" s="38">
        <v>282</v>
      </c>
      <c r="O101" s="41">
        <v>125</v>
      </c>
      <c r="P101" s="60">
        <v>1.3466504379031647</v>
      </c>
      <c r="Q101" s="40">
        <f>Table1[[#This Row],[W (proposed)]]/Table1[[#This Row],[W (curr)]]-1</f>
        <v>-0.41731965392946024</v>
      </c>
      <c r="R101" s="41">
        <f>RANK(Table1[[#This Row],[∆W%]],Table1[∆W%])</f>
        <v>737</v>
      </c>
      <c r="S101" s="59">
        <f>Table1[W (proposed)]-Table1[[#This Row],[W (curr)]]</f>
        <v>-0.56198369470970477</v>
      </c>
      <c r="T101" s="50">
        <f>Table1[[#This Row],[nBasic]]*Table1[W (proposed)]-Table1[[#This Row],[nBasic (curr)]]*Table1[[#This Row],[W (curr)]]</f>
        <v>-98.49596459367767</v>
      </c>
      <c r="U101" s="48"/>
      <c r="V101" s="46"/>
      <c r="W101" s="46"/>
      <c r="X101" s="46"/>
      <c r="Y101" s="46"/>
      <c r="Z101" s="46"/>
      <c r="AA101" s="46"/>
      <c r="AB101" s="46"/>
      <c r="AC101" s="46"/>
      <c r="AD101" s="46"/>
      <c r="AE101" s="46"/>
    </row>
    <row r="102" spans="1:31" s="44" customFormat="1" x14ac:dyDescent="0.25">
      <c r="A102" s="36">
        <v>54103</v>
      </c>
      <c r="B102" s="36" t="s">
        <v>13</v>
      </c>
      <c r="C102" s="36" t="s">
        <v>808</v>
      </c>
      <c r="D102" s="36">
        <v>5410</v>
      </c>
      <c r="E102" s="36">
        <v>3</v>
      </c>
      <c r="F102" s="37">
        <v>193</v>
      </c>
      <c r="G102" s="37">
        <v>86</v>
      </c>
      <c r="H102" s="38">
        <v>23399.939386991697</v>
      </c>
      <c r="I102" s="38">
        <f>Table1[[#This Row],[Cost]]+IF(Table1[[#This Row],[n]]=0,0,VLOOKUP(Table1[[#This Row],[DRG]],HCPCs,5,0))</f>
        <v>25668.979411382228</v>
      </c>
      <c r="J102" s="39">
        <v>1.5687999999999993</v>
      </c>
      <c r="K102" s="39">
        <f>Table1[[#This Row],[W (3M)]]-IFERROR((Table1[[#This Row],[W (3M)]]-Table1[[#This Row],[Adjusted Cost]]*Casemix/TotalCost)*EXP(-a/Table1[[#This Row],[n]]),)</f>
        <v>3.0996012407850886</v>
      </c>
      <c r="L102" s="39">
        <f>VLOOKUP(Table1[[#This Row],[BaseDRG]],BaseDRGTable,13+Table1[[#This Row],[severity]],FALSE)</f>
        <v>3.0996012407850886</v>
      </c>
      <c r="M102" s="39">
        <f>IF(VLOOKUP(Table1[[#This Row],[BaseDRG]],BaseDRGTable,8,0)&gt;0,Table1[[#This Row],[W (severity)]]*Basic_CaseMix/$L$797,Table1[[#This Row],[W (severity)]])</f>
        <v>3.1305036194198954</v>
      </c>
      <c r="N102" s="38">
        <v>100</v>
      </c>
      <c r="O102" s="41">
        <v>45</v>
      </c>
      <c r="P102" s="60">
        <v>3.84202963142075</v>
      </c>
      <c r="Q102" s="40">
        <f>Table1[[#This Row],[W (proposed)]]/Table1[[#This Row],[W (curr)]]-1</f>
        <v>-0.18519534731899978</v>
      </c>
      <c r="R102" s="41">
        <f>RANK(Table1[[#This Row],[∆W%]],Table1[∆W%])</f>
        <v>599</v>
      </c>
      <c r="S102" s="59">
        <f>Table1[W (proposed)]-Table1[[#This Row],[W (curr)]]</f>
        <v>-0.71152601200085464</v>
      </c>
      <c r="T102" s="50">
        <f>Table1[[#This Row],[nBasic]]*Table1[W (proposed)]-Table1[[#This Row],[nBasic (curr)]]*Table1[[#This Row],[W (curr)]]</f>
        <v>96.331977856177275</v>
      </c>
      <c r="U102" s="48"/>
      <c r="V102" s="46"/>
      <c r="W102" s="46"/>
      <c r="X102" s="46"/>
      <c r="Y102" s="46"/>
      <c r="Z102" s="46"/>
      <c r="AA102" s="46"/>
      <c r="AB102" s="46"/>
      <c r="AC102" s="46"/>
      <c r="AD102" s="46"/>
      <c r="AE102" s="46"/>
    </row>
    <row r="103" spans="1:31" s="44" customFormat="1" x14ac:dyDescent="0.25">
      <c r="A103" s="36">
        <v>81201</v>
      </c>
      <c r="B103" s="36" t="s">
        <v>16</v>
      </c>
      <c r="C103" s="36" t="s">
        <v>267</v>
      </c>
      <c r="D103" s="36">
        <v>8120</v>
      </c>
      <c r="E103" s="36">
        <v>1</v>
      </c>
      <c r="F103" s="37">
        <v>243</v>
      </c>
      <c r="G103" s="37">
        <v>86</v>
      </c>
      <c r="H103" s="38">
        <v>11022.628513991771</v>
      </c>
      <c r="I103" s="38">
        <f>Table1[[#This Row],[Cost]]+IF(Table1[[#This Row],[n]]=0,0,VLOOKUP(Table1[[#This Row],[DRG]],HCPCs,5,0))</f>
        <v>15151.340481591662</v>
      </c>
      <c r="J103" s="39">
        <v>1.3620999999999988</v>
      </c>
      <c r="K103" s="39">
        <f>Table1[[#This Row],[W (3M)]]-IFERROR((Table1[[#This Row],[W (3M)]]-Table1[[#This Row],[Adjusted Cost]]*Casemix/TotalCost)*EXP(-a/Table1[[#This Row],[n]]),)</f>
        <v>1.8317711938151324</v>
      </c>
      <c r="L103" s="39">
        <f>VLOOKUP(Table1[[#This Row],[BaseDRG]],BaseDRGTable,13+Table1[[#This Row],[severity]],FALSE)</f>
        <v>1.8317711938151324</v>
      </c>
      <c r="M103" s="39">
        <f>IF(VLOOKUP(Table1[[#This Row],[BaseDRG]],BaseDRGTable,8,0)&gt;0,Table1[[#This Row],[W (severity)]]*Basic_CaseMix/$L$797,Table1[[#This Row],[W (severity)]])</f>
        <v>1.8500335710070031</v>
      </c>
      <c r="N103" s="38">
        <v>211</v>
      </c>
      <c r="O103" s="41">
        <v>72</v>
      </c>
      <c r="P103" s="60">
        <v>1.5696408462774922</v>
      </c>
      <c r="Q103" s="40">
        <f>Table1[[#This Row],[W (proposed)]]/Table1[[#This Row],[W (curr)]]-1</f>
        <v>0.17863495677656505</v>
      </c>
      <c r="R103" s="41">
        <f>RANK(Table1[[#This Row],[∆W%]],Table1[∆W%])</f>
        <v>183</v>
      </c>
      <c r="S103" s="59">
        <f>Table1[W (proposed)]-Table1[[#This Row],[W (curr)]]</f>
        <v>0.28039272472951082</v>
      </c>
      <c r="T103" s="50">
        <f>Table1[[#This Row],[nBasic]]*Table1[W (proposed)]-Table1[[#This Row],[nBasic (curr)]]*Table1[[#This Row],[W (curr)]]</f>
        <v>46.088746174622813</v>
      </c>
      <c r="U103" s="48"/>
      <c r="V103" s="46"/>
      <c r="W103" s="46"/>
      <c r="X103" s="46"/>
      <c r="Y103" s="46"/>
      <c r="Z103" s="46"/>
      <c r="AA103" s="46"/>
      <c r="AB103" s="46"/>
      <c r="AC103" s="46"/>
      <c r="AD103" s="46"/>
      <c r="AE103" s="46"/>
    </row>
    <row r="104" spans="1:31" s="44" customFormat="1" x14ac:dyDescent="0.25">
      <c r="A104" s="36">
        <v>74131</v>
      </c>
      <c r="B104" s="36" t="s">
        <v>15</v>
      </c>
      <c r="C104" s="36" t="s">
        <v>150</v>
      </c>
      <c r="D104" s="36">
        <v>7413</v>
      </c>
      <c r="E104" s="36">
        <v>1</v>
      </c>
      <c r="F104" s="37">
        <v>535</v>
      </c>
      <c r="G104" s="37">
        <v>86</v>
      </c>
      <c r="H104" s="38">
        <v>3666.4221372472903</v>
      </c>
      <c r="I104" s="38">
        <f>Table1[[#This Row],[Cost]]+IF(Table1[[#This Row],[n]]=0,0,VLOOKUP(Table1[[#This Row],[DRG]],HCPCs,5,0))</f>
        <v>3666.5008298365219</v>
      </c>
      <c r="J104" s="39">
        <v>0.63179999999999847</v>
      </c>
      <c r="K104" s="39">
        <f>Table1[[#This Row],[W (3M)]]-IFERROR((Table1[[#This Row],[W (3M)]]-Table1[[#This Row],[Adjusted Cost]]*Casemix/TotalCost)*EXP(-a/Table1[[#This Row],[n]]),)</f>
        <v>0.44392962242025896</v>
      </c>
      <c r="L104" s="39">
        <f>VLOOKUP(Table1[[#This Row],[BaseDRG]],BaseDRGTable,13+Table1[[#This Row],[severity]],FALSE)</f>
        <v>0.44392962242025896</v>
      </c>
      <c r="M104" s="39">
        <f>IF(VLOOKUP(Table1[[#This Row],[BaseDRG]],BaseDRGTable,8,0)&gt;0,Table1[[#This Row],[W (severity)]]*Basic_CaseMix/$L$797,Table1[[#This Row],[W (severity)]])</f>
        <v>0.44835550827251874</v>
      </c>
      <c r="N104" s="38">
        <v>488</v>
      </c>
      <c r="O104" s="41">
        <v>73</v>
      </c>
      <c r="P104" s="60">
        <v>0.4492911486356862</v>
      </c>
      <c r="Q104" s="40">
        <f>Table1[[#This Row],[W (proposed)]]/Table1[[#This Row],[W (curr)]]-1</f>
        <v>-2.082481183990903E-3</v>
      </c>
      <c r="R104" s="41">
        <f>RANK(Table1[[#This Row],[∆W%]],Table1[∆W%])</f>
        <v>401</v>
      </c>
      <c r="S104" s="59">
        <f>Table1[W (proposed)]-Table1[[#This Row],[W (curr)]]</f>
        <v>-9.3564036316745591E-4</v>
      </c>
      <c r="T104" s="50">
        <f>Table1[[#This Row],[nBasic]]*Table1[W (proposed)]-Table1[[#This Row],[nBasic (curr)]]*Table1[[#This Row],[W (curr)]]</f>
        <v>5.760319861031526</v>
      </c>
      <c r="U104" s="48"/>
      <c r="V104" s="46"/>
      <c r="W104" s="46"/>
      <c r="X104" s="46"/>
      <c r="Y104" s="46"/>
      <c r="Z104" s="46"/>
      <c r="AA104" s="46"/>
      <c r="AB104" s="46"/>
      <c r="AC104" s="46"/>
      <c r="AD104" s="46"/>
      <c r="AE104" s="46"/>
    </row>
    <row r="105" spans="1:31" s="44" customFormat="1" x14ac:dyDescent="0.25">
      <c r="A105" s="36">
        <v>214121</v>
      </c>
      <c r="B105" s="36" t="s">
        <v>29</v>
      </c>
      <c r="C105" s="36" t="s">
        <v>78</v>
      </c>
      <c r="D105" s="36">
        <v>21412</v>
      </c>
      <c r="E105" s="36">
        <v>1</v>
      </c>
      <c r="F105" s="37">
        <v>451</v>
      </c>
      <c r="G105" s="37">
        <v>86</v>
      </c>
      <c r="H105" s="38">
        <v>2256.7011476718408</v>
      </c>
      <c r="I105" s="38">
        <f>Table1[[#This Row],[Cost]]+IF(Table1[[#This Row],[n]]=0,0,VLOOKUP(Table1[[#This Row],[DRG]],HCPCs,5,0))</f>
        <v>2258.2073277034924</v>
      </c>
      <c r="J105" s="39">
        <v>0.39139999438769058</v>
      </c>
      <c r="K105" s="39">
        <f>Table1[[#This Row],[W (3M)]]-IFERROR((Table1[[#This Row],[W (3M)]]-Table1[[#This Row],[Adjusted Cost]]*Casemix/TotalCost)*EXP(-a/Table1[[#This Row],[n]]),)</f>
        <v>0.27345365026520507</v>
      </c>
      <c r="L105" s="39">
        <f>VLOOKUP(Table1[[#This Row],[BaseDRG]],BaseDRGTable,13+Table1[[#This Row],[severity]],FALSE)</f>
        <v>0.27345365026520507</v>
      </c>
      <c r="M105" s="39">
        <f>IF(VLOOKUP(Table1[[#This Row],[BaseDRG]],BaseDRGTable,8,0)&gt;0,Table1[[#This Row],[W (severity)]]*Basic_CaseMix/$L$797,Table1[[#This Row],[W (severity)]])</f>
        <v>0.27617992619011245</v>
      </c>
      <c r="N105" s="38">
        <v>419</v>
      </c>
      <c r="O105" s="41">
        <v>84</v>
      </c>
      <c r="P105" s="60">
        <v>0.22463103478529869</v>
      </c>
      <c r="Q105" s="40">
        <f>Table1[[#This Row],[W (proposed)]]/Table1[[#This Row],[W (curr)]]-1</f>
        <v>0.22948249984283753</v>
      </c>
      <c r="R105" s="41">
        <f>RANK(Table1[[#This Row],[∆W%]],Table1[∆W%])</f>
        <v>146</v>
      </c>
      <c r="S105" s="51">
        <f>Table1[W (proposed)]-Table1[[#This Row],[W (curr)]]</f>
        <v>5.1548891404813751E-2</v>
      </c>
      <c r="T105" s="50">
        <f>Table1[[#This Row],[nBasic]]*Table1[W (proposed)]-Table1[[#This Row],[nBasic (curr)]]*Table1[[#This Row],[W (curr)]]</f>
        <v>4.8824667303845786</v>
      </c>
      <c r="U105" s="48"/>
      <c r="V105" s="46"/>
      <c r="W105" s="46"/>
      <c r="X105" s="46"/>
      <c r="Y105" s="46"/>
      <c r="Z105" s="46"/>
      <c r="AA105" s="46"/>
      <c r="AB105" s="46"/>
      <c r="AC105" s="46"/>
      <c r="AD105" s="46"/>
      <c r="AE105" s="46"/>
    </row>
    <row r="106" spans="1:31" s="44" customFormat="1" x14ac:dyDescent="0.25">
      <c r="A106" s="36">
        <v>114133</v>
      </c>
      <c r="B106" s="36" t="s">
        <v>19</v>
      </c>
      <c r="C106" s="36" t="s">
        <v>796</v>
      </c>
      <c r="D106" s="36">
        <v>11413</v>
      </c>
      <c r="E106" s="36">
        <v>3</v>
      </c>
      <c r="F106" s="37">
        <v>166</v>
      </c>
      <c r="G106" s="37">
        <v>80</v>
      </c>
      <c r="H106" s="38">
        <v>5528.3614741754209</v>
      </c>
      <c r="I106" s="38">
        <f>Table1[[#This Row],[Cost]]+IF(Table1[[#This Row],[n]]=0,0,VLOOKUP(Table1[[#This Row],[DRG]],HCPCs,5,0))</f>
        <v>6466.0925973574831</v>
      </c>
      <c r="J106" s="39">
        <v>1.1208990473000002</v>
      </c>
      <c r="K106" s="39">
        <f>Table1[[#This Row],[W (3M)]]-IFERROR((Table1[[#This Row],[W (3M)]]-Table1[[#This Row],[Adjusted Cost]]*Casemix/TotalCost)*EXP(-a/Table1[[#This Row],[n]]),)</f>
        <v>0.78402792076576699</v>
      </c>
      <c r="L106" s="39">
        <f>VLOOKUP(Table1[[#This Row],[BaseDRG]],BaseDRGTable,13+Table1[[#This Row],[severity]],FALSE)</f>
        <v>0.78402792076576699</v>
      </c>
      <c r="M106" s="39">
        <f>IF(VLOOKUP(Table1[[#This Row],[BaseDRG]],BaseDRGTable,8,0)&gt;0,Table1[[#This Row],[W (severity)]]*Basic_CaseMix/$L$797,Table1[[#This Row],[W (severity)]])</f>
        <v>0.79184451580030346</v>
      </c>
      <c r="N106" s="38">
        <v>22</v>
      </c>
      <c r="O106" s="41">
        <v>11</v>
      </c>
      <c r="P106" s="60">
        <v>1.2146925025115376</v>
      </c>
      <c r="Q106" s="40">
        <f>Table1[[#This Row],[W (proposed)]]/Table1[[#This Row],[W (curr)]]-1</f>
        <v>-0.34811113581168895</v>
      </c>
      <c r="R106" s="41">
        <f>RANK(Table1[[#This Row],[∆W%]],Table1[∆W%])</f>
        <v>714</v>
      </c>
      <c r="S106" s="59">
        <f>Table1[W (proposed)]-Table1[[#This Row],[W (curr)]]</f>
        <v>-0.42284798671123414</v>
      </c>
      <c r="T106" s="50">
        <f>Table1[[#This Row],[nBasic]]*Table1[W (proposed)]-Table1[[#This Row],[nBasic (curr)]]*Table1[[#This Row],[W (curr)]]</f>
        <v>49.985943736397367</v>
      </c>
      <c r="U106" s="48"/>
      <c r="V106" s="46"/>
      <c r="W106" s="46"/>
      <c r="X106" s="46"/>
      <c r="Y106" s="46"/>
      <c r="Z106" s="46"/>
      <c r="AA106" s="46"/>
      <c r="AB106" s="46"/>
      <c r="AC106" s="46"/>
      <c r="AD106" s="46"/>
      <c r="AE106" s="46"/>
    </row>
    <row r="107" spans="1:31" s="44" customFormat="1" x14ac:dyDescent="0.25">
      <c r="A107" s="36">
        <v>61201</v>
      </c>
      <c r="B107" s="36" t="s">
        <v>14</v>
      </c>
      <c r="C107" s="36" t="s">
        <v>99</v>
      </c>
      <c r="D107" s="36">
        <v>6120</v>
      </c>
      <c r="E107" s="36">
        <v>1</v>
      </c>
      <c r="F107" s="37">
        <v>326</v>
      </c>
      <c r="G107" s="37">
        <v>80</v>
      </c>
      <c r="H107" s="38">
        <v>10792.593576380368</v>
      </c>
      <c r="I107" s="38">
        <f>Table1[[#This Row],[Cost]]+IF(Table1[[#This Row],[n]]=0,0,VLOOKUP(Table1[[#This Row],[DRG]],HCPCs,5,0))</f>
        <v>11755.381126678616</v>
      </c>
      <c r="J107" s="39">
        <v>1.6458000000000064</v>
      </c>
      <c r="K107" s="39">
        <f>Table1[[#This Row],[W (3M)]]-IFERROR((Table1[[#This Row],[W (3M)]]-Table1[[#This Row],[Adjusted Cost]]*Casemix/TotalCost)*EXP(-a/Table1[[#This Row],[n]]),)</f>
        <v>1.4229546885689661</v>
      </c>
      <c r="L107" s="39">
        <f>VLOOKUP(Table1[[#This Row],[BaseDRG]],BaseDRGTable,13+Table1[[#This Row],[severity]],FALSE)</f>
        <v>1.4229546885689661</v>
      </c>
      <c r="M107" s="39">
        <f>IF(VLOOKUP(Table1[[#This Row],[BaseDRG]],BaseDRGTable,8,0)&gt;0,Table1[[#This Row],[W (severity)]]*Basic_CaseMix/$L$797,Table1[[#This Row],[W (severity)]])</f>
        <v>1.4371412503717333</v>
      </c>
      <c r="N107" s="38">
        <v>481</v>
      </c>
      <c r="O107" s="41">
        <v>82</v>
      </c>
      <c r="P107" s="60">
        <v>1.2519327074322166</v>
      </c>
      <c r="Q107" s="40">
        <f>Table1[[#This Row],[W (proposed)]]/Table1[[#This Row],[W (curr)]]-1</f>
        <v>0.14793809750317144</v>
      </c>
      <c r="R107" s="41">
        <f>RANK(Table1[[#This Row],[∆W%]],Table1[∆W%])</f>
        <v>207</v>
      </c>
      <c r="S107" s="59">
        <f>Table1[W (proposed)]-Table1[[#This Row],[W (curr)]]</f>
        <v>0.18520854293951672</v>
      </c>
      <c r="T107" s="50">
        <f>Table1[[#This Row],[nBasic]]*Table1[W (proposed)]-Table1[[#This Row],[nBasic (curr)]]*Table1[[#This Row],[W (curr)]]</f>
        <v>12.312818020296902</v>
      </c>
      <c r="U107" s="48"/>
      <c r="V107" s="46"/>
      <c r="W107" s="46"/>
      <c r="X107" s="46"/>
      <c r="Y107" s="46"/>
      <c r="Z107" s="46"/>
      <c r="AA107" s="46"/>
      <c r="AB107" s="46"/>
      <c r="AC107" s="46"/>
      <c r="AD107" s="46"/>
      <c r="AE107" s="46"/>
    </row>
    <row r="108" spans="1:31" s="44" customFormat="1" x14ac:dyDescent="0.25">
      <c r="A108" s="36">
        <v>41203</v>
      </c>
      <c r="B108" s="36" t="s">
        <v>12</v>
      </c>
      <c r="C108" s="36" t="s">
        <v>832</v>
      </c>
      <c r="D108" s="36">
        <v>4120</v>
      </c>
      <c r="E108" s="36">
        <v>3</v>
      </c>
      <c r="F108" s="37">
        <v>348</v>
      </c>
      <c r="G108" s="37">
        <v>79</v>
      </c>
      <c r="H108" s="38">
        <v>35981.736222337691</v>
      </c>
      <c r="I108" s="38">
        <f>Table1[[#This Row],[Cost]]+IF(Table1[[#This Row],[n]]=0,0,VLOOKUP(Table1[[#This Row],[DRG]],HCPCs,5,0))</f>
        <v>36318.390156477974</v>
      </c>
      <c r="J108" s="39">
        <v>2.4627000000000017</v>
      </c>
      <c r="K108" s="39">
        <f>Table1[[#This Row],[W (3M)]]-IFERROR((Table1[[#This Row],[W (3M)]]-Table1[[#This Row],[Adjusted Cost]]*Casemix/TotalCost)*EXP(-a/Table1[[#This Row],[n]]),)</f>
        <v>4.3901079531081049</v>
      </c>
      <c r="L108" s="39">
        <f>VLOOKUP(Table1[[#This Row],[BaseDRG]],BaseDRGTable,13+Table1[[#This Row],[severity]],FALSE)</f>
        <v>4.3901079531081049</v>
      </c>
      <c r="M108" s="39">
        <f>IF(VLOOKUP(Table1[[#This Row],[BaseDRG]],BaseDRGTable,8,0)&gt;0,Table1[[#This Row],[W (severity)]]*Basic_CaseMix/$L$797,Table1[[#This Row],[W (severity)]])</f>
        <v>4.4338764148152183</v>
      </c>
      <c r="N108" s="38">
        <v>127</v>
      </c>
      <c r="O108" s="41">
        <v>27</v>
      </c>
      <c r="P108" s="60">
        <v>5.653928144845187</v>
      </c>
      <c r="Q108" s="40">
        <f>Table1[[#This Row],[W (proposed)]]/Table1[[#This Row],[W (curr)]]-1</f>
        <v>-0.21578833313301249</v>
      </c>
      <c r="R108" s="41">
        <f>RANK(Table1[[#This Row],[∆W%]],Table1[∆W%])</f>
        <v>634</v>
      </c>
      <c r="S108" s="59">
        <f>Table1[W (proposed)]-Table1[[#This Row],[W (curr)]]</f>
        <v>-1.2200517300299687</v>
      </c>
      <c r="T108" s="50">
        <f>Table1[[#This Row],[nBasic]]*Table1[W (proposed)]-Table1[[#This Row],[nBasic (curr)]]*Table1[[#This Row],[W (curr)]]</f>
        <v>197.62017685958219</v>
      </c>
      <c r="U108" s="48"/>
      <c r="V108" s="46"/>
      <c r="W108" s="46"/>
      <c r="X108" s="46"/>
      <c r="Y108" s="46"/>
      <c r="Z108" s="46"/>
      <c r="AA108" s="46"/>
      <c r="AB108" s="46"/>
      <c r="AC108" s="46"/>
      <c r="AD108" s="46"/>
      <c r="AE108" s="46"/>
    </row>
    <row r="109" spans="1:31" s="44" customFormat="1" x14ac:dyDescent="0.25">
      <c r="A109" s="36">
        <v>61132</v>
      </c>
      <c r="B109" s="36" t="s">
        <v>14</v>
      </c>
      <c r="C109" s="36" t="s">
        <v>336</v>
      </c>
      <c r="D109" s="36">
        <v>6113</v>
      </c>
      <c r="E109" s="36">
        <v>2</v>
      </c>
      <c r="F109" s="37">
        <v>148</v>
      </c>
      <c r="G109" s="37">
        <v>79</v>
      </c>
      <c r="H109" s="38">
        <v>7131.9782081081039</v>
      </c>
      <c r="I109" s="38">
        <f>Table1[[#This Row],[Cost]]+IF(Table1[[#This Row],[n]]=0,0,VLOOKUP(Table1[[#This Row],[DRG]],HCPCs,5,0))</f>
        <v>7172.8095064312593</v>
      </c>
      <c r="J109" s="39">
        <v>1.0030999999999484</v>
      </c>
      <c r="K109" s="39">
        <f>Table1[[#This Row],[W (3M)]]-IFERROR((Table1[[#This Row],[W (3M)]]-Table1[[#This Row],[Adjusted Cost]]*Casemix/TotalCost)*EXP(-a/Table1[[#This Row],[n]]),)</f>
        <v>0.86864240204253662</v>
      </c>
      <c r="L109" s="39">
        <f>VLOOKUP(Table1[[#This Row],[BaseDRG]],BaseDRGTable,13+Table1[[#This Row],[severity]],FALSE)</f>
        <v>0.86864240204253662</v>
      </c>
      <c r="M109" s="39">
        <f>IF(VLOOKUP(Table1[[#This Row],[BaseDRG]],BaseDRGTable,8,0)&gt;0,Table1[[#This Row],[W (severity)]]*Basic_CaseMix/$L$797,Table1[[#This Row],[W (severity)]])</f>
        <v>0.87730258582777965</v>
      </c>
      <c r="N109" s="38">
        <v>3227</v>
      </c>
      <c r="O109" s="41">
        <v>1925</v>
      </c>
      <c r="P109" s="60">
        <v>0.57055310201697684</v>
      </c>
      <c r="Q109" s="40">
        <f>Table1[[#This Row],[W (proposed)]]/Table1[[#This Row],[W (curr)]]-1</f>
        <v>0.53763529236175356</v>
      </c>
      <c r="R109" s="41">
        <f>RANK(Table1[[#This Row],[∆W%]],Table1[∆W%])</f>
        <v>39</v>
      </c>
      <c r="S109" s="59">
        <f>Table1[W (proposed)]-Table1[[#This Row],[W (curr)]]</f>
        <v>0.3067494838108028</v>
      </c>
      <c r="T109" s="50">
        <f>Table1[[#This Row],[nBasic]]*Table1[W (proposed)]-Table1[[#This Row],[nBasic (curr)]]*Table1[[#This Row],[W (curr)]]</f>
        <v>-1029.0078171022858</v>
      </c>
      <c r="U109" s="48"/>
      <c r="V109" s="46"/>
      <c r="W109" s="46"/>
      <c r="X109" s="46"/>
      <c r="Y109" s="46"/>
      <c r="Z109" s="46"/>
      <c r="AA109" s="46"/>
      <c r="AB109" s="46"/>
      <c r="AC109" s="46"/>
      <c r="AD109" s="46"/>
      <c r="AE109" s="46"/>
    </row>
    <row r="110" spans="1:31" s="44" customFormat="1" x14ac:dyDescent="0.25">
      <c r="A110" s="36">
        <v>21302</v>
      </c>
      <c r="B110" s="36" t="s">
        <v>10</v>
      </c>
      <c r="C110" s="36" t="s">
        <v>338</v>
      </c>
      <c r="D110" s="36">
        <v>2130</v>
      </c>
      <c r="E110" s="36">
        <v>2</v>
      </c>
      <c r="F110" s="37">
        <v>244</v>
      </c>
      <c r="G110" s="37">
        <v>78</v>
      </c>
      <c r="H110" s="38">
        <v>7605.5029209016329</v>
      </c>
      <c r="I110" s="38">
        <f>Table1[[#This Row],[Cost]]+IF(Table1[[#This Row],[n]]=0,0,VLOOKUP(Table1[[#This Row],[DRG]],HCPCs,5,0))</f>
        <v>7823.6923176179062</v>
      </c>
      <c r="J110" s="39">
        <v>0.91149999999999987</v>
      </c>
      <c r="K110" s="39">
        <f>Table1[[#This Row],[W (3M)]]-IFERROR((Table1[[#This Row],[W (3M)]]-Table1[[#This Row],[Adjusted Cost]]*Casemix/TotalCost)*EXP(-a/Table1[[#This Row],[n]]),)</f>
        <v>0.94655566575676153</v>
      </c>
      <c r="L110" s="39">
        <f>VLOOKUP(Table1[[#This Row],[BaseDRG]],BaseDRGTable,13+Table1[[#This Row],[severity]],FALSE)</f>
        <v>0.94655566575676153</v>
      </c>
      <c r="M110" s="39">
        <f>IF(VLOOKUP(Table1[[#This Row],[BaseDRG]],BaseDRGTable,8,0)&gt;0,Table1[[#This Row],[W (severity)]]*Basic_CaseMix/$L$797,Table1[[#This Row],[W (severity)]])</f>
        <v>0.95599262854966838</v>
      </c>
      <c r="N110" s="38">
        <v>213</v>
      </c>
      <c r="O110" s="41">
        <v>68</v>
      </c>
      <c r="P110" s="60">
        <v>0.72297982806585559</v>
      </c>
      <c r="Q110" s="40">
        <f>Table1[[#This Row],[W (proposed)]]/Table1[[#This Row],[W (curr)]]-1</f>
        <v>0.32229502323346693</v>
      </c>
      <c r="R110" s="41">
        <f>RANK(Table1[[#This Row],[∆W%]],Table1[∆W%])</f>
        <v>89</v>
      </c>
      <c r="S110" s="59">
        <f>Table1[W (proposed)]-Table1[[#This Row],[W (curr)]]</f>
        <v>0.23301280048381279</v>
      </c>
      <c r="T110" s="50">
        <f>Table1[[#This Row],[nBasic]]*Table1[W (proposed)]-Table1[[#This Row],[nBasic (curr)]]*Table1[[#This Row],[W (curr)]]</f>
        <v>25.40479671839595</v>
      </c>
      <c r="U110" s="48"/>
      <c r="V110" s="46"/>
      <c r="W110" s="46"/>
      <c r="X110" s="46"/>
      <c r="Y110" s="46"/>
      <c r="Z110" s="46"/>
      <c r="AA110" s="46"/>
      <c r="AB110" s="46"/>
      <c r="AC110" s="46"/>
      <c r="AD110" s="46"/>
      <c r="AE110" s="46"/>
    </row>
    <row r="111" spans="1:31" s="44" customFormat="1" x14ac:dyDescent="0.25">
      <c r="A111" s="36">
        <v>34132</v>
      </c>
      <c r="B111" s="36" t="s">
        <v>11</v>
      </c>
      <c r="C111" s="36" t="s">
        <v>382</v>
      </c>
      <c r="D111" s="36">
        <v>3413</v>
      </c>
      <c r="E111" s="36">
        <v>2</v>
      </c>
      <c r="F111" s="37">
        <v>509</v>
      </c>
      <c r="G111" s="37">
        <v>78</v>
      </c>
      <c r="H111" s="38">
        <v>3329.2746147347707</v>
      </c>
      <c r="I111" s="38">
        <f>Table1[[#This Row],[Cost]]+IF(Table1[[#This Row],[n]]=0,0,VLOOKUP(Table1[[#This Row],[DRG]],HCPCs,5,0))</f>
        <v>3377.8781927027899</v>
      </c>
      <c r="J111" s="39">
        <v>0.51040000000000307</v>
      </c>
      <c r="K111" s="39">
        <f>Table1[[#This Row],[W (3M)]]-IFERROR((Table1[[#This Row],[W (3M)]]-Table1[[#This Row],[Adjusted Cost]]*Casemix/TotalCost)*EXP(-a/Table1[[#This Row],[n]]),)</f>
        <v>0.40888467521783889</v>
      </c>
      <c r="L111" s="39">
        <f>VLOOKUP(Table1[[#This Row],[BaseDRG]],BaseDRGTable,13+Table1[[#This Row],[severity]],FALSE)</f>
        <v>0.40888467521783889</v>
      </c>
      <c r="M111" s="39">
        <f>IF(VLOOKUP(Table1[[#This Row],[BaseDRG]],BaseDRGTable,8,0)&gt;0,Table1[[#This Row],[W (severity)]]*Basic_CaseMix/$L$797,Table1[[#This Row],[W (severity)]])</f>
        <v>0.41296117024735796</v>
      </c>
      <c r="N111" s="38">
        <v>808</v>
      </c>
      <c r="O111" s="41">
        <v>128</v>
      </c>
      <c r="P111" s="60">
        <v>0.39657031607025128</v>
      </c>
      <c r="Q111" s="40">
        <f>Table1[[#This Row],[W (proposed)]]/Table1[[#This Row],[W (curr)]]-1</f>
        <v>4.1331520572515767E-2</v>
      </c>
      <c r="R111" s="41">
        <f>RANK(Table1[[#This Row],[∆W%]],Table1[∆W%])</f>
        <v>318</v>
      </c>
      <c r="S111" s="59">
        <f>Table1[W (proposed)]-Table1[[#This Row],[W (curr)]]</f>
        <v>1.6390854177106673E-2</v>
      </c>
      <c r="T111" s="50">
        <f>Table1[[#This Row],[nBasic]]*Table1[W (proposed)]-Table1[[#This Row],[nBasic (curr)]]*Table1[[#This Row],[W (curr)]]</f>
        <v>-18.550029177698242</v>
      </c>
      <c r="U111" s="48"/>
      <c r="V111" s="46"/>
      <c r="W111" s="46"/>
      <c r="X111" s="46"/>
      <c r="Y111" s="46"/>
      <c r="Z111" s="46"/>
      <c r="AA111" s="46"/>
      <c r="AB111" s="46"/>
      <c r="AC111" s="46"/>
      <c r="AD111" s="46"/>
      <c r="AE111" s="46"/>
    </row>
    <row r="112" spans="1:31" s="44" customFormat="1" x14ac:dyDescent="0.25">
      <c r="A112" s="36">
        <v>54121</v>
      </c>
      <c r="B112" s="36" t="s">
        <v>13</v>
      </c>
      <c r="C112" s="36" t="s">
        <v>61</v>
      </c>
      <c r="D112" s="36">
        <v>5412</v>
      </c>
      <c r="E112" s="36">
        <v>1</v>
      </c>
      <c r="F112" s="37">
        <v>238</v>
      </c>
      <c r="G112" s="37">
        <v>77</v>
      </c>
      <c r="H112" s="38">
        <v>7445.9330279365586</v>
      </c>
      <c r="I112" s="38">
        <f>Table1[[#This Row],[Cost]]+IF(Table1[[#This Row],[n]]=0,0,VLOOKUP(Table1[[#This Row],[DRG]],HCPCs,5,0))</f>
        <v>7738.8414673789166</v>
      </c>
      <c r="J112" s="39">
        <v>0.62850000000000183</v>
      </c>
      <c r="K112" s="39">
        <f>Table1[[#This Row],[W (3M)]]-IFERROR((Table1[[#This Row],[W (3M)]]-Table1[[#This Row],[Adjusted Cost]]*Casemix/TotalCost)*EXP(-a/Table1[[#This Row],[n]]),)</f>
        <v>0.93537056127061935</v>
      </c>
      <c r="L112" s="39">
        <f>VLOOKUP(Table1[[#This Row],[BaseDRG]],BaseDRGTable,13+Table1[[#This Row],[severity]],FALSE)</f>
        <v>0.93537056127061935</v>
      </c>
      <c r="M112" s="39">
        <f>IF(VLOOKUP(Table1[[#This Row],[BaseDRG]],BaseDRGTable,8,0)&gt;0,Table1[[#This Row],[W (severity)]]*Basic_CaseMix/$L$797,Table1[[#This Row],[W (severity)]])</f>
        <v>0.94469601090197741</v>
      </c>
      <c r="N112" s="38">
        <v>181</v>
      </c>
      <c r="O112" s="41">
        <v>61</v>
      </c>
      <c r="P112" s="60">
        <v>0.75755289578833385</v>
      </c>
      <c r="Q112" s="40">
        <f>Table1[[#This Row],[W (proposed)]]/Table1[[#This Row],[W (curr)]]-1</f>
        <v>0.24703636690464559</v>
      </c>
      <c r="R112" s="41">
        <f>RANK(Table1[[#This Row],[∆W%]],Table1[∆W%])</f>
        <v>137</v>
      </c>
      <c r="S112" s="59">
        <f>Table1[W (proposed)]-Table1[[#This Row],[W (curr)]]</f>
        <v>0.18714311511364357</v>
      </c>
      <c r="T112" s="50">
        <f>Table1[[#This Row],[nBasic]]*Table1[W (proposed)]-Table1[[#This Row],[nBasic (curr)]]*Table1[[#This Row],[W (curr)]]</f>
        <v>26.530866196363903</v>
      </c>
      <c r="U112" s="48"/>
      <c r="V112" s="46"/>
      <c r="W112" s="46"/>
      <c r="X112" s="46"/>
      <c r="Y112" s="46"/>
      <c r="Z112" s="46"/>
      <c r="AA112" s="46"/>
      <c r="AB112" s="46"/>
      <c r="AC112" s="46"/>
      <c r="AD112" s="46"/>
      <c r="AE112" s="46"/>
    </row>
    <row r="113" spans="1:31" s="44" customFormat="1" x14ac:dyDescent="0.25">
      <c r="A113" s="36">
        <v>104111</v>
      </c>
      <c r="B113" s="36" t="s">
        <v>18</v>
      </c>
      <c r="C113" s="36" t="s">
        <v>74</v>
      </c>
      <c r="D113" s="36">
        <v>10411</v>
      </c>
      <c r="E113" s="36">
        <v>1</v>
      </c>
      <c r="F113" s="37">
        <v>653</v>
      </c>
      <c r="G113" s="37">
        <v>77</v>
      </c>
      <c r="H113" s="38">
        <v>2610.0633912660301</v>
      </c>
      <c r="I113" s="38">
        <f>Table1[[#This Row],[Cost]]+IF(Table1[[#This Row],[n]]=0,0,VLOOKUP(Table1[[#This Row],[DRG]],HCPCs,5,0))</f>
        <v>2610.0633912660301</v>
      </c>
      <c r="J113" s="39">
        <v>0.32659993574004298</v>
      </c>
      <c r="K113" s="39">
        <f>Table1[[#This Row],[W (3M)]]-IFERROR((Table1[[#This Row],[W (3M)]]-Table1[[#This Row],[Adjusted Cost]]*Casemix/TotalCost)*EXP(-a/Table1[[#This Row],[n]]),)</f>
        <v>0.31583221142617562</v>
      </c>
      <c r="L113" s="39">
        <f>VLOOKUP(Table1[[#This Row],[BaseDRG]],BaseDRGTable,13+Table1[[#This Row],[severity]],FALSE)</f>
        <v>0.31583221142617562</v>
      </c>
      <c r="M113" s="39">
        <f>IF(VLOOKUP(Table1[[#This Row],[BaseDRG]],BaseDRGTable,8,0)&gt;0,Table1[[#This Row],[W (severity)]]*Basic_CaseMix/$L$797,Table1[[#This Row],[W (severity)]])</f>
        <v>0.31898099277718833</v>
      </c>
      <c r="N113" s="38">
        <v>578</v>
      </c>
      <c r="O113" s="41">
        <v>73</v>
      </c>
      <c r="P113" s="60">
        <v>0.28107868538397751</v>
      </c>
      <c r="Q113" s="40">
        <f>Table1[[#This Row],[W (proposed)]]/Table1[[#This Row],[W (curr)]]-1</f>
        <v>0.13484589676884617</v>
      </c>
      <c r="R113" s="41">
        <f>RANK(Table1[[#This Row],[∆W%]],Table1[∆W%])</f>
        <v>219</v>
      </c>
      <c r="S113" s="51">
        <f>Table1[W (proposed)]-Table1[[#This Row],[W (curr)]]</f>
        <v>3.7902307393210821E-2</v>
      </c>
      <c r="T113" s="50">
        <f>Table1[[#This Row],[nBasic]]*Table1[W (proposed)]-Table1[[#This Row],[nBasic (curr)]]*Table1[[#This Row],[W (curr)]]</f>
        <v>4.0427924108131421</v>
      </c>
      <c r="U113" s="48"/>
      <c r="V113" s="46"/>
      <c r="W113" s="46"/>
      <c r="X113" s="46"/>
      <c r="Y113" s="46"/>
      <c r="Z113" s="46"/>
      <c r="AA113" s="46"/>
      <c r="AB113" s="46"/>
      <c r="AC113" s="46"/>
      <c r="AD113" s="46"/>
      <c r="AE113" s="46"/>
    </row>
    <row r="114" spans="1:31" s="44" customFormat="1" x14ac:dyDescent="0.25">
      <c r="A114" s="36">
        <v>44213</v>
      </c>
      <c r="B114" s="36" t="s">
        <v>12</v>
      </c>
      <c r="C114" s="36" t="s">
        <v>814</v>
      </c>
      <c r="D114" s="36">
        <v>4421</v>
      </c>
      <c r="E114" s="36">
        <v>3</v>
      </c>
      <c r="F114" s="37">
        <v>356</v>
      </c>
      <c r="G114" s="37">
        <v>76</v>
      </c>
      <c r="H114" s="38">
        <v>12069.112975076221</v>
      </c>
      <c r="I114" s="38">
        <f>Table1[[#This Row],[Cost]]+IF(Table1[[#This Row],[n]]=0,0,VLOOKUP(Table1[[#This Row],[DRG]],HCPCs,5,0))</f>
        <v>12078.393549178547</v>
      </c>
      <c r="J114" s="39">
        <v>1.0586000000000011</v>
      </c>
      <c r="K114" s="39">
        <f>Table1[[#This Row],[W (3M)]]-IFERROR((Table1[[#This Row],[W (3M)]]-Table1[[#This Row],[Adjusted Cost]]*Casemix/TotalCost)*EXP(-a/Table1[[#This Row],[n]]),)</f>
        <v>1.46058746810611</v>
      </c>
      <c r="L114" s="39">
        <f>VLOOKUP(Table1[[#This Row],[BaseDRG]],BaseDRGTable,13+Table1[[#This Row],[severity]],FALSE)</f>
        <v>1.46058746810611</v>
      </c>
      <c r="M114" s="39">
        <f>IF(VLOOKUP(Table1[[#This Row],[BaseDRG]],BaseDRGTable,8,0)&gt;0,Table1[[#This Row],[W (severity)]]*Basic_CaseMix/$L$797,Table1[[#This Row],[W (severity)]])</f>
        <v>1.4751492208808754</v>
      </c>
      <c r="N114" s="38">
        <v>206</v>
      </c>
      <c r="O114" s="41">
        <v>46</v>
      </c>
      <c r="P114" s="60">
        <v>1.8550442776954663</v>
      </c>
      <c r="Q114" s="40">
        <f>Table1[[#This Row],[W (proposed)]]/Table1[[#This Row],[W (curr)]]-1</f>
        <v>-0.20479029065901166</v>
      </c>
      <c r="R114" s="41">
        <f>RANK(Table1[[#This Row],[∆W%]],Table1[∆W%])</f>
        <v>619</v>
      </c>
      <c r="S114" s="59">
        <f>Table1[W (proposed)]-Table1[[#This Row],[W (curr)]]</f>
        <v>-0.3798950568145909</v>
      </c>
      <c r="T114" s="50">
        <f>Table1[[#This Row],[nBasic]]*Table1[W (proposed)]-Table1[[#This Row],[nBasic (curr)]]*Table1[[#This Row],[W (curr)]]</f>
        <v>26.77930401295508</v>
      </c>
      <c r="U114" s="48"/>
      <c r="V114" s="46"/>
      <c r="W114" s="46"/>
      <c r="X114" s="46"/>
      <c r="Y114" s="46"/>
      <c r="Z114" s="46"/>
      <c r="AA114" s="46"/>
      <c r="AB114" s="46"/>
      <c r="AC114" s="46"/>
      <c r="AD114" s="46"/>
      <c r="AE114" s="46"/>
    </row>
    <row r="115" spans="1:31" s="44" customFormat="1" x14ac:dyDescent="0.25">
      <c r="A115" s="36">
        <v>134151</v>
      </c>
      <c r="B115" s="36" t="s">
        <v>21</v>
      </c>
      <c r="C115" s="36" t="s">
        <v>300</v>
      </c>
      <c r="D115" s="36">
        <v>13415</v>
      </c>
      <c r="E115" s="36">
        <v>1</v>
      </c>
      <c r="F115" s="37">
        <v>871</v>
      </c>
      <c r="G115" s="37">
        <v>76</v>
      </c>
      <c r="H115" s="38">
        <v>2927.3053671641765</v>
      </c>
      <c r="I115" s="38">
        <f>Table1[[#This Row],[Cost]]+IF(Table1[[#This Row],[n]]=0,0,VLOOKUP(Table1[[#This Row],[DRG]],HCPCs,5,0))</f>
        <v>2927.7332227752745</v>
      </c>
      <c r="J115" s="39">
        <v>0.21639993222375573</v>
      </c>
      <c r="K115" s="39">
        <f>Table1[[#This Row],[W (3M)]]-IFERROR((Table1[[#This Row],[W (3M)]]-Table1[[#This Row],[Adjusted Cost]]*Casemix/TotalCost)*EXP(-a/Table1[[#This Row],[n]]),)</f>
        <v>0.35413066285003703</v>
      </c>
      <c r="L115" s="39">
        <f>VLOOKUP(Table1[[#This Row],[BaseDRG]],BaseDRGTable,13+Table1[[#This Row],[severity]],FALSE)</f>
        <v>0.35413066285003703</v>
      </c>
      <c r="M115" s="39">
        <f>IF(VLOOKUP(Table1[[#This Row],[BaseDRG]],BaseDRGTable,8,0)&gt;0,Table1[[#This Row],[W (severity)]]*Basic_CaseMix/$L$797,Table1[[#This Row],[W (severity)]])</f>
        <v>0.35766127178307999</v>
      </c>
      <c r="N115" s="38">
        <v>360</v>
      </c>
      <c r="O115" s="41">
        <v>30</v>
      </c>
      <c r="P115" s="60">
        <v>0.44875219774004838</v>
      </c>
      <c r="Q115" s="40">
        <f>Table1[[#This Row],[W (proposed)]]/Table1[[#This Row],[W (curr)]]-1</f>
        <v>-0.20298714171364396</v>
      </c>
      <c r="R115" s="41">
        <f>RANK(Table1[[#This Row],[∆W%]],Table1[∆W%])</f>
        <v>614</v>
      </c>
      <c r="S115" s="59">
        <f>Table1[W (proposed)]-Table1[[#This Row],[W (curr)]]</f>
        <v>-9.1090925956968383E-2</v>
      </c>
      <c r="T115" s="50">
        <f>Table1[[#This Row],[nBasic]]*Table1[W (proposed)]-Table1[[#This Row],[nBasic (curr)]]*Table1[[#This Row],[W (curr)]]</f>
        <v>13.719690723312629</v>
      </c>
      <c r="U115" s="48"/>
      <c r="V115" s="46"/>
      <c r="W115" s="46"/>
      <c r="X115" s="46"/>
      <c r="Y115" s="46"/>
      <c r="Z115" s="46"/>
      <c r="AA115" s="46"/>
      <c r="AB115" s="46"/>
      <c r="AC115" s="46"/>
      <c r="AD115" s="46"/>
      <c r="AE115" s="46"/>
    </row>
    <row r="116" spans="1:31" s="44" customFormat="1" x14ac:dyDescent="0.25">
      <c r="A116" s="36">
        <v>111202</v>
      </c>
      <c r="B116" s="36" t="s">
        <v>19</v>
      </c>
      <c r="C116" s="36" t="s">
        <v>681</v>
      </c>
      <c r="D116" s="36">
        <v>11120</v>
      </c>
      <c r="E116" s="36">
        <v>2</v>
      </c>
      <c r="F116" s="37">
        <v>149</v>
      </c>
      <c r="G116" s="37">
        <v>76</v>
      </c>
      <c r="H116" s="38">
        <v>7812.6859429530168</v>
      </c>
      <c r="I116" s="38">
        <f>Table1[[#This Row],[Cost]]+IF(Table1[[#This Row],[n]]=0,0,VLOOKUP(Table1[[#This Row],[DRG]],HCPCs,5,0))</f>
        <v>8322.9398233007614</v>
      </c>
      <c r="J116" s="39">
        <v>1.7049000939318231</v>
      </c>
      <c r="K116" s="39">
        <f>Table1[[#This Row],[W (3M)]]-IFERROR((Table1[[#This Row],[W (3M)]]-Table1[[#This Row],[Adjusted Cost]]*Casemix/TotalCost)*EXP(-a/Table1[[#This Row],[n]]),)</f>
        <v>1.0108166405943586</v>
      </c>
      <c r="L116" s="39">
        <f>VLOOKUP(Table1[[#This Row],[BaseDRG]],BaseDRGTable,13+Table1[[#This Row],[severity]],FALSE)</f>
        <v>1.0108166405943586</v>
      </c>
      <c r="M116" s="39">
        <f>IF(VLOOKUP(Table1[[#This Row],[BaseDRG]],BaseDRGTable,8,0)&gt;0,Table1[[#This Row],[W (severity)]]*Basic_CaseMix/$L$797,Table1[[#This Row],[W (severity)]])</f>
        <v>1.0208942719189926</v>
      </c>
      <c r="N116" s="38">
        <v>289</v>
      </c>
      <c r="O116" s="41">
        <v>168</v>
      </c>
      <c r="P116" s="60">
        <v>1.1003516183731299</v>
      </c>
      <c r="Q116" s="40">
        <f>Table1[[#This Row],[W (proposed)]]/Table1[[#This Row],[W (curr)]]-1</f>
        <v>-7.2210868896266933E-2</v>
      </c>
      <c r="R116" s="41">
        <f>RANK(Table1[[#This Row],[∆W%]],Table1[∆W%])</f>
        <v>472</v>
      </c>
      <c r="S116" s="59">
        <f>Table1[W (proposed)]-Table1[[#This Row],[W (curr)]]</f>
        <v>-7.9457346454137268E-2</v>
      </c>
      <c r="T116" s="50">
        <f>Table1[[#This Row],[nBasic]]*Table1[W (proposed)]-Table1[[#This Row],[nBasic (curr)]]*Table1[[#This Row],[W (curr)]]</f>
        <v>-107.27110722084238</v>
      </c>
      <c r="U116" s="48"/>
      <c r="V116" s="46"/>
      <c r="W116" s="46"/>
      <c r="X116" s="46"/>
      <c r="Y116" s="46"/>
      <c r="Z116" s="46"/>
      <c r="AA116" s="46"/>
      <c r="AB116" s="46"/>
      <c r="AC116" s="46"/>
      <c r="AD116" s="46"/>
      <c r="AE116" s="46"/>
    </row>
    <row r="117" spans="1:31" s="44" customFormat="1" x14ac:dyDescent="0.25">
      <c r="A117" s="36">
        <v>94141</v>
      </c>
      <c r="B117" s="36" t="s">
        <v>17</v>
      </c>
      <c r="C117" s="36" t="s">
        <v>243</v>
      </c>
      <c r="D117" s="36">
        <v>9414</v>
      </c>
      <c r="E117" s="36">
        <v>1</v>
      </c>
      <c r="F117" s="37">
        <v>277</v>
      </c>
      <c r="G117" s="37">
        <v>75</v>
      </c>
      <c r="H117" s="38">
        <v>2389.9075317689517</v>
      </c>
      <c r="I117" s="38">
        <f>Table1[[#This Row],[Cost]]+IF(Table1[[#This Row],[n]]=0,0,VLOOKUP(Table1[[#This Row],[DRG]],HCPCs,5,0))</f>
        <v>2409.8121343802259</v>
      </c>
      <c r="J117" s="39">
        <v>0.41009999999999996</v>
      </c>
      <c r="K117" s="39">
        <f>Table1[[#This Row],[W (3M)]]-IFERROR((Table1[[#This Row],[W (3M)]]-Table1[[#This Row],[Adjusted Cost]]*Casemix/TotalCost)*EXP(-a/Table1[[#This Row],[n]]),)</f>
        <v>0.29193028433336954</v>
      </c>
      <c r="L117" s="39">
        <f>VLOOKUP(Table1[[#This Row],[BaseDRG]],BaseDRGTable,13+Table1[[#This Row],[severity]],FALSE)</f>
        <v>0.29193028433336954</v>
      </c>
      <c r="M117" s="39">
        <f>IF(VLOOKUP(Table1[[#This Row],[BaseDRG]],BaseDRGTable,8,0)&gt;0,Table1[[#This Row],[W (severity)]]*Basic_CaseMix/$L$797,Table1[[#This Row],[W (severity)]])</f>
        <v>0.29484076845072382</v>
      </c>
      <c r="N117" s="38">
        <v>262</v>
      </c>
      <c r="O117" s="41">
        <v>69</v>
      </c>
      <c r="P117" s="60">
        <v>0.33684364237294101</v>
      </c>
      <c r="Q117" s="40">
        <f>Table1[[#This Row],[W (proposed)]]/Table1[[#This Row],[W (curr)]]-1</f>
        <v>-0.12469546293444111</v>
      </c>
      <c r="R117" s="41">
        <f>RANK(Table1[[#This Row],[∆W%]],Table1[∆W%])</f>
        <v>535</v>
      </c>
      <c r="S117" s="59">
        <f>Table1[W (proposed)]-Table1[[#This Row],[W (curr)]]</f>
        <v>-4.2002873922217188E-2</v>
      </c>
      <c r="T117" s="50">
        <f>Table1[[#This Row],[nBasic]]*Table1[W (proposed)]-Table1[[#This Row],[nBasic (curr)]]*Table1[[#This Row],[W (curr)]]</f>
        <v>-1.1291536899286463</v>
      </c>
      <c r="U117" s="48"/>
      <c r="V117" s="46"/>
      <c r="W117" s="46"/>
      <c r="X117" s="46"/>
      <c r="Y117" s="46"/>
      <c r="Z117" s="46"/>
      <c r="AA117" s="46"/>
      <c r="AB117" s="46"/>
      <c r="AC117" s="46"/>
      <c r="AD117" s="46"/>
      <c r="AE117" s="46"/>
    </row>
    <row r="118" spans="1:31" s="44" customFormat="1" x14ac:dyDescent="0.25">
      <c r="A118" s="36">
        <v>64112</v>
      </c>
      <c r="B118" s="36" t="s">
        <v>14</v>
      </c>
      <c r="C118" s="36" t="s">
        <v>355</v>
      </c>
      <c r="D118" s="36">
        <v>6411</v>
      </c>
      <c r="E118" s="36">
        <v>2</v>
      </c>
      <c r="F118" s="37">
        <v>255</v>
      </c>
      <c r="G118" s="37">
        <v>73</v>
      </c>
      <c r="H118" s="38">
        <v>4748.7521121568616</v>
      </c>
      <c r="I118" s="38">
        <f>Table1[[#This Row],[Cost]]+IF(Table1[[#This Row],[n]]=0,0,VLOOKUP(Table1[[#This Row],[DRG]],HCPCs,5,0))</f>
        <v>4750.0809235714605</v>
      </c>
      <c r="J118" s="39">
        <v>0.86680000000000712</v>
      </c>
      <c r="K118" s="39">
        <f>Table1[[#This Row],[W (3M)]]-IFERROR((Table1[[#This Row],[W (3M)]]-Table1[[#This Row],[Adjusted Cost]]*Casemix/TotalCost)*EXP(-a/Table1[[#This Row],[n]]),)</f>
        <v>0.57567699404450035</v>
      </c>
      <c r="L118" s="39">
        <f>VLOOKUP(Table1[[#This Row],[BaseDRG]],BaseDRGTable,13+Table1[[#This Row],[severity]],FALSE)</f>
        <v>0.57567699404450035</v>
      </c>
      <c r="M118" s="39">
        <f>IF(VLOOKUP(Table1[[#This Row],[BaseDRG]],BaseDRGTable,8,0)&gt;0,Table1[[#This Row],[W (severity)]]*Basic_CaseMix/$L$797,Table1[[#This Row],[W (severity)]])</f>
        <v>0.58141637374509836</v>
      </c>
      <c r="N118" s="38">
        <v>543</v>
      </c>
      <c r="O118" s="41">
        <v>162</v>
      </c>
      <c r="P118" s="60">
        <v>0.53126895185657297</v>
      </c>
      <c r="Q118" s="40">
        <f>Table1[[#This Row],[W (proposed)]]/Table1[[#This Row],[W (curr)]]-1</f>
        <v>9.4391779744101623E-2</v>
      </c>
      <c r="R118" s="41">
        <f>RANK(Table1[[#This Row],[∆W%]],Table1[∆W%])</f>
        <v>247</v>
      </c>
      <c r="S118" s="59">
        <f>Table1[W (proposed)]-Table1[[#This Row],[W (curr)]]</f>
        <v>5.014742188852539E-2</v>
      </c>
      <c r="T118" s="50">
        <f>Table1[[#This Row],[nBasic]]*Table1[W (proposed)]-Table1[[#This Row],[nBasic (curr)]]*Table1[[#This Row],[W (curr)]]</f>
        <v>-43.622174917372647</v>
      </c>
      <c r="U118" s="48"/>
      <c r="V118" s="46"/>
      <c r="W118" s="46"/>
      <c r="X118" s="46"/>
      <c r="Y118" s="46"/>
      <c r="Z118" s="46"/>
      <c r="AA118" s="46"/>
      <c r="AB118" s="46"/>
      <c r="AC118" s="46"/>
      <c r="AD118" s="46"/>
      <c r="AE118" s="46"/>
    </row>
    <row r="119" spans="1:31" s="44" customFormat="1" x14ac:dyDescent="0.25">
      <c r="A119" s="36">
        <v>184131</v>
      </c>
      <c r="B119" s="36" t="s">
        <v>26</v>
      </c>
      <c r="C119" s="36" t="s">
        <v>81</v>
      </c>
      <c r="D119" s="36">
        <v>18413</v>
      </c>
      <c r="E119" s="36">
        <v>1</v>
      </c>
      <c r="F119" s="37">
        <v>328</v>
      </c>
      <c r="G119" s="37">
        <v>72</v>
      </c>
      <c r="H119" s="38">
        <v>3097.4133091463391</v>
      </c>
      <c r="I119" s="38">
        <f>Table1[[#This Row],[Cost]]+IF(Table1[[#This Row],[n]]=0,0,VLOOKUP(Table1[[#This Row],[DRG]],HCPCs,5,0))</f>
        <v>3097.4133091463391</v>
      </c>
      <c r="J119" s="39">
        <v>0.40970001088172836</v>
      </c>
      <c r="K119" s="39">
        <f>Table1[[#This Row],[W (3M)]]-IFERROR((Table1[[#This Row],[W (3M)]]-Table1[[#This Row],[Adjusted Cost]]*Casemix/TotalCost)*EXP(-a/Table1[[#This Row],[n]]),)</f>
        <v>0.37487364817424068</v>
      </c>
      <c r="L119" s="39">
        <f>VLOOKUP(Table1[[#This Row],[BaseDRG]],BaseDRGTable,13+Table1[[#This Row],[severity]],FALSE)</f>
        <v>0.37487364817424068</v>
      </c>
      <c r="M119" s="39">
        <f>IF(VLOOKUP(Table1[[#This Row],[BaseDRG]],BaseDRGTable,8,0)&gt;0,Table1[[#This Row],[W (severity)]]*Basic_CaseMix/$L$797,Table1[[#This Row],[W (severity)]])</f>
        <v>0.37861106034960729</v>
      </c>
      <c r="N119" s="38">
        <v>306</v>
      </c>
      <c r="O119" s="41">
        <v>63</v>
      </c>
      <c r="P119" s="60">
        <v>0.30373176253891587</v>
      </c>
      <c r="Q119" s="40">
        <f>Table1[[#This Row],[W (proposed)]]/Table1[[#This Row],[W (curr)]]-1</f>
        <v>0.24653100875841871</v>
      </c>
      <c r="R119" s="41">
        <f>RANK(Table1[[#This Row],[∆W%]],Table1[∆W%])</f>
        <v>139</v>
      </c>
      <c r="S119" s="51">
        <f>Table1[W (proposed)]-Table1[[#This Row],[W (curr)]]</f>
        <v>7.4879297810691414E-2</v>
      </c>
      <c r="T119" s="50">
        <f>Table1[[#This Row],[nBasic]]*Table1[W (proposed)]-Table1[[#This Row],[nBasic (curr)]]*Table1[[#This Row],[W (curr)]]</f>
        <v>8.1248953052200257</v>
      </c>
      <c r="U119" s="48"/>
      <c r="V119" s="46"/>
      <c r="W119" s="46"/>
      <c r="X119" s="46"/>
      <c r="Y119" s="46"/>
      <c r="Z119" s="46"/>
      <c r="AA119" s="46"/>
      <c r="AB119" s="46"/>
      <c r="AC119" s="46"/>
      <c r="AD119" s="46"/>
      <c r="AE119" s="46"/>
    </row>
    <row r="120" spans="1:31" s="44" customFormat="1" x14ac:dyDescent="0.25">
      <c r="A120" s="36">
        <v>161201</v>
      </c>
      <c r="B120" s="36" t="s">
        <v>24</v>
      </c>
      <c r="C120" s="36" t="s">
        <v>276</v>
      </c>
      <c r="D120" s="36">
        <v>16120</v>
      </c>
      <c r="E120" s="36">
        <v>1</v>
      </c>
      <c r="F120" s="37">
        <v>161</v>
      </c>
      <c r="G120" s="37">
        <v>71</v>
      </c>
      <c r="H120" s="38">
        <v>5250.1070256592557</v>
      </c>
      <c r="I120" s="38">
        <f>Table1[[#This Row],[Cost]]+IF(Table1[[#This Row],[n]]=0,0,VLOOKUP(Table1[[#This Row],[DRG]],HCPCs,5,0))</f>
        <v>6463.119872578558</v>
      </c>
      <c r="J120" s="39">
        <v>1.0380998370570407</v>
      </c>
      <c r="K120" s="39">
        <f>Table1[[#This Row],[W (3M)]]-IFERROR((Table1[[#This Row],[W (3M)]]-Table1[[#This Row],[Adjusted Cost]]*Casemix/TotalCost)*EXP(-a/Table1[[#This Row],[n]]),)</f>
        <v>0.78331001299186109</v>
      </c>
      <c r="L120" s="39">
        <f>VLOOKUP(Table1[[#This Row],[BaseDRG]],BaseDRGTable,13+Table1[[#This Row],[severity]],FALSE)</f>
        <v>0.78331001299186109</v>
      </c>
      <c r="M120" s="39">
        <f>IF(VLOOKUP(Table1[[#This Row],[BaseDRG]],BaseDRGTable,8,0)&gt;0,Table1[[#This Row],[W (severity)]]*Basic_CaseMix/$L$797,Table1[[#This Row],[W (severity)]])</f>
        <v>0.79111945063545253</v>
      </c>
      <c r="N120" s="38">
        <v>162</v>
      </c>
      <c r="O120" s="41">
        <v>71</v>
      </c>
      <c r="P120" s="60">
        <v>0.75780547181509572</v>
      </c>
      <c r="Q120" s="40">
        <f>Table1[[#This Row],[W (proposed)]]/Table1[[#This Row],[W (curr)]]-1</f>
        <v>4.3961122028537414E-2</v>
      </c>
      <c r="R120" s="41">
        <f>RANK(Table1[[#This Row],[∆W%]],Table1[∆W%])</f>
        <v>310</v>
      </c>
      <c r="S120" s="59">
        <f>Table1[W (proposed)]-Table1[[#This Row],[W (curr)]]</f>
        <v>3.3313978820356804E-2</v>
      </c>
      <c r="T120" s="50">
        <f>Table1[[#This Row],[nBasic]]*Table1[W (proposed)]-Table1[[#This Row],[nBasic (curr)]]*Table1[[#This Row],[W (curr)]]</f>
        <v>2.3652924962453312</v>
      </c>
      <c r="U120" s="48"/>
      <c r="V120" s="46"/>
      <c r="W120" s="46"/>
      <c r="X120" s="46"/>
      <c r="Y120" s="46"/>
      <c r="Z120" s="46"/>
      <c r="AA120" s="46"/>
      <c r="AB120" s="46"/>
      <c r="AC120" s="46"/>
      <c r="AD120" s="46"/>
      <c r="AE120" s="46"/>
    </row>
    <row r="121" spans="1:31" s="44" customFormat="1" x14ac:dyDescent="0.25">
      <c r="A121" s="36">
        <v>81041</v>
      </c>
      <c r="B121" s="36" t="s">
        <v>16</v>
      </c>
      <c r="C121" s="36" t="s">
        <v>53</v>
      </c>
      <c r="D121" s="36">
        <v>8104</v>
      </c>
      <c r="E121" s="36">
        <v>1</v>
      </c>
      <c r="F121" s="37">
        <v>202</v>
      </c>
      <c r="G121" s="37">
        <v>70</v>
      </c>
      <c r="H121" s="38">
        <v>13866.745079702971</v>
      </c>
      <c r="I121" s="38">
        <f>Table1[[#This Row],[Cost]]+IF(Table1[[#This Row],[n]]=0,0,VLOOKUP(Table1[[#This Row],[DRG]],HCPCs,5,0))</f>
        <v>18342.239825450433</v>
      </c>
      <c r="J121" s="39">
        <v>1.9843000000000057</v>
      </c>
      <c r="K121" s="39">
        <f>Table1[[#This Row],[W (3M)]]-IFERROR((Table1[[#This Row],[W (3M)]]-Table1[[#This Row],[Adjusted Cost]]*Casemix/TotalCost)*EXP(-a/Table1[[#This Row],[n]]),)</f>
        <v>2.2184911162658794</v>
      </c>
      <c r="L121" s="39">
        <f>VLOOKUP(Table1[[#This Row],[BaseDRG]],BaseDRGTable,13+Table1[[#This Row],[severity]],FALSE)</f>
        <v>2.2184911162658794</v>
      </c>
      <c r="M121" s="39">
        <f>IF(VLOOKUP(Table1[[#This Row],[BaseDRG]],BaseDRGTable,8,0)&gt;0,Table1[[#This Row],[W (severity)]]*Basic_CaseMix/$L$797,Table1[[#This Row],[W (severity)]])</f>
        <v>2.2406090105197345</v>
      </c>
      <c r="N121" s="38">
        <v>180</v>
      </c>
      <c r="O121" s="41">
        <v>63</v>
      </c>
      <c r="P121" s="60">
        <v>1.5814341195008308</v>
      </c>
      <c r="Q121" s="40">
        <f>Table1[[#This Row],[W (proposed)]]/Table1[[#This Row],[W (curr)]]-1</f>
        <v>0.41682096199300922</v>
      </c>
      <c r="R121" s="41">
        <f>RANK(Table1[[#This Row],[∆W%]],Table1[∆W%])</f>
        <v>55</v>
      </c>
      <c r="S121" s="59">
        <f>Table1[W (proposed)]-Table1[[#This Row],[W (curr)]]</f>
        <v>0.6591748910189037</v>
      </c>
      <c r="T121" s="50">
        <f>Table1[[#This Row],[nBasic]]*Table1[W (proposed)]-Table1[[#This Row],[nBasic (curr)]]*Table1[[#This Row],[W (curr)]]</f>
        <v>57.212281207829065</v>
      </c>
      <c r="U121" s="48"/>
      <c r="V121" s="46"/>
      <c r="W121" s="46"/>
      <c r="X121" s="46"/>
      <c r="Y121" s="46"/>
      <c r="Z121" s="46"/>
      <c r="AA121" s="46"/>
      <c r="AB121" s="46"/>
      <c r="AC121" s="46"/>
      <c r="AD121" s="46"/>
      <c r="AE121" s="46"/>
    </row>
    <row r="122" spans="1:31" s="44" customFormat="1" x14ac:dyDescent="0.25">
      <c r="A122" s="36">
        <v>51153</v>
      </c>
      <c r="B122" s="36" t="s">
        <v>13</v>
      </c>
      <c r="C122" s="36" t="s">
        <v>778</v>
      </c>
      <c r="D122" s="36">
        <v>5115</v>
      </c>
      <c r="E122" s="36">
        <v>3</v>
      </c>
      <c r="F122" s="37">
        <v>142</v>
      </c>
      <c r="G122" s="37">
        <v>70</v>
      </c>
      <c r="H122" s="38">
        <v>7820.4651654929557</v>
      </c>
      <c r="I122" s="38">
        <f>Table1[[#This Row],[Cost]]+IF(Table1[[#This Row],[n]]=0,0,VLOOKUP(Table1[[#This Row],[DRG]],HCPCs,5,0))</f>
        <v>8490.9230541383822</v>
      </c>
      <c r="J122" s="39">
        <v>2.4008000000000003</v>
      </c>
      <c r="K122" s="39">
        <f>Table1[[#This Row],[W (3M)]]-IFERROR((Table1[[#This Row],[W (3M)]]-Table1[[#This Row],[Adjusted Cost]]*Casemix/TotalCost)*EXP(-a/Table1[[#This Row],[n]]),)</f>
        <v>1.0351217289794721</v>
      </c>
      <c r="L122" s="39">
        <f>VLOOKUP(Table1[[#This Row],[BaseDRG]],BaseDRGTable,13+Table1[[#This Row],[severity]],FALSE)</f>
        <v>1.0351217289794721</v>
      </c>
      <c r="M122" s="39">
        <f>IF(VLOOKUP(Table1[[#This Row],[BaseDRG]],BaseDRGTable,8,0)&gt;0,Table1[[#This Row],[W (severity)]]*Basic_CaseMix/$L$797,Table1[[#This Row],[W (severity)]])</f>
        <v>1.0454416769718586</v>
      </c>
      <c r="N122" s="38">
        <v>49</v>
      </c>
      <c r="O122" s="41">
        <v>25</v>
      </c>
      <c r="P122" s="60">
        <v>1.9037559542306672</v>
      </c>
      <c r="Q122" s="40">
        <f>Table1[[#This Row],[W (proposed)]]/Table1[[#This Row],[W (curr)]]-1</f>
        <v>-0.45085310191750116</v>
      </c>
      <c r="R122" s="41">
        <f>RANK(Table1[[#This Row],[∆W%]],Table1[∆W%])</f>
        <v>747</v>
      </c>
      <c r="S122" s="59">
        <f>Table1[W (proposed)]-Table1[[#This Row],[W (curr)]]</f>
        <v>-0.8583142772588086</v>
      </c>
      <c r="T122" s="50">
        <f>Table1[[#This Row],[nBasic]]*Table1[W (proposed)]-Table1[[#This Row],[nBasic (curr)]]*Table1[[#This Row],[W (curr)]]</f>
        <v>25.587018532263428</v>
      </c>
      <c r="U122" s="48"/>
      <c r="V122" s="46"/>
      <c r="W122" s="46"/>
      <c r="X122" s="46"/>
      <c r="Y122" s="46"/>
      <c r="Z122" s="46"/>
      <c r="AA122" s="46"/>
      <c r="AB122" s="46"/>
      <c r="AC122" s="46"/>
      <c r="AD122" s="46"/>
      <c r="AE122" s="46"/>
    </row>
    <row r="123" spans="1:31" s="44" customFormat="1" x14ac:dyDescent="0.25">
      <c r="A123" s="36">
        <v>134171</v>
      </c>
      <c r="B123" s="36" t="s">
        <v>21</v>
      </c>
      <c r="C123" s="36" t="s">
        <v>292</v>
      </c>
      <c r="D123" s="36">
        <v>13417</v>
      </c>
      <c r="E123" s="36">
        <v>1</v>
      </c>
      <c r="F123" s="37">
        <v>458</v>
      </c>
      <c r="G123" s="37">
        <v>70</v>
      </c>
      <c r="H123" s="38">
        <v>2495.2124628820939</v>
      </c>
      <c r="I123" s="38">
        <f>Table1[[#This Row],[Cost]]+IF(Table1[[#This Row],[n]]=0,0,VLOOKUP(Table1[[#This Row],[DRG]],HCPCs,5,0))</f>
        <v>2549.240224930948</v>
      </c>
      <c r="J123" s="39">
        <v>0.36210002953040077</v>
      </c>
      <c r="K123" s="39">
        <f>Table1[[#This Row],[W (3M)]]-IFERROR((Table1[[#This Row],[W (3M)]]-Table1[[#This Row],[Adjusted Cost]]*Casemix/TotalCost)*EXP(-a/Table1[[#This Row],[n]]),)</f>
        <v>0.30855299093990185</v>
      </c>
      <c r="L123" s="39">
        <f>VLOOKUP(Table1[[#This Row],[BaseDRG]],BaseDRGTable,13+Table1[[#This Row],[severity]],FALSE)</f>
        <v>0.30855299093990185</v>
      </c>
      <c r="M123" s="39">
        <f>IF(VLOOKUP(Table1[[#This Row],[BaseDRG]],BaseDRGTable,8,0)&gt;0,Table1[[#This Row],[W (severity)]]*Basic_CaseMix/$L$797,Table1[[#This Row],[W (severity)]])</f>
        <v>0.31162919997913674</v>
      </c>
      <c r="N123" s="38">
        <v>396</v>
      </c>
      <c r="O123" s="41">
        <v>59</v>
      </c>
      <c r="P123" s="60">
        <v>0.3759427114961878</v>
      </c>
      <c r="Q123" s="40">
        <f>Table1[[#This Row],[W (proposed)]]/Table1[[#This Row],[W (curr)]]-1</f>
        <v>-0.17107263833123476</v>
      </c>
      <c r="R123" s="41">
        <f>RANK(Table1[[#This Row],[∆W%]],Table1[∆W%])</f>
        <v>582</v>
      </c>
      <c r="S123" s="59">
        <f>Table1[W (proposed)]-Table1[[#This Row],[W (curr)]]</f>
        <v>-6.4313511517051059E-2</v>
      </c>
      <c r="T123" s="50">
        <f>Table1[[#This Row],[nBasic]]*Table1[W (proposed)]-Table1[[#This Row],[nBasic (curr)]]*Table1[[#This Row],[W (curr)]]</f>
        <v>-0.36657597973550793</v>
      </c>
      <c r="U123" s="48"/>
      <c r="V123" s="46"/>
      <c r="W123" s="46"/>
      <c r="X123" s="46"/>
      <c r="Y123" s="46"/>
      <c r="Z123" s="46"/>
      <c r="AA123" s="46"/>
      <c r="AB123" s="46"/>
      <c r="AC123" s="46"/>
      <c r="AD123" s="46"/>
      <c r="AE123" s="46"/>
    </row>
    <row r="124" spans="1:31" s="44" customFormat="1" x14ac:dyDescent="0.25">
      <c r="A124" s="36">
        <v>164132</v>
      </c>
      <c r="B124" s="36" t="s">
        <v>24</v>
      </c>
      <c r="C124" s="36" t="s">
        <v>368</v>
      </c>
      <c r="D124" s="36">
        <v>16413</v>
      </c>
      <c r="E124" s="36">
        <v>2</v>
      </c>
      <c r="F124" s="37">
        <v>327</v>
      </c>
      <c r="G124" s="37">
        <v>70</v>
      </c>
      <c r="H124" s="38">
        <v>4853.8046474933899</v>
      </c>
      <c r="I124" s="38">
        <f>Table1[[#This Row],[Cost]]+IF(Table1[[#This Row],[n]]=0,0,VLOOKUP(Table1[[#This Row],[DRG]],HCPCs,5,0))</f>
        <v>4854.8507038483513</v>
      </c>
      <c r="J124" s="39">
        <v>0.75260010398483046</v>
      </c>
      <c r="K124" s="39">
        <f>Table1[[#This Row],[W (3M)]]-IFERROR((Table1[[#This Row],[W (3M)]]-Table1[[#This Row],[Adjusted Cost]]*Casemix/TotalCost)*EXP(-a/Table1[[#This Row],[n]]),)</f>
        <v>0.58784299899913905</v>
      </c>
      <c r="L124" s="39">
        <f>VLOOKUP(Table1[[#This Row],[BaseDRG]],BaseDRGTable,13+Table1[[#This Row],[severity]],FALSE)</f>
        <v>0.58784299899913905</v>
      </c>
      <c r="M124" s="39">
        <f>IF(VLOOKUP(Table1[[#This Row],[BaseDRG]],BaseDRGTable,8,0)&gt;0,Table1[[#This Row],[W (severity)]]*Basic_CaseMix/$L$797,Table1[[#This Row],[W (severity)]])</f>
        <v>0.59370367123460721</v>
      </c>
      <c r="N124" s="38">
        <v>463</v>
      </c>
      <c r="O124" s="41">
        <v>90</v>
      </c>
      <c r="P124" s="60">
        <v>0.56200296389414484</v>
      </c>
      <c r="Q124" s="40">
        <f>Table1[[#This Row],[W (proposed)]]/Table1[[#This Row],[W (curr)]]-1</f>
        <v>5.6406655083821367E-2</v>
      </c>
      <c r="R124" s="41">
        <f>RANK(Table1[[#This Row],[∆W%]],Table1[∆W%])</f>
        <v>293</v>
      </c>
      <c r="S124" s="59">
        <f>Table1[W (proposed)]-Table1[[#This Row],[W (curr)]]</f>
        <v>3.1700707340462375E-2</v>
      </c>
      <c r="T124" s="50">
        <f>Table1[[#This Row],[nBasic]]*Table1[W (proposed)]-Table1[[#This Row],[nBasic (curr)]]*Table1[[#This Row],[W (curr)]]</f>
        <v>-9.0210097640505325</v>
      </c>
      <c r="U124" s="48"/>
      <c r="V124" s="46"/>
      <c r="W124" s="46"/>
      <c r="X124" s="46"/>
      <c r="Y124" s="46"/>
      <c r="Z124" s="46"/>
      <c r="AA124" s="46"/>
      <c r="AB124" s="46"/>
      <c r="AC124" s="46"/>
      <c r="AD124" s="46"/>
      <c r="AE124" s="46"/>
    </row>
    <row r="125" spans="1:31" s="44" customFormat="1" x14ac:dyDescent="0.25">
      <c r="A125" s="36">
        <v>164111</v>
      </c>
      <c r="B125" s="36" t="s">
        <v>24</v>
      </c>
      <c r="C125" s="36" t="s">
        <v>72</v>
      </c>
      <c r="D125" s="36">
        <v>16411</v>
      </c>
      <c r="E125" s="36">
        <v>1</v>
      </c>
      <c r="F125" s="37">
        <v>209</v>
      </c>
      <c r="G125" s="37">
        <v>69</v>
      </c>
      <c r="H125" s="38">
        <v>10131.954554115402</v>
      </c>
      <c r="I125" s="38">
        <f>Table1[[#This Row],[Cost]]+IF(Table1[[#This Row],[n]]=0,0,VLOOKUP(Table1[[#This Row],[DRG]],HCPCs,5,0))</f>
        <v>10131.954554115402</v>
      </c>
      <c r="J125" s="39">
        <v>0.84230013545999716</v>
      </c>
      <c r="K125" s="39">
        <f>Table1[[#This Row],[W (3M)]]-IFERROR((Table1[[#This Row],[W (3M)]]-Table1[[#This Row],[Adjusted Cost]]*Casemix/TotalCost)*EXP(-a/Table1[[#This Row],[n]]),)</f>
        <v>1.2245059156280638</v>
      </c>
      <c r="L125" s="39">
        <f>VLOOKUP(Table1[[#This Row],[BaseDRG]],BaseDRGTable,13+Table1[[#This Row],[severity]],FALSE)</f>
        <v>1.2245059156280638</v>
      </c>
      <c r="M125" s="39">
        <f>IF(VLOOKUP(Table1[[#This Row],[BaseDRG]],BaseDRGTable,8,0)&gt;0,Table1[[#This Row],[W (severity)]]*Basic_CaseMix/$L$797,Table1[[#This Row],[W (severity)]])</f>
        <v>1.2367139845071802</v>
      </c>
      <c r="N125" s="38">
        <v>192</v>
      </c>
      <c r="O125" s="41">
        <v>59</v>
      </c>
      <c r="P125" s="60">
        <v>1.0711725026965968</v>
      </c>
      <c r="Q125" s="40">
        <f>Table1[[#This Row],[W (proposed)]]/Table1[[#This Row],[W (curr)]]-1</f>
        <v>0.15454231824831677</v>
      </c>
      <c r="R125" s="41">
        <f>RANK(Table1[[#This Row],[∆W%]],Table1[∆W%])</f>
        <v>204</v>
      </c>
      <c r="S125" s="59">
        <f>Table1[W (proposed)]-Table1[[#This Row],[W (curr)]]</f>
        <v>0.16554148181058337</v>
      </c>
      <c r="T125" s="50">
        <f>Table1[[#This Row],[nBasic]]*Table1[W (proposed)]-Table1[[#This Row],[nBasic (curr)]]*Table1[[#This Row],[W (curr)]]</f>
        <v>22.134087271896213</v>
      </c>
      <c r="U125" s="48"/>
      <c r="V125" s="46"/>
      <c r="W125" s="46"/>
      <c r="X125" s="46"/>
      <c r="Y125" s="46"/>
      <c r="Z125" s="46"/>
      <c r="AA125" s="46"/>
      <c r="AB125" s="46"/>
      <c r="AC125" s="46"/>
      <c r="AD125" s="46"/>
      <c r="AE125" s="46"/>
    </row>
    <row r="126" spans="1:31" s="44" customFormat="1" x14ac:dyDescent="0.25">
      <c r="A126" s="36">
        <v>81301</v>
      </c>
      <c r="B126" s="36" t="s">
        <v>16</v>
      </c>
      <c r="C126" s="36" t="s">
        <v>286</v>
      </c>
      <c r="D126" s="36">
        <v>8130</v>
      </c>
      <c r="E126" s="36">
        <v>1</v>
      </c>
      <c r="F126" s="37">
        <v>188</v>
      </c>
      <c r="G126" s="37">
        <v>69</v>
      </c>
      <c r="H126" s="38">
        <v>4906.4968824468096</v>
      </c>
      <c r="I126" s="38">
        <f>Table1[[#This Row],[Cost]]+IF(Table1[[#This Row],[n]]=0,0,VLOOKUP(Table1[[#This Row],[DRG]],HCPCs,5,0))</f>
        <v>6205.2301779551872</v>
      </c>
      <c r="J126" s="39">
        <v>0.9693000000000016</v>
      </c>
      <c r="K126" s="39">
        <f>Table1[[#This Row],[W (3M)]]-IFERROR((Table1[[#This Row],[W (3M)]]-Table1[[#This Row],[Adjusted Cost]]*Casemix/TotalCost)*EXP(-a/Table1[[#This Row],[n]]),)</f>
        <v>0.75176369910181706</v>
      </c>
      <c r="L126" s="39">
        <f>VLOOKUP(Table1[[#This Row],[BaseDRG]],BaseDRGTable,13+Table1[[#This Row],[severity]],FALSE)</f>
        <v>0.75176369910181706</v>
      </c>
      <c r="M126" s="39">
        <f>IF(VLOOKUP(Table1[[#This Row],[BaseDRG]],BaseDRGTable,8,0)&gt;0,Table1[[#This Row],[W (severity)]]*Basic_CaseMix/$L$797,Table1[[#This Row],[W (severity)]])</f>
        <v>0.75925862656792653</v>
      </c>
      <c r="N126" s="38">
        <v>180</v>
      </c>
      <c r="O126" s="41">
        <v>63</v>
      </c>
      <c r="P126" s="60">
        <v>0.80876810555369916</v>
      </c>
      <c r="Q126" s="40">
        <f>Table1[[#This Row],[W (proposed)]]/Table1[[#This Row],[W (curr)]]-1</f>
        <v>-6.1215914235239866E-2</v>
      </c>
      <c r="R126" s="41">
        <f>RANK(Table1[[#This Row],[∆W%]],Table1[∆W%])</f>
        <v>456</v>
      </c>
      <c r="S126" s="59">
        <f>Table1[W (proposed)]-Table1[[#This Row],[W (curr)]]</f>
        <v>-4.9509478985772626E-2</v>
      </c>
      <c r="T126" s="50">
        <f>Table1[[#This Row],[nBasic]]*Table1[W (proposed)]-Table1[[#This Row],[nBasic (curr)]]*Table1[[#This Row],[W (curr)]]</f>
        <v>1.4364545833038775</v>
      </c>
      <c r="U126" s="48"/>
      <c r="V126" s="46"/>
      <c r="W126" s="46"/>
      <c r="X126" s="46"/>
      <c r="Y126" s="46"/>
      <c r="Z126" s="46"/>
      <c r="AA126" s="46"/>
      <c r="AB126" s="46"/>
      <c r="AC126" s="46"/>
      <c r="AD126" s="46"/>
      <c r="AE126" s="46"/>
    </row>
    <row r="127" spans="1:31" s="44" customFormat="1" x14ac:dyDescent="0.25">
      <c r="A127" s="36">
        <v>14141</v>
      </c>
      <c r="B127" s="36" t="s">
        <v>9</v>
      </c>
      <c r="C127" s="36" t="s">
        <v>308</v>
      </c>
      <c r="D127" s="36">
        <v>1414</v>
      </c>
      <c r="E127" s="36">
        <v>1</v>
      </c>
      <c r="F127" s="37">
        <v>170</v>
      </c>
      <c r="G127" s="37">
        <v>69</v>
      </c>
      <c r="H127" s="38">
        <v>7018.4709664705879</v>
      </c>
      <c r="I127" s="38">
        <f>Table1[[#This Row],[Cost]]+IF(Table1[[#This Row],[n]]=0,0,VLOOKUP(Table1[[#This Row],[DRG]],HCPCs,5,0))</f>
        <v>7028.5249532143407</v>
      </c>
      <c r="J127" s="39">
        <v>0.91030000000000333</v>
      </c>
      <c r="K127" s="39">
        <f>Table1[[#This Row],[W (3M)]]-IFERROR((Table1[[#This Row],[W (3M)]]-Table1[[#This Row],[Adjusted Cost]]*Casemix/TotalCost)*EXP(-a/Table1[[#This Row],[n]]),)</f>
        <v>0.85073609257450666</v>
      </c>
      <c r="L127" s="39">
        <f>VLOOKUP(Table1[[#This Row],[BaseDRG]],BaseDRGTable,13+Table1[[#This Row],[severity]],FALSE)</f>
        <v>0.85073609257450666</v>
      </c>
      <c r="M127" s="39">
        <f>IF(VLOOKUP(Table1[[#This Row],[BaseDRG]],BaseDRGTable,8,0)&gt;0,Table1[[#This Row],[W (severity)]]*Basic_CaseMix/$L$797,Table1[[#This Row],[W (severity)]])</f>
        <v>0.85921775418475121</v>
      </c>
      <c r="N127" s="38">
        <v>153</v>
      </c>
      <c r="O127" s="41">
        <v>62</v>
      </c>
      <c r="P127" s="60">
        <v>1.0452204091359674</v>
      </c>
      <c r="Q127" s="40">
        <f>Table1[[#This Row],[W (proposed)]]/Table1[[#This Row],[W (curr)]]-1</f>
        <v>-0.17795543726990126</v>
      </c>
      <c r="R127" s="41">
        <f>RANK(Table1[[#This Row],[∆W%]],Table1[∆W%])</f>
        <v>590</v>
      </c>
      <c r="S127" s="59">
        <f>Table1[W (proposed)]-Table1[[#This Row],[W (curr)]]</f>
        <v>-0.18600265495121615</v>
      </c>
      <c r="T127" s="50">
        <f>Table1[[#This Row],[nBasic]]*Table1[W (proposed)]-Table1[[#This Row],[nBasic (curr)]]*Table1[[#This Row],[W (curr)]]</f>
        <v>-5.5176403276821446</v>
      </c>
      <c r="U127" s="48"/>
      <c r="V127" s="46"/>
      <c r="W127" s="46"/>
      <c r="X127" s="46"/>
      <c r="Y127" s="46"/>
      <c r="Z127" s="46"/>
      <c r="AA127" s="46"/>
      <c r="AB127" s="46"/>
      <c r="AC127" s="46"/>
      <c r="AD127" s="46"/>
      <c r="AE127" s="46"/>
    </row>
    <row r="128" spans="1:31" s="44" customFormat="1" x14ac:dyDescent="0.25">
      <c r="A128" s="36">
        <v>61502</v>
      </c>
      <c r="B128" s="36" t="s">
        <v>14</v>
      </c>
      <c r="C128" s="36" t="s">
        <v>672</v>
      </c>
      <c r="D128" s="36">
        <v>6150</v>
      </c>
      <c r="E128" s="36">
        <v>2</v>
      </c>
      <c r="F128" s="37">
        <v>134</v>
      </c>
      <c r="G128" s="37">
        <v>67</v>
      </c>
      <c r="H128" s="38">
        <v>4931.67691567164</v>
      </c>
      <c r="I128" s="38">
        <f>Table1[[#This Row],[Cost]]+IF(Table1[[#This Row],[n]]=0,0,VLOOKUP(Table1[[#This Row],[DRG]],HCPCs,5,0))</f>
        <v>5018.7213143104318</v>
      </c>
      <c r="J128" s="39">
        <v>1.0407000000000008</v>
      </c>
      <c r="K128" s="39">
        <f>Table1[[#This Row],[W (3M)]]-IFERROR((Table1[[#This Row],[W (3M)]]-Table1[[#This Row],[Adjusted Cost]]*Casemix/TotalCost)*EXP(-a/Table1[[#This Row],[n]]),)</f>
        <v>0.60984780371540781</v>
      </c>
      <c r="L128" s="39">
        <f>VLOOKUP(Table1[[#This Row],[BaseDRG]],BaseDRGTable,13+Table1[[#This Row],[severity]],FALSE)</f>
        <v>0.60984780371540781</v>
      </c>
      <c r="M128" s="39">
        <f>IF(VLOOKUP(Table1[[#This Row],[BaseDRG]],BaseDRGTable,8,0)&gt;0,Table1[[#This Row],[W (severity)]]*Basic_CaseMix/$L$797,Table1[[#This Row],[W (severity)]])</f>
        <v>0.6159278592696652</v>
      </c>
      <c r="N128" s="38">
        <v>159</v>
      </c>
      <c r="O128" s="41">
        <v>84</v>
      </c>
      <c r="P128" s="60">
        <v>0.70366835597734101</v>
      </c>
      <c r="Q128" s="40">
        <f>Table1[[#This Row],[W (proposed)]]/Table1[[#This Row],[W (curr)]]-1</f>
        <v>-0.12469012704971083</v>
      </c>
      <c r="R128" s="41">
        <f>RANK(Table1[[#This Row],[∆W%]],Table1[∆W%])</f>
        <v>534</v>
      </c>
      <c r="S128" s="59">
        <f>Table1[W (proposed)]-Table1[[#This Row],[W (curr)]]</f>
        <v>-8.7740496707675808E-2</v>
      </c>
      <c r="T128" s="50">
        <f>Table1[[#This Row],[nBasic]]*Table1[W (proposed)]-Table1[[#This Row],[nBasic (curr)]]*Table1[[#This Row],[W (curr)]]</f>
        <v>-17.840975331029078</v>
      </c>
      <c r="U128" s="48"/>
      <c r="V128" s="46"/>
      <c r="W128" s="46"/>
      <c r="X128" s="46"/>
      <c r="Y128" s="46"/>
      <c r="Z128" s="46"/>
      <c r="AA128" s="46"/>
      <c r="AB128" s="46"/>
      <c r="AC128" s="46"/>
      <c r="AD128" s="46"/>
      <c r="AE128" s="46"/>
    </row>
    <row r="129" spans="1:31" s="44" customFormat="1" x14ac:dyDescent="0.25">
      <c r="A129" s="36">
        <v>114122</v>
      </c>
      <c r="B129" s="36" t="s">
        <v>19</v>
      </c>
      <c r="C129" s="36" t="s">
        <v>714</v>
      </c>
      <c r="D129" s="36">
        <v>11412</v>
      </c>
      <c r="E129" s="36">
        <v>2</v>
      </c>
      <c r="F129" s="37">
        <v>395</v>
      </c>
      <c r="G129" s="37">
        <v>65</v>
      </c>
      <c r="H129" s="38">
        <v>6701.7065481012614</v>
      </c>
      <c r="I129" s="38">
        <f>Table1[[#This Row],[Cost]]+IF(Table1[[#This Row],[n]]=0,0,VLOOKUP(Table1[[#This Row],[DRG]],HCPCs,5,0))</f>
        <v>6705.1863407848623</v>
      </c>
      <c r="J129" s="39">
        <v>0.68669998296032198</v>
      </c>
      <c r="K129" s="39">
        <f>Table1[[#This Row],[W (3M)]]-IFERROR((Table1[[#This Row],[W (3M)]]-Table1[[#This Row],[Adjusted Cost]]*Casemix/TotalCost)*EXP(-a/Table1[[#This Row],[n]]),)</f>
        <v>0.81107883120489066</v>
      </c>
      <c r="L129" s="39">
        <f>VLOOKUP(Table1[[#This Row],[BaseDRG]],BaseDRGTable,13+Table1[[#This Row],[severity]],FALSE)</f>
        <v>0.81107883120489066</v>
      </c>
      <c r="M129" s="39">
        <f>IF(VLOOKUP(Table1[[#This Row],[BaseDRG]],BaseDRGTable,8,0)&gt;0,Table1[[#This Row],[W (severity)]]*Basic_CaseMix/$L$797,Table1[[#This Row],[W (severity)]])</f>
        <v>0.81916511818102489</v>
      </c>
      <c r="N129" s="38">
        <v>649</v>
      </c>
      <c r="O129" s="41">
        <v>107</v>
      </c>
      <c r="P129" s="60">
        <v>0.87536062351464106</v>
      </c>
      <c r="Q129" s="40">
        <f>Table1[[#This Row],[W (proposed)]]/Table1[[#This Row],[W (curr)]]-1</f>
        <v>-6.4196976450673349E-2</v>
      </c>
      <c r="R129" s="41">
        <f>RANK(Table1[[#This Row],[∆W%]],Table1[∆W%])</f>
        <v>463</v>
      </c>
      <c r="S129" s="59">
        <f>Table1[W (proposed)]-Table1[[#This Row],[W (curr)]]</f>
        <v>-5.6195505333616169E-2</v>
      </c>
      <c r="T129" s="50">
        <f>Table1[[#This Row],[nBasic]]*Table1[W (proposed)]-Table1[[#This Row],[nBasic (curr)]]*Table1[[#This Row],[W (curr)]]</f>
        <v>-40.417854034299971</v>
      </c>
      <c r="U129" s="48"/>
      <c r="V129" s="46"/>
      <c r="W129" s="46"/>
      <c r="X129" s="46"/>
      <c r="Y129" s="46"/>
      <c r="Z129" s="46"/>
      <c r="AA129" s="46"/>
      <c r="AB129" s="46"/>
      <c r="AC129" s="46"/>
      <c r="AD129" s="46"/>
      <c r="AE129" s="46"/>
    </row>
    <row r="130" spans="1:31" s="44" customFormat="1" x14ac:dyDescent="0.25">
      <c r="A130" s="36">
        <v>124111</v>
      </c>
      <c r="B130" s="36" t="s">
        <v>20</v>
      </c>
      <c r="C130" s="36" t="s">
        <v>254</v>
      </c>
      <c r="D130" s="36">
        <v>12411</v>
      </c>
      <c r="E130" s="36">
        <v>1</v>
      </c>
      <c r="F130" s="37">
        <v>167</v>
      </c>
      <c r="G130" s="37">
        <v>64</v>
      </c>
      <c r="H130" s="38">
        <v>3104.1114053892202</v>
      </c>
      <c r="I130" s="38">
        <f>Table1[[#This Row],[Cost]]+IF(Table1[[#This Row],[n]]=0,0,VLOOKUP(Table1[[#This Row],[DRG]],HCPCs,5,0))</f>
        <v>3127.401252050071</v>
      </c>
      <c r="J130" s="39">
        <v>0.45319985367105226</v>
      </c>
      <c r="K130" s="39">
        <f>Table1[[#This Row],[W (3M)]]-IFERROR((Table1[[#This Row],[W (3M)]]-Table1[[#This Row],[Adjusted Cost]]*Casemix/TotalCost)*EXP(-a/Table1[[#This Row],[n]]),)</f>
        <v>0.37877454241840802</v>
      </c>
      <c r="L130" s="39">
        <f>VLOOKUP(Table1[[#This Row],[BaseDRG]],BaseDRGTable,13+Table1[[#This Row],[severity]],FALSE)</f>
        <v>0.37877454241840802</v>
      </c>
      <c r="M130" s="39">
        <f>IF(VLOOKUP(Table1[[#This Row],[BaseDRG]],BaseDRGTable,8,0)&gt;0,Table1[[#This Row],[W (severity)]]*Basic_CaseMix/$L$797,Table1[[#This Row],[W (severity)]])</f>
        <v>0.38255084569672082</v>
      </c>
      <c r="N130" s="38">
        <v>182</v>
      </c>
      <c r="O130" s="41">
        <v>64</v>
      </c>
      <c r="P130" s="60">
        <v>0.44168580294425108</v>
      </c>
      <c r="Q130" s="40">
        <f>Table1[[#This Row],[W (proposed)]]/Table1[[#This Row],[W (curr)]]-1</f>
        <v>-0.13388466836230684</v>
      </c>
      <c r="R130" s="41">
        <f>RANK(Table1[[#This Row],[∆W%]],Table1[∆W%])</f>
        <v>544</v>
      </c>
      <c r="S130" s="59">
        <f>Table1[W (proposed)]-Table1[[#This Row],[W (curr)]]</f>
        <v>-5.9134957247530262E-2</v>
      </c>
      <c r="T130" s="50">
        <f>Table1[[#This Row],[nBasic]]*Table1[W (proposed)]-Table1[[#This Row],[nBasic (curr)]]*Table1[[#This Row],[W (curr)]]</f>
        <v>-3.7846372638419368</v>
      </c>
      <c r="U130" s="48"/>
      <c r="V130" s="46"/>
      <c r="W130" s="46"/>
      <c r="X130" s="46"/>
      <c r="Y130" s="46"/>
      <c r="Z130" s="46"/>
      <c r="AA130" s="46"/>
      <c r="AB130" s="46"/>
      <c r="AC130" s="46"/>
      <c r="AD130" s="46"/>
      <c r="AE130" s="46"/>
    </row>
    <row r="131" spans="1:31" s="44" customFormat="1" x14ac:dyDescent="0.25">
      <c r="A131" s="36">
        <v>64183</v>
      </c>
      <c r="B131" s="36" t="s">
        <v>14</v>
      </c>
      <c r="C131" s="36" t="s">
        <v>826</v>
      </c>
      <c r="D131" s="36">
        <v>6418</v>
      </c>
      <c r="E131" s="36">
        <v>3</v>
      </c>
      <c r="F131" s="37">
        <v>242</v>
      </c>
      <c r="G131" s="37">
        <v>64</v>
      </c>
      <c r="H131" s="38">
        <v>12495.721921960328</v>
      </c>
      <c r="I131" s="38">
        <f>Table1[[#This Row],[Cost]]+IF(Table1[[#This Row],[n]]=0,0,VLOOKUP(Table1[[#This Row],[DRG]],HCPCs,5,0))</f>
        <v>12588.792984562464</v>
      </c>
      <c r="J131" s="39">
        <v>1.3817999999999986</v>
      </c>
      <c r="K131" s="39">
        <f>Table1[[#This Row],[W (3M)]]-IFERROR((Table1[[#This Row],[W (3M)]]-Table1[[#This Row],[Adjusted Cost]]*Casemix/TotalCost)*EXP(-a/Table1[[#This Row],[n]]),)</f>
        <v>1.5227835878105833</v>
      </c>
      <c r="L131" s="39">
        <f>VLOOKUP(Table1[[#This Row],[BaseDRG]],BaseDRGTable,13+Table1[[#This Row],[severity]],FALSE)</f>
        <v>1.5227835878105833</v>
      </c>
      <c r="M131" s="39">
        <f>IF(VLOOKUP(Table1[[#This Row],[BaseDRG]],BaseDRGTable,8,0)&gt;0,Table1[[#This Row],[W (severity)]]*Basic_CaseMix/$L$797,Table1[[#This Row],[W (severity)]])</f>
        <v>1.5379654229415671</v>
      </c>
      <c r="N131" s="38">
        <v>149</v>
      </c>
      <c r="O131" s="41">
        <v>41</v>
      </c>
      <c r="P131" s="60">
        <v>2.6419986228284338</v>
      </c>
      <c r="Q131" s="40">
        <f>Table1[[#This Row],[W (proposed)]]/Table1[[#This Row],[W (curr)]]-1</f>
        <v>-0.41787803761416287</v>
      </c>
      <c r="R131" s="41">
        <f>RANK(Table1[[#This Row],[∆W%]],Table1[∆W%])</f>
        <v>738</v>
      </c>
      <c r="S131" s="59">
        <f>Table1[W (proposed)]-Table1[[#This Row],[W (curr)]]</f>
        <v>-1.1040331998868667</v>
      </c>
      <c r="T131" s="50">
        <f>Table1[[#This Row],[nBasic]]*Table1[W (proposed)]-Table1[[#This Row],[nBasic (curr)]]*Table1[[#This Row],[W (curr)]]</f>
        <v>-9.8921564677054903</v>
      </c>
      <c r="U131" s="48"/>
      <c r="V131" s="46"/>
      <c r="W131" s="46"/>
      <c r="X131" s="46"/>
      <c r="Y131" s="46"/>
      <c r="Z131" s="46"/>
      <c r="AA131" s="46"/>
      <c r="AB131" s="46"/>
      <c r="AC131" s="46"/>
      <c r="AD131" s="46"/>
      <c r="AE131" s="46"/>
    </row>
    <row r="132" spans="1:31" s="44" customFormat="1" x14ac:dyDescent="0.25">
      <c r="A132" s="36">
        <v>184103</v>
      </c>
      <c r="B132" s="36" t="s">
        <v>26</v>
      </c>
      <c r="C132" s="36" t="s">
        <v>309</v>
      </c>
      <c r="D132" s="36">
        <v>18410</v>
      </c>
      <c r="E132" s="36">
        <v>3</v>
      </c>
      <c r="F132" s="37">
        <v>232</v>
      </c>
      <c r="G132" s="37">
        <v>63</v>
      </c>
      <c r="H132" s="38">
        <v>38095.228348114659</v>
      </c>
      <c r="I132" s="38">
        <f>Table1[[#This Row],[Cost]]+IF(Table1[[#This Row],[n]]=0,0,VLOOKUP(Table1[[#This Row],[DRG]],HCPCs,5,0))</f>
        <v>38338.571438972518</v>
      </c>
      <c r="J132" s="39">
        <v>1.8293000679628335</v>
      </c>
      <c r="K132" s="39">
        <f>Table1[[#This Row],[W (3M)]]-IFERROR((Table1[[#This Row],[W (3M)]]-Table1[[#This Row],[Adjusted Cost]]*Casemix/TotalCost)*EXP(-a/Table1[[#This Row],[n]]),)</f>
        <v>4.6293149562962741</v>
      </c>
      <c r="L132" s="39">
        <f>VLOOKUP(Table1[[#This Row],[BaseDRG]],BaseDRGTable,13+Table1[[#This Row],[severity]],FALSE)</f>
        <v>4.6293149562962741</v>
      </c>
      <c r="M132" s="39">
        <f>IF(VLOOKUP(Table1[[#This Row],[BaseDRG]],BaseDRGTable,8,0)&gt;0,Table1[[#This Row],[W (severity)]]*Basic_CaseMix/$L$797,Table1[[#This Row],[W (severity)]])</f>
        <v>4.6754682619914947</v>
      </c>
      <c r="N132" s="38">
        <v>221</v>
      </c>
      <c r="O132" s="41">
        <v>65</v>
      </c>
      <c r="P132" s="60">
        <v>3.6483779842093278</v>
      </c>
      <c r="Q132" s="40">
        <f>Table1[[#This Row],[W (proposed)]]/Table1[[#This Row],[W (curr)]]-1</f>
        <v>0.28151970059778675</v>
      </c>
      <c r="R132" s="41">
        <f>RANK(Table1[[#This Row],[∆W%]],Table1[∆W%])</f>
        <v>118</v>
      </c>
      <c r="S132" s="59">
        <f>Table1[W (proposed)]-Table1[[#This Row],[W (curr)]]</f>
        <v>1.0270902777821669</v>
      </c>
      <c r="T132" s="50">
        <f>Table1[[#This Row],[nBasic]]*Table1[W (proposed)]-Table1[[#This Row],[nBasic (curr)]]*Table1[[#This Row],[W (curr)]]</f>
        <v>57.409931531857836</v>
      </c>
      <c r="U132" s="48"/>
      <c r="V132" s="46"/>
      <c r="W132" s="46"/>
      <c r="X132" s="46"/>
      <c r="Y132" s="46"/>
      <c r="Z132" s="46"/>
      <c r="AA132" s="46"/>
      <c r="AB132" s="46"/>
      <c r="AC132" s="46"/>
      <c r="AD132" s="46"/>
      <c r="AE132" s="46"/>
    </row>
    <row r="133" spans="1:31" s="44" customFormat="1" x14ac:dyDescent="0.25">
      <c r="A133" s="36">
        <v>224121</v>
      </c>
      <c r="B133" s="36" t="s">
        <v>30</v>
      </c>
      <c r="C133" s="36" t="s">
        <v>67</v>
      </c>
      <c r="D133" s="36">
        <v>22412</v>
      </c>
      <c r="E133" s="36">
        <v>1</v>
      </c>
      <c r="F133" s="37">
        <v>435</v>
      </c>
      <c r="G133" s="37">
        <v>63</v>
      </c>
      <c r="H133" s="38">
        <v>4964.9052016331043</v>
      </c>
      <c r="I133" s="38">
        <f>Table1[[#This Row],[Cost]]+IF(Table1[[#This Row],[n]]=0,0,VLOOKUP(Table1[[#This Row],[DRG]],HCPCs,5,0))</f>
        <v>4973.8323304805544</v>
      </c>
      <c r="J133" s="39">
        <v>0.26490005095479174</v>
      </c>
      <c r="K133" s="39">
        <f>Table1[[#This Row],[W (3M)]]-IFERROR((Table1[[#This Row],[W (3M)]]-Table1[[#This Row],[Adjusted Cost]]*Casemix/TotalCost)*EXP(-a/Table1[[#This Row],[n]]),)</f>
        <v>0.60121718465209106</v>
      </c>
      <c r="L133" s="39">
        <f>VLOOKUP(Table1[[#This Row],[BaseDRG]],BaseDRGTable,13+Table1[[#This Row],[severity]],FALSE)</f>
        <v>0.60121718465209106</v>
      </c>
      <c r="M133" s="39">
        <f>IF(VLOOKUP(Table1[[#This Row],[BaseDRG]],BaseDRGTable,8,0)&gt;0,Table1[[#This Row],[W (severity)]]*Basic_CaseMix/$L$797,Table1[[#This Row],[W (severity)]])</f>
        <v>0.60721119473229279</v>
      </c>
      <c r="N133" s="38">
        <v>345</v>
      </c>
      <c r="O133" s="41">
        <v>52</v>
      </c>
      <c r="P133" s="60">
        <v>0.51323986933585142</v>
      </c>
      <c r="Q133" s="40">
        <f>Table1[[#This Row],[W (proposed)]]/Table1[[#This Row],[W (curr)]]-1</f>
        <v>0.18309435998813428</v>
      </c>
      <c r="R133" s="41">
        <f>RANK(Table1[[#This Row],[∆W%]],Table1[∆W%])</f>
        <v>177</v>
      </c>
      <c r="S133" s="59">
        <f>Table1[W (proposed)]-Table1[[#This Row],[W (curr)]]</f>
        <v>9.3971325396441374E-2</v>
      </c>
      <c r="T133" s="50">
        <f>Table1[[#This Row],[nBasic]]*Table1[W (proposed)]-Table1[[#This Row],[nBasic (curr)]]*Table1[[#This Row],[W (curr)]]</f>
        <v>11.565832062670172</v>
      </c>
      <c r="U133" s="48"/>
      <c r="V133" s="46"/>
      <c r="W133" s="46"/>
      <c r="X133" s="46"/>
      <c r="Y133" s="46"/>
      <c r="Z133" s="46"/>
      <c r="AA133" s="46"/>
      <c r="AB133" s="46"/>
      <c r="AC133" s="46"/>
      <c r="AD133" s="46"/>
      <c r="AE133" s="46"/>
    </row>
    <row r="134" spans="1:31" s="44" customFormat="1" x14ac:dyDescent="0.25">
      <c r="A134" s="36">
        <v>184143</v>
      </c>
      <c r="B134" s="36" t="s">
        <v>26</v>
      </c>
      <c r="C134" s="36" t="s">
        <v>822</v>
      </c>
      <c r="D134" s="36">
        <v>18414</v>
      </c>
      <c r="E134" s="36">
        <v>3</v>
      </c>
      <c r="F134" s="37">
        <v>121</v>
      </c>
      <c r="G134" s="37">
        <v>63</v>
      </c>
      <c r="H134" s="38">
        <v>11283.485332190914</v>
      </c>
      <c r="I134" s="38">
        <f>Table1[[#This Row],[Cost]]+IF(Table1[[#This Row],[n]]=0,0,VLOOKUP(Table1[[#This Row],[DRG]],HCPCs,5,0))</f>
        <v>11283.485332190914</v>
      </c>
      <c r="J134" s="39">
        <v>1.9674000371754705</v>
      </c>
      <c r="K134" s="39">
        <f>Table1[[#This Row],[W (3M)]]-IFERROR((Table1[[#This Row],[W (3M)]]-Table1[[#This Row],[Adjusted Cost]]*Casemix/TotalCost)*EXP(-a/Table1[[#This Row],[n]]),)</f>
        <v>1.3692751700373682</v>
      </c>
      <c r="L134" s="39">
        <f>VLOOKUP(Table1[[#This Row],[BaseDRG]],BaseDRGTable,13+Table1[[#This Row],[severity]],FALSE)</f>
        <v>1.3692751700373682</v>
      </c>
      <c r="M134" s="39">
        <f>IF(VLOOKUP(Table1[[#This Row],[BaseDRG]],BaseDRGTable,8,0)&gt;0,Table1[[#This Row],[W (severity)]]*Basic_CaseMix/$L$797,Table1[[#This Row],[W (severity)]])</f>
        <v>1.3829265582233583</v>
      </c>
      <c r="N134" s="38">
        <v>80</v>
      </c>
      <c r="O134" s="41">
        <v>29</v>
      </c>
      <c r="P134" s="60">
        <v>3.0700711294969203</v>
      </c>
      <c r="Q134" s="40">
        <f>Table1[[#This Row],[W (proposed)]]/Table1[[#This Row],[W (curr)]]-1</f>
        <v>-0.54954575972642927</v>
      </c>
      <c r="R134" s="41">
        <f>RANK(Table1[[#This Row],[∆W%]],Table1[∆W%])</f>
        <v>765</v>
      </c>
      <c r="S134" s="59">
        <f>Table1[W (proposed)]-Table1[[#This Row],[W (curr)]]</f>
        <v>-1.687144571273562</v>
      </c>
      <c r="T134" s="50">
        <f>Table1[[#This Row],[nBasic]]*Table1[W (proposed)]-Table1[[#This Row],[nBasic (curr)]]*Table1[[#This Row],[W (curr)]]</f>
        <v>-1.9076895873391209</v>
      </c>
      <c r="U134" s="48"/>
      <c r="V134" s="46"/>
      <c r="W134" s="46"/>
      <c r="X134" s="46"/>
      <c r="Y134" s="46"/>
      <c r="Z134" s="46"/>
      <c r="AA134" s="46"/>
      <c r="AB134" s="46"/>
      <c r="AC134" s="46"/>
      <c r="AD134" s="46"/>
      <c r="AE134" s="46"/>
    </row>
    <row r="135" spans="1:31" s="44" customFormat="1" x14ac:dyDescent="0.25">
      <c r="A135" s="36">
        <v>54203</v>
      </c>
      <c r="B135" s="36" t="s">
        <v>13</v>
      </c>
      <c r="C135" s="36" t="s">
        <v>348</v>
      </c>
      <c r="D135" s="36">
        <v>5420</v>
      </c>
      <c r="E135" s="36">
        <v>3</v>
      </c>
      <c r="F135" s="37">
        <v>141</v>
      </c>
      <c r="G135" s="37">
        <v>62</v>
      </c>
      <c r="H135" s="38">
        <v>7922.3055822695014</v>
      </c>
      <c r="I135" s="38">
        <f>Table1[[#This Row],[Cost]]+IF(Table1[[#This Row],[n]]=0,0,VLOOKUP(Table1[[#This Row],[DRG]],HCPCs,5,0))</f>
        <v>8110.2719899223293</v>
      </c>
      <c r="J135" s="39">
        <v>0.81020000000000059</v>
      </c>
      <c r="K135" s="39">
        <f>Table1[[#This Row],[W (3M)]]-IFERROR((Table1[[#This Row],[W (3M)]]-Table1[[#This Row],[Adjusted Cost]]*Casemix/TotalCost)*EXP(-a/Table1[[#This Row],[n]]),)</f>
        <v>0.98037878090032626</v>
      </c>
      <c r="L135" s="39">
        <f>VLOOKUP(Table1[[#This Row],[BaseDRG]],BaseDRGTable,13+Table1[[#This Row],[severity]],FALSE)</f>
        <v>0.98037878090032626</v>
      </c>
      <c r="M135" s="39">
        <f>IF(VLOOKUP(Table1[[#This Row],[BaseDRG]],BaseDRGTable,8,0)&gt;0,Table1[[#This Row],[W (severity)]]*Basic_CaseMix/$L$797,Table1[[#This Row],[W (severity)]])</f>
        <v>0.99015295310488982</v>
      </c>
      <c r="N135" s="38">
        <v>41</v>
      </c>
      <c r="O135" s="41">
        <v>15</v>
      </c>
      <c r="P135" s="60">
        <v>0.88087765221864378</v>
      </c>
      <c r="Q135" s="40">
        <f>Table1[[#This Row],[W (proposed)]]/Table1[[#This Row],[W (curr)]]-1</f>
        <v>0.12405275648782466</v>
      </c>
      <c r="R135" s="41">
        <f>RANK(Table1[[#This Row],[∆W%]],Table1[∆W%])</f>
        <v>231</v>
      </c>
      <c r="S135" s="59">
        <f>Table1[W (proposed)]-Table1[[#This Row],[W (curr)]]</f>
        <v>0.10927530088624604</v>
      </c>
      <c r="T135" s="50">
        <f>Table1[[#This Row],[nBasic]]*Table1[W (proposed)]-Table1[[#This Row],[nBasic (curr)]]*Table1[[#This Row],[W (curr)]]</f>
        <v>48.176318309223511</v>
      </c>
      <c r="U135" s="48"/>
      <c r="V135" s="46"/>
      <c r="W135" s="46"/>
      <c r="X135" s="46"/>
      <c r="Y135" s="46"/>
      <c r="Z135" s="46"/>
      <c r="AA135" s="46"/>
      <c r="AB135" s="46"/>
      <c r="AC135" s="46"/>
      <c r="AD135" s="46"/>
      <c r="AE135" s="46"/>
    </row>
    <row r="136" spans="1:31" s="44" customFormat="1" x14ac:dyDescent="0.25">
      <c r="A136" s="36">
        <v>54172</v>
      </c>
      <c r="B136" s="36" t="s">
        <v>13</v>
      </c>
      <c r="C136" s="36" t="s">
        <v>584</v>
      </c>
      <c r="D136" s="36">
        <v>5417</v>
      </c>
      <c r="E136" s="36">
        <v>2</v>
      </c>
      <c r="F136" s="37">
        <v>168</v>
      </c>
      <c r="G136" s="37">
        <v>62</v>
      </c>
      <c r="H136" s="38">
        <v>6104.9718222261872</v>
      </c>
      <c r="I136" s="38">
        <f>Table1[[#This Row],[Cost]]+IF(Table1[[#This Row],[n]]=0,0,VLOOKUP(Table1[[#This Row],[DRG]],HCPCs,5,0))</f>
        <v>6424.8324361309324</v>
      </c>
      <c r="J136" s="39">
        <v>0.68489999999999918</v>
      </c>
      <c r="K136" s="39">
        <f>Table1[[#This Row],[W (3M)]]-IFERROR((Table1[[#This Row],[W (3M)]]-Table1[[#This Row],[Adjusted Cost]]*Casemix/TotalCost)*EXP(-a/Table1[[#This Row],[n]]),)</f>
        <v>0.77696855923399766</v>
      </c>
      <c r="L136" s="39">
        <f>VLOOKUP(Table1[[#This Row],[BaseDRG]],BaseDRGTable,13+Table1[[#This Row],[severity]],FALSE)</f>
        <v>0.77696855923399766</v>
      </c>
      <c r="M136" s="39">
        <f>IF(VLOOKUP(Table1[[#This Row],[BaseDRG]],BaseDRGTable,8,0)&gt;0,Table1[[#This Row],[W (severity)]]*Basic_CaseMix/$L$797,Table1[[#This Row],[W (severity)]])</f>
        <v>0.78471477390472988</v>
      </c>
      <c r="N136" s="38">
        <v>233</v>
      </c>
      <c r="O136" s="41">
        <v>92</v>
      </c>
      <c r="P136" s="60">
        <v>0.83696839283530655</v>
      </c>
      <c r="Q136" s="40">
        <f>Table1[[#This Row],[W (proposed)]]/Table1[[#This Row],[W (curr)]]-1</f>
        <v>-6.243200983201147E-2</v>
      </c>
      <c r="R136" s="41">
        <f>RANK(Table1[[#This Row],[∆W%]],Table1[∆W%])</f>
        <v>461</v>
      </c>
      <c r="S136" s="59">
        <f>Table1[W (proposed)]-Table1[[#This Row],[W (curr)]]</f>
        <v>-5.2253618930576673E-2</v>
      </c>
      <c r="T136" s="50">
        <f>Table1[[#This Row],[nBasic]]*Table1[W (proposed)]-Table1[[#This Row],[nBasic (curr)]]*Table1[[#This Row],[W (curr)]]</f>
        <v>-28.348776158754951</v>
      </c>
      <c r="U136" s="48"/>
      <c r="V136" s="46"/>
      <c r="W136" s="46"/>
      <c r="X136" s="46"/>
      <c r="Y136" s="46"/>
      <c r="Z136" s="46"/>
      <c r="AA136" s="46"/>
      <c r="AB136" s="46"/>
      <c r="AC136" s="46"/>
      <c r="AD136" s="46"/>
      <c r="AE136" s="46"/>
    </row>
    <row r="137" spans="1:31" s="44" customFormat="1" x14ac:dyDescent="0.25">
      <c r="A137" s="36">
        <v>34141</v>
      </c>
      <c r="B137" s="36" t="s">
        <v>11</v>
      </c>
      <c r="C137" s="36" t="s">
        <v>127</v>
      </c>
      <c r="D137" s="36">
        <v>3414</v>
      </c>
      <c r="E137" s="36">
        <v>1</v>
      </c>
      <c r="F137" s="37">
        <v>374</v>
      </c>
      <c r="G137" s="37">
        <v>61</v>
      </c>
      <c r="H137" s="38">
        <v>2692.4995077540107</v>
      </c>
      <c r="I137" s="38">
        <f>Table1[[#This Row],[Cost]]+IF(Table1[[#This Row],[n]]=0,0,VLOOKUP(Table1[[#This Row],[DRG]],HCPCs,5,0))</f>
        <v>2718.7430830764079</v>
      </c>
      <c r="J137" s="39">
        <v>0.54189999999999849</v>
      </c>
      <c r="K137" s="39">
        <f>Table1[[#This Row],[W (3M)]]-IFERROR((Table1[[#This Row],[W (3M)]]-Table1[[#This Row],[Adjusted Cost]]*Casemix/TotalCost)*EXP(-a/Table1[[#This Row],[n]]),)</f>
        <v>0.32942429013537411</v>
      </c>
      <c r="L137" s="39">
        <f>VLOOKUP(Table1[[#This Row],[BaseDRG]],BaseDRGTable,13+Table1[[#This Row],[severity]],FALSE)</f>
        <v>0.32942429013537411</v>
      </c>
      <c r="M137" s="39">
        <f>IF(VLOOKUP(Table1[[#This Row],[BaseDRG]],BaseDRGTable,8,0)&gt;0,Table1[[#This Row],[W (severity)]]*Basic_CaseMix/$L$797,Table1[[#This Row],[W (severity)]])</f>
        <v>0.33270858167949774</v>
      </c>
      <c r="N137" s="38">
        <v>345</v>
      </c>
      <c r="O137" s="41">
        <v>56</v>
      </c>
      <c r="P137" s="60">
        <v>0.32767224455591359</v>
      </c>
      <c r="Q137" s="40">
        <f>Table1[[#This Row],[W (proposed)]]/Table1[[#This Row],[W (curr)]]-1</f>
        <v>1.5370044937464078E-2</v>
      </c>
      <c r="R137" s="41">
        <f>RANK(Table1[[#This Row],[∆W%]],Table1[∆W%])</f>
        <v>344</v>
      </c>
      <c r="S137" s="51">
        <f>Table1[W (proposed)]-Table1[[#This Row],[W (curr)]]</f>
        <v>5.0363371235841448E-3</v>
      </c>
      <c r="T137" s="50">
        <f>Table1[[#This Row],[nBasic]]*Table1[W (proposed)]-Table1[[#This Row],[nBasic (curr)]]*Table1[[#This Row],[W (curr)]]</f>
        <v>1.9455777873182001</v>
      </c>
      <c r="U137" s="48"/>
      <c r="V137" s="46"/>
      <c r="W137" s="46"/>
      <c r="X137" s="46"/>
      <c r="Y137" s="46"/>
      <c r="Z137" s="46"/>
      <c r="AA137" s="46"/>
      <c r="AB137" s="46"/>
      <c r="AC137" s="46"/>
      <c r="AD137" s="46"/>
      <c r="AE137" s="46"/>
    </row>
    <row r="138" spans="1:31" s="44" customFormat="1" x14ac:dyDescent="0.25">
      <c r="A138" s="36">
        <v>64151</v>
      </c>
      <c r="B138" s="36" t="s">
        <v>14</v>
      </c>
      <c r="C138" s="36" t="s">
        <v>271</v>
      </c>
      <c r="D138" s="36">
        <v>6415</v>
      </c>
      <c r="E138" s="36">
        <v>1</v>
      </c>
      <c r="F138" s="37">
        <v>165</v>
      </c>
      <c r="G138" s="37">
        <v>60</v>
      </c>
      <c r="H138" s="38">
        <v>3426.0951545454527</v>
      </c>
      <c r="I138" s="38">
        <f>Table1[[#This Row],[Cost]]+IF(Table1[[#This Row],[n]]=0,0,VLOOKUP(Table1[[#This Row],[DRG]],HCPCs,5,0))</f>
        <v>3430.1872460772288</v>
      </c>
      <c r="J138" s="39">
        <v>0.54649999999999987</v>
      </c>
      <c r="K138" s="39">
        <f>Table1[[#This Row],[W (3M)]]-IFERROR((Table1[[#This Row],[W (3M)]]-Table1[[#This Row],[Adjusted Cost]]*Casemix/TotalCost)*EXP(-a/Table1[[#This Row],[n]]),)</f>
        <v>0.41569018893404153</v>
      </c>
      <c r="L138" s="39">
        <f>VLOOKUP(Table1[[#This Row],[BaseDRG]],BaseDRGTable,13+Table1[[#This Row],[severity]],FALSE)</f>
        <v>0.41569018893404153</v>
      </c>
      <c r="M138" s="39">
        <f>IF(VLOOKUP(Table1[[#This Row],[BaseDRG]],BaseDRGTable,8,0)&gt;0,Table1[[#This Row],[W (severity)]]*Basic_CaseMix/$L$797,Table1[[#This Row],[W (severity)]])</f>
        <v>0.41983453351752748</v>
      </c>
      <c r="N138" s="38">
        <v>164</v>
      </c>
      <c r="O138" s="41">
        <v>60</v>
      </c>
      <c r="P138" s="60">
        <v>0.52401181218767823</v>
      </c>
      <c r="Q138" s="40">
        <f>Table1[[#This Row],[W (proposed)]]/Table1[[#This Row],[W (curr)]]-1</f>
        <v>-0.19880711893730929</v>
      </c>
      <c r="R138" s="41">
        <f>RANK(Table1[[#This Row],[∆W%]],Table1[∆W%])</f>
        <v>611</v>
      </c>
      <c r="S138" s="59">
        <f>Table1[W (proposed)]-Table1[[#This Row],[W (curr)]]</f>
        <v>-0.10417727867015075</v>
      </c>
      <c r="T138" s="50">
        <f>Table1[[#This Row],[nBasic]]*Table1[W (proposed)]-Table1[[#This Row],[nBasic (curr)]]*Table1[[#This Row],[W (curr)]]</f>
        <v>-6.2506367202090445</v>
      </c>
      <c r="U138" s="48"/>
      <c r="V138" s="46"/>
      <c r="W138" s="46"/>
      <c r="X138" s="46"/>
      <c r="Y138" s="46"/>
      <c r="Z138" s="46"/>
      <c r="AA138" s="46"/>
      <c r="AB138" s="46"/>
      <c r="AC138" s="46"/>
      <c r="AD138" s="46"/>
      <c r="AE138" s="46"/>
    </row>
    <row r="139" spans="1:31" s="44" customFormat="1" x14ac:dyDescent="0.25">
      <c r="A139" s="36">
        <v>54173</v>
      </c>
      <c r="B139" s="36" t="s">
        <v>13</v>
      </c>
      <c r="C139" s="36" t="s">
        <v>737</v>
      </c>
      <c r="D139" s="36">
        <v>5417</v>
      </c>
      <c r="E139" s="36">
        <v>3</v>
      </c>
      <c r="F139" s="37">
        <v>124</v>
      </c>
      <c r="G139" s="37">
        <v>59</v>
      </c>
      <c r="H139" s="38">
        <v>9435.1915295316121</v>
      </c>
      <c r="I139" s="38">
        <f>Table1[[#This Row],[Cost]]+IF(Table1[[#This Row],[n]]=0,0,VLOOKUP(Table1[[#This Row],[DRG]],HCPCs,5,0))</f>
        <v>9505.7328920139953</v>
      </c>
      <c r="J139" s="39">
        <v>1.0683999999999982</v>
      </c>
      <c r="K139" s="39">
        <f>Table1[[#This Row],[W (3M)]]-IFERROR((Table1[[#This Row],[W (3M)]]-Table1[[#This Row],[Adjusted Cost]]*Casemix/TotalCost)*EXP(-a/Table1[[#This Row],[n]]),)</f>
        <v>1.1496725309193636</v>
      </c>
      <c r="L139" s="39">
        <f>VLOOKUP(Table1[[#This Row],[BaseDRG]],BaseDRGTable,13+Table1[[#This Row],[severity]],FALSE)</f>
        <v>1.1496725309193636</v>
      </c>
      <c r="M139" s="39">
        <f>IF(VLOOKUP(Table1[[#This Row],[BaseDRG]],BaseDRGTable,8,0)&gt;0,Table1[[#This Row],[W (severity)]]*Basic_CaseMix/$L$797,Table1[[#This Row],[W (severity)]])</f>
        <v>1.1611345265428741</v>
      </c>
      <c r="N139" s="38">
        <v>82</v>
      </c>
      <c r="O139" s="41">
        <v>42</v>
      </c>
      <c r="P139" s="60">
        <v>1.3886899987545938</v>
      </c>
      <c r="Q139" s="40">
        <f>Table1[[#This Row],[W (proposed)]]/Table1[[#This Row],[W (curr)]]-1</f>
        <v>-0.16386340537902355</v>
      </c>
      <c r="R139" s="41">
        <f>RANK(Table1[[#This Row],[∆W%]],Table1[∆W%])</f>
        <v>576</v>
      </c>
      <c r="S139" s="59">
        <f>Table1[W (proposed)]-Table1[[#This Row],[W (curr)]]</f>
        <v>-0.22755547221171968</v>
      </c>
      <c r="T139" s="50">
        <f>Table1[[#This Row],[nBasic]]*Table1[W (proposed)]-Table1[[#This Row],[nBasic (curr)]]*Table1[[#This Row],[W (curr)]]</f>
        <v>10.181957118336626</v>
      </c>
      <c r="U139" s="48"/>
      <c r="V139" s="46"/>
      <c r="W139" s="46"/>
      <c r="X139" s="46"/>
      <c r="Y139" s="46"/>
      <c r="Z139" s="46"/>
      <c r="AA139" s="46"/>
      <c r="AB139" s="46"/>
      <c r="AC139" s="46"/>
      <c r="AD139" s="46"/>
      <c r="AE139" s="46"/>
    </row>
    <row r="140" spans="1:31" s="44" customFormat="1" x14ac:dyDescent="0.25">
      <c r="A140" s="36">
        <v>104103</v>
      </c>
      <c r="B140" s="36" t="s">
        <v>18</v>
      </c>
      <c r="C140" s="36" t="s">
        <v>795</v>
      </c>
      <c r="D140" s="36">
        <v>10410</v>
      </c>
      <c r="E140" s="36">
        <v>3</v>
      </c>
      <c r="F140" s="37">
        <v>234</v>
      </c>
      <c r="G140" s="37">
        <v>59</v>
      </c>
      <c r="H140" s="38">
        <v>11401.67977624444</v>
      </c>
      <c r="I140" s="38">
        <f>Table1[[#This Row],[Cost]]+IF(Table1[[#This Row],[n]]=0,0,VLOOKUP(Table1[[#This Row],[DRG]],HCPCs,5,0))</f>
        <v>11438.090619382447</v>
      </c>
      <c r="J140" s="39">
        <v>1.2511001461260853</v>
      </c>
      <c r="K140" s="39">
        <f>Table1[[#This Row],[W (3M)]]-IFERROR((Table1[[#This Row],[W (3M)]]-Table1[[#This Row],[Adjusted Cost]]*Casemix/TotalCost)*EXP(-a/Table1[[#This Row],[n]]),)</f>
        <v>1.3835612095929442</v>
      </c>
      <c r="L140" s="39">
        <f>VLOOKUP(Table1[[#This Row],[BaseDRG]],BaseDRGTable,13+Table1[[#This Row],[severity]],FALSE)</f>
        <v>1.3835612095929442</v>
      </c>
      <c r="M140" s="39">
        <f>IF(VLOOKUP(Table1[[#This Row],[BaseDRG]],BaseDRGTable,8,0)&gt;0,Table1[[#This Row],[W (severity)]]*Basic_CaseMix/$L$797,Table1[[#This Row],[W (severity)]])</f>
        <v>1.3973550266171118</v>
      </c>
      <c r="N140" s="38">
        <v>133</v>
      </c>
      <c r="O140" s="41">
        <v>45</v>
      </c>
      <c r="P140" s="60">
        <v>1.6976541654683159</v>
      </c>
      <c r="Q140" s="40">
        <f>Table1[[#This Row],[W (proposed)]]/Table1[[#This Row],[W (curr)]]-1</f>
        <v>-0.17689064413679534</v>
      </c>
      <c r="R140" s="41">
        <f>RANK(Table1[[#This Row],[∆W%]],Table1[∆W%])</f>
        <v>588</v>
      </c>
      <c r="S140" s="59">
        <f>Table1[W (proposed)]-Table1[[#This Row],[W (curr)]]</f>
        <v>-0.30029913885120418</v>
      </c>
      <c r="T140" s="50">
        <f>Table1[[#This Row],[nBasic]]*Table1[W (proposed)]-Table1[[#This Row],[nBasic (curr)]]*Table1[[#This Row],[W (curr)]]</f>
        <v>6.0495091243353727</v>
      </c>
      <c r="U140" s="48"/>
      <c r="V140" s="46"/>
      <c r="W140" s="46"/>
      <c r="X140" s="46"/>
      <c r="Y140" s="46"/>
      <c r="Z140" s="46"/>
      <c r="AA140" s="46"/>
      <c r="AB140" s="46"/>
      <c r="AC140" s="46"/>
      <c r="AD140" s="46"/>
      <c r="AE140" s="46"/>
    </row>
    <row r="141" spans="1:31" s="44" customFormat="1" x14ac:dyDescent="0.25">
      <c r="A141" s="36">
        <v>24121</v>
      </c>
      <c r="B141" s="36" t="s">
        <v>10</v>
      </c>
      <c r="C141" s="36" t="s">
        <v>133</v>
      </c>
      <c r="D141" s="36">
        <v>2412</v>
      </c>
      <c r="E141" s="36">
        <v>1</v>
      </c>
      <c r="F141" s="37">
        <v>221</v>
      </c>
      <c r="G141" s="37">
        <v>59</v>
      </c>
      <c r="H141" s="38">
        <v>2461.3485601809944</v>
      </c>
      <c r="I141" s="38">
        <f>Table1[[#This Row],[Cost]]+IF(Table1[[#This Row],[n]]=0,0,VLOOKUP(Table1[[#This Row],[DRG]],HCPCs,5,0))</f>
        <v>2515.32264766873</v>
      </c>
      <c r="J141" s="39">
        <v>0.53539999999999888</v>
      </c>
      <c r="K141" s="39">
        <f>Table1[[#This Row],[W (3M)]]-IFERROR((Table1[[#This Row],[W (3M)]]-Table1[[#This Row],[Adjusted Cost]]*Casemix/TotalCost)*EXP(-a/Table1[[#This Row],[n]]),)</f>
        <v>0.30519018181640967</v>
      </c>
      <c r="L141" s="39">
        <f>VLOOKUP(Table1[[#This Row],[BaseDRG]],BaseDRGTable,13+Table1[[#This Row],[severity]],FALSE)</f>
        <v>0.30519018181640967</v>
      </c>
      <c r="M141" s="39">
        <f>IF(VLOOKUP(Table1[[#This Row],[BaseDRG]],BaseDRGTable,8,0)&gt;0,Table1[[#This Row],[W (severity)]]*Basic_CaseMix/$L$797,Table1[[#This Row],[W (severity)]])</f>
        <v>0.3082328643492529</v>
      </c>
      <c r="N141" s="38">
        <v>240</v>
      </c>
      <c r="O141" s="41">
        <v>68</v>
      </c>
      <c r="P141" s="60">
        <v>0.29980141932244619</v>
      </c>
      <c r="Q141" s="40">
        <f>Table1[[#This Row],[W (proposed)]]/Table1[[#This Row],[W (curr)]]-1</f>
        <v>2.8123432657062963E-2</v>
      </c>
      <c r="R141" s="41">
        <f>RANK(Table1[[#This Row],[∆W%]],Table1[∆W%])</f>
        <v>327</v>
      </c>
      <c r="S141" s="51">
        <f>Table1[W (proposed)]-Table1[[#This Row],[W (curr)]]</f>
        <v>8.4314450268067054E-3</v>
      </c>
      <c r="T141" s="50">
        <f>Table1[[#This Row],[nBasic]]*Table1[W (proposed)]-Table1[[#This Row],[nBasic (curr)]]*Table1[[#This Row],[W (curr)]]</f>
        <v>-2.2007575173204224</v>
      </c>
      <c r="U141" s="48"/>
      <c r="V141" s="46"/>
      <c r="W141" s="46"/>
      <c r="X141" s="46"/>
      <c r="Y141" s="46"/>
      <c r="Z141" s="46"/>
      <c r="AA141" s="46"/>
      <c r="AB141" s="46"/>
      <c r="AC141" s="46"/>
      <c r="AD141" s="46"/>
      <c r="AE141" s="46"/>
    </row>
    <row r="142" spans="1:31" s="44" customFormat="1" x14ac:dyDescent="0.25">
      <c r="A142" s="36">
        <v>174131</v>
      </c>
      <c r="B142" s="36" t="s">
        <v>25</v>
      </c>
      <c r="C142" s="36" t="s">
        <v>117</v>
      </c>
      <c r="D142" s="36">
        <v>17413</v>
      </c>
      <c r="E142" s="36">
        <v>1</v>
      </c>
      <c r="F142" s="37">
        <v>239</v>
      </c>
      <c r="G142" s="37">
        <v>58</v>
      </c>
      <c r="H142" s="38">
        <v>6841.7460146443455</v>
      </c>
      <c r="I142" s="38">
        <f>Table1[[#This Row],[Cost]]+IF(Table1[[#This Row],[n]]=0,0,VLOOKUP(Table1[[#This Row],[DRG]],HCPCs,5,0))</f>
        <v>6850.7593841801099</v>
      </c>
      <c r="J142" s="39">
        <v>1.0167999862034081</v>
      </c>
      <c r="K142" s="39">
        <f>Table1[[#This Row],[W (3M)]]-IFERROR((Table1[[#This Row],[W (3M)]]-Table1[[#This Row],[Adjusted Cost]]*Casemix/TotalCost)*EXP(-a/Table1[[#This Row],[n]]),)</f>
        <v>0.82957315678761312</v>
      </c>
      <c r="L142" s="39">
        <f>VLOOKUP(Table1[[#This Row],[BaseDRG]],BaseDRGTable,13+Table1[[#This Row],[severity]],FALSE)</f>
        <v>0.82957315678761312</v>
      </c>
      <c r="M142" s="39">
        <f>IF(VLOOKUP(Table1[[#This Row],[BaseDRG]],BaseDRGTable,8,0)&gt;0,Table1[[#This Row],[W (severity)]]*Basic_CaseMix/$L$797,Table1[[#This Row],[W (severity)]])</f>
        <v>0.83784382833690874</v>
      </c>
      <c r="N142" s="38">
        <v>275</v>
      </c>
      <c r="O142" s="41">
        <v>75</v>
      </c>
      <c r="P142" s="60">
        <v>0.77231852337699625</v>
      </c>
      <c r="Q142" s="40">
        <f>Table1[[#This Row],[W (proposed)]]/Table1[[#This Row],[W (curr)]]-1</f>
        <v>8.4842332504729168E-2</v>
      </c>
      <c r="R142" s="41">
        <f>RANK(Table1[[#This Row],[∆W%]],Table1[∆W%])</f>
        <v>261</v>
      </c>
      <c r="S142" s="59">
        <f>Table1[W (proposed)]-Table1[[#This Row],[W (curr)]]</f>
        <v>6.5525304959912489E-2</v>
      </c>
      <c r="T142" s="50">
        <f>Table1[[#This Row],[nBasic]]*Table1[W (proposed)]-Table1[[#This Row],[nBasic (curr)]]*Table1[[#This Row],[W (curr)]]</f>
        <v>-9.3289472097340109</v>
      </c>
      <c r="U142" s="48"/>
      <c r="V142" s="46"/>
      <c r="W142" s="46"/>
      <c r="X142" s="46"/>
      <c r="Y142" s="46"/>
      <c r="Z142" s="46"/>
      <c r="AA142" s="46"/>
      <c r="AB142" s="46"/>
      <c r="AC142" s="46"/>
      <c r="AD142" s="46"/>
      <c r="AE142" s="46"/>
    </row>
    <row r="143" spans="1:31" s="44" customFormat="1" x14ac:dyDescent="0.25">
      <c r="A143" s="36">
        <v>114161</v>
      </c>
      <c r="B143" s="36" t="s">
        <v>19</v>
      </c>
      <c r="C143" s="36" t="s">
        <v>186</v>
      </c>
      <c r="D143" s="36">
        <v>11416</v>
      </c>
      <c r="E143" s="36">
        <v>1</v>
      </c>
      <c r="F143" s="37">
        <v>189</v>
      </c>
      <c r="G143" s="37">
        <v>57</v>
      </c>
      <c r="H143" s="38">
        <v>2885.6490317460321</v>
      </c>
      <c r="I143" s="38">
        <f>Table1[[#This Row],[Cost]]+IF(Table1[[#This Row],[n]]=0,0,VLOOKUP(Table1[[#This Row],[DRG]],HCPCs,5,0))</f>
        <v>2982.662435739368</v>
      </c>
      <c r="J143" s="39">
        <v>0.57450000280486524</v>
      </c>
      <c r="K143" s="39">
        <f>Table1[[#This Row],[W (3M)]]-IFERROR((Table1[[#This Row],[W (3M)]]-Table1[[#This Row],[Adjusted Cost]]*Casemix/TotalCost)*EXP(-a/Table1[[#This Row],[n]]),)</f>
        <v>0.36180588812265707</v>
      </c>
      <c r="L143" s="39">
        <f>VLOOKUP(Table1[[#This Row],[BaseDRG]],BaseDRGTable,13+Table1[[#This Row],[severity]],FALSE)</f>
        <v>0.36180588812265707</v>
      </c>
      <c r="M143" s="39">
        <f>IF(VLOOKUP(Table1[[#This Row],[BaseDRG]],BaseDRGTable,8,0)&gt;0,Table1[[#This Row],[W (severity)]]*Basic_CaseMix/$L$797,Table1[[#This Row],[W (severity)]])</f>
        <v>0.36541301745269855</v>
      </c>
      <c r="N143" s="38">
        <v>152</v>
      </c>
      <c r="O143" s="41">
        <v>49</v>
      </c>
      <c r="P143" s="60">
        <v>0.37926303953235635</v>
      </c>
      <c r="Q143" s="40">
        <f>Table1[[#This Row],[W (proposed)]]/Table1[[#This Row],[W (curr)]]-1</f>
        <v>-3.6518248909082507E-2</v>
      </c>
      <c r="R143" s="41">
        <f>RANK(Table1[[#This Row],[∆W%]],Table1[∆W%])</f>
        <v>431</v>
      </c>
      <c r="S143" s="59">
        <f>Table1[W (proposed)]-Table1[[#This Row],[W (curr)]]</f>
        <v>-1.3850022079657798E-2</v>
      </c>
      <c r="T143" s="50">
        <f>Table1[[#This Row],[nBasic]]*Table1[W (proposed)]-Table1[[#This Row],[nBasic (curr)]]*Table1[[#This Row],[W (curr)]]</f>
        <v>2.2446530577183559</v>
      </c>
      <c r="U143" s="48"/>
      <c r="V143" s="46"/>
      <c r="W143" s="46"/>
      <c r="X143" s="46"/>
      <c r="Y143" s="46"/>
      <c r="Z143" s="46"/>
      <c r="AA143" s="46"/>
      <c r="AB143" s="46"/>
      <c r="AC143" s="46"/>
      <c r="AD143" s="46"/>
      <c r="AE143" s="46"/>
    </row>
    <row r="144" spans="1:31" s="44" customFormat="1" x14ac:dyDescent="0.25">
      <c r="A144" s="36">
        <v>64121</v>
      </c>
      <c r="B144" s="36" t="s">
        <v>14</v>
      </c>
      <c r="C144" s="36" t="s">
        <v>258</v>
      </c>
      <c r="D144" s="36">
        <v>6412</v>
      </c>
      <c r="E144" s="36">
        <v>1</v>
      </c>
      <c r="F144" s="37">
        <v>202</v>
      </c>
      <c r="G144" s="37">
        <v>57</v>
      </c>
      <c r="H144" s="38">
        <v>1890.3876222772283</v>
      </c>
      <c r="I144" s="38">
        <f>Table1[[#This Row],[Cost]]+IF(Table1[[#This Row],[n]]=0,0,VLOOKUP(Table1[[#This Row],[DRG]],HCPCs,5,0))</f>
        <v>1890.3876222772283</v>
      </c>
      <c r="J144" s="39">
        <v>0.51099999999999934</v>
      </c>
      <c r="K144" s="39">
        <f>Table1[[#This Row],[W (3M)]]-IFERROR((Table1[[#This Row],[W (3M)]]-Table1[[#This Row],[Adjusted Cost]]*Casemix/TotalCost)*EXP(-a/Table1[[#This Row],[n]]),)</f>
        <v>0.2298535328800444</v>
      </c>
      <c r="L144" s="39">
        <f>VLOOKUP(Table1[[#This Row],[BaseDRG]],BaseDRGTable,13+Table1[[#This Row],[severity]],FALSE)</f>
        <v>0.2298535328800444</v>
      </c>
      <c r="M144" s="39">
        <f>IF(VLOOKUP(Table1[[#This Row],[BaseDRG]],BaseDRGTable,8,0)&gt;0,Table1[[#This Row],[W (severity)]]*Basic_CaseMix/$L$797,Table1[[#This Row],[W (severity)]])</f>
        <v>0.2321451247177764</v>
      </c>
      <c r="N144" s="38">
        <v>169</v>
      </c>
      <c r="O144" s="41">
        <v>53</v>
      </c>
      <c r="P144" s="60">
        <v>0.31901669574961333</v>
      </c>
      <c r="Q144" s="40">
        <f>Table1[[#This Row],[W (proposed)]]/Table1[[#This Row],[W (curr)]]-1</f>
        <v>-0.27231042195992095</v>
      </c>
      <c r="R144" s="41">
        <f>RANK(Table1[[#This Row],[∆W%]],Table1[∆W%])</f>
        <v>672</v>
      </c>
      <c r="S144" s="51">
        <f>Table1[W (proposed)]-Table1[[#This Row],[W (curr)]]</f>
        <v>-8.6871571031836931E-2</v>
      </c>
      <c r="T144" s="50">
        <f>Table1[[#This Row],[nBasic]]*Table1[W (proposed)]-Table1[[#This Row],[nBasic (curr)]]*Table1[[#This Row],[W (curr)]]</f>
        <v>-3.6756127658162523</v>
      </c>
      <c r="U144" s="48"/>
      <c r="V144" s="46"/>
      <c r="W144" s="46"/>
      <c r="X144" s="46"/>
      <c r="Y144" s="46"/>
      <c r="Z144" s="46"/>
      <c r="AA144" s="46"/>
      <c r="AB144" s="46"/>
      <c r="AC144" s="46"/>
      <c r="AD144" s="46"/>
      <c r="AE144" s="46"/>
    </row>
    <row r="145" spans="1:31" s="44" customFormat="1" x14ac:dyDescent="0.25">
      <c r="A145" s="36">
        <v>174133</v>
      </c>
      <c r="B145" s="36" t="s">
        <v>25</v>
      </c>
      <c r="C145" s="36" t="s">
        <v>780</v>
      </c>
      <c r="D145" s="36">
        <v>17413</v>
      </c>
      <c r="E145" s="36">
        <v>3</v>
      </c>
      <c r="F145" s="37">
        <v>199</v>
      </c>
      <c r="G145" s="37">
        <v>57</v>
      </c>
      <c r="H145" s="38">
        <v>10926.471408923813</v>
      </c>
      <c r="I145" s="38">
        <f>Table1[[#This Row],[Cost]]+IF(Table1[[#This Row],[n]]=0,0,VLOOKUP(Table1[[#This Row],[DRG]],HCPCs,5,0))</f>
        <v>10953.392599400004</v>
      </c>
      <c r="J145" s="39">
        <v>2.2701001773497418</v>
      </c>
      <c r="K145" s="39">
        <f>Table1[[#This Row],[W (3M)]]-IFERROR((Table1[[#This Row],[W (3M)]]-Table1[[#This Row],[Adjusted Cost]]*Casemix/TotalCost)*EXP(-a/Table1[[#This Row],[n]]),)</f>
        <v>1.3291564354298646</v>
      </c>
      <c r="L145" s="39">
        <f>VLOOKUP(Table1[[#This Row],[BaseDRG]],BaseDRGTable,13+Table1[[#This Row],[severity]],FALSE)</f>
        <v>1.3291564354298646</v>
      </c>
      <c r="M145" s="39">
        <f>IF(VLOOKUP(Table1[[#This Row],[BaseDRG]],BaseDRGTable,8,0)&gt;0,Table1[[#This Row],[W (severity)]]*Basic_CaseMix/$L$797,Table1[[#This Row],[W (severity)]])</f>
        <v>1.3424078481897008</v>
      </c>
      <c r="N145" s="38">
        <v>217</v>
      </c>
      <c r="O145" s="41">
        <v>60</v>
      </c>
      <c r="P145" s="60">
        <v>1.544320851263556</v>
      </c>
      <c r="Q145" s="40">
        <f>Table1[[#This Row],[W (proposed)]]/Table1[[#This Row],[W (curr)]]-1</f>
        <v>-0.13074550078673797</v>
      </c>
      <c r="R145" s="41">
        <f>RANK(Table1[[#This Row],[∆W%]],Table1[∆W%])</f>
        <v>540</v>
      </c>
      <c r="S145" s="59">
        <f>Table1[W (proposed)]-Table1[[#This Row],[W (curr)]]</f>
        <v>-0.20191300307385518</v>
      </c>
      <c r="T145" s="50">
        <f>Table1[[#This Row],[nBasic]]*Table1[W (proposed)]-Table1[[#This Row],[nBasic (curr)]]*Table1[[#This Row],[W (curr)]]</f>
        <v>-16.142003729000407</v>
      </c>
      <c r="U145" s="48"/>
      <c r="V145" s="46"/>
      <c r="W145" s="46"/>
      <c r="X145" s="46"/>
      <c r="Y145" s="46"/>
      <c r="Z145" s="46"/>
      <c r="AA145" s="46"/>
      <c r="AB145" s="46"/>
      <c r="AC145" s="46"/>
      <c r="AD145" s="46"/>
      <c r="AE145" s="46"/>
    </row>
    <row r="146" spans="1:31" s="44" customFormat="1" x14ac:dyDescent="0.25">
      <c r="A146" s="36">
        <v>61401</v>
      </c>
      <c r="B146" s="36" t="s">
        <v>14</v>
      </c>
      <c r="C146" s="36" t="s">
        <v>305</v>
      </c>
      <c r="D146" s="36">
        <v>6140</v>
      </c>
      <c r="E146" s="36">
        <v>1</v>
      </c>
      <c r="F146" s="37">
        <v>179</v>
      </c>
      <c r="G146" s="37">
        <v>57</v>
      </c>
      <c r="H146" s="38">
        <v>6069.9992810055892</v>
      </c>
      <c r="I146" s="38">
        <f>Table1[[#This Row],[Cost]]+IF(Table1[[#This Row],[n]]=0,0,VLOOKUP(Table1[[#This Row],[DRG]],HCPCs,5,0))</f>
        <v>6150.4280418677045</v>
      </c>
      <c r="J146" s="39">
        <v>1.0542999999999996</v>
      </c>
      <c r="K146" s="39">
        <f>Table1[[#This Row],[W (3M)]]-IFERROR((Table1[[#This Row],[W (3M)]]-Table1[[#This Row],[Adjusted Cost]]*Casemix/TotalCost)*EXP(-a/Table1[[#This Row],[n]]),)</f>
        <v>0.7455877610179189</v>
      </c>
      <c r="L146" s="39">
        <f>VLOOKUP(Table1[[#This Row],[BaseDRG]],BaseDRGTable,13+Table1[[#This Row],[severity]],FALSE)</f>
        <v>0.7455877610179189</v>
      </c>
      <c r="M146" s="39">
        <f>IF(VLOOKUP(Table1[[#This Row],[BaseDRG]],BaseDRGTable,8,0)&gt;0,Table1[[#This Row],[W (severity)]]*Basic_CaseMix/$L$797,Table1[[#This Row],[W (severity)]])</f>
        <v>0.75302111566795693</v>
      </c>
      <c r="N146" s="38">
        <v>138</v>
      </c>
      <c r="O146" s="41">
        <v>52</v>
      </c>
      <c r="P146" s="60">
        <v>4.6935725922136555</v>
      </c>
      <c r="Q146" s="40">
        <f>Table1[[#This Row],[W (proposed)]]/Table1[[#This Row],[W (curr)]]-1</f>
        <v>-0.83956333882697964</v>
      </c>
      <c r="R146" s="41">
        <f>RANK(Table1[[#This Row],[∆W%]],Table1[∆W%])</f>
        <v>788</v>
      </c>
      <c r="S146" s="59">
        <f>Table1[W (proposed)]-Table1[[#This Row],[W (curr)]]</f>
        <v>-3.9405514765456986</v>
      </c>
      <c r="T146" s="50">
        <f>Table1[[#This Row],[nBasic]]*Table1[W (proposed)]-Table1[[#This Row],[nBasic (curr)]]*Table1[[#This Row],[W (curr)]]</f>
        <v>-201.14357120203653</v>
      </c>
      <c r="U146" s="48"/>
      <c r="V146" s="46"/>
      <c r="W146" s="46"/>
      <c r="X146" s="46"/>
      <c r="Y146" s="46"/>
      <c r="Z146" s="46"/>
      <c r="AA146" s="46"/>
      <c r="AB146" s="46"/>
      <c r="AC146" s="46"/>
      <c r="AD146" s="46"/>
      <c r="AE146" s="46"/>
    </row>
    <row r="147" spans="1:31" s="44" customFormat="1" x14ac:dyDescent="0.25">
      <c r="A147" s="36">
        <v>34111</v>
      </c>
      <c r="B147" s="36" t="s">
        <v>11</v>
      </c>
      <c r="C147" s="36" t="s">
        <v>142</v>
      </c>
      <c r="D147" s="36">
        <v>3411</v>
      </c>
      <c r="E147" s="36">
        <v>1</v>
      </c>
      <c r="F147" s="37">
        <v>178</v>
      </c>
      <c r="G147" s="37">
        <v>56</v>
      </c>
      <c r="H147" s="38">
        <v>2943.8740286516877</v>
      </c>
      <c r="I147" s="38">
        <f>Table1[[#This Row],[Cost]]+IF(Table1[[#This Row],[n]]=0,0,VLOOKUP(Table1[[#This Row],[DRG]],HCPCs,5,0))</f>
        <v>2943.8740286516877</v>
      </c>
      <c r="J147" s="39">
        <v>0.54649999999999943</v>
      </c>
      <c r="K147" s="39">
        <f>Table1[[#This Row],[W (3M)]]-IFERROR((Table1[[#This Row],[W (3M)]]-Table1[[#This Row],[Adjusted Cost]]*Casemix/TotalCost)*EXP(-a/Table1[[#This Row],[n]]),)</f>
        <v>0.35706358605100508</v>
      </c>
      <c r="L147" s="39">
        <f>VLOOKUP(Table1[[#This Row],[BaseDRG]],BaseDRGTable,13+Table1[[#This Row],[severity]],FALSE)</f>
        <v>0.35706358605100508</v>
      </c>
      <c r="M147" s="39">
        <f>IF(VLOOKUP(Table1[[#This Row],[BaseDRG]],BaseDRGTable,8,0)&gt;0,Table1[[#This Row],[W (severity)]]*Basic_CaseMix/$L$797,Table1[[#This Row],[W (severity)]])</f>
        <v>0.36062343561734966</v>
      </c>
      <c r="N147" s="38">
        <v>165</v>
      </c>
      <c r="O147" s="41">
        <v>54</v>
      </c>
      <c r="P147" s="60">
        <v>0.34972238439002573</v>
      </c>
      <c r="Q147" s="40">
        <f>Table1[[#This Row],[W (proposed)]]/Table1[[#This Row],[W (curr)]]-1</f>
        <v>3.1170584766363252E-2</v>
      </c>
      <c r="R147" s="41">
        <f>RANK(Table1[[#This Row],[∆W%]],Table1[∆W%])</f>
        <v>324</v>
      </c>
      <c r="S147" s="59">
        <f>Table1[W (proposed)]-Table1[[#This Row],[W (curr)]]</f>
        <v>1.0901051227323932E-2</v>
      </c>
      <c r="T147" s="50">
        <f>Table1[[#This Row],[nBasic]]*Table1[W (proposed)]-Table1[[#This Row],[nBasic (curr)]]*Table1[[#This Row],[W (curr)]]</f>
        <v>1.3099036375101925</v>
      </c>
      <c r="U147" s="48"/>
      <c r="V147" s="46"/>
      <c r="W147" s="46"/>
      <c r="X147" s="46"/>
      <c r="Y147" s="46"/>
      <c r="Z147" s="46"/>
      <c r="AA147" s="46"/>
      <c r="AB147" s="46"/>
      <c r="AC147" s="46"/>
      <c r="AD147" s="46"/>
      <c r="AE147" s="46"/>
    </row>
    <row r="148" spans="1:31" s="44" customFormat="1" x14ac:dyDescent="0.25">
      <c r="A148" s="36">
        <v>114103</v>
      </c>
      <c r="B148" s="36" t="s">
        <v>19</v>
      </c>
      <c r="C148" s="36" t="s">
        <v>821</v>
      </c>
      <c r="D148" s="36">
        <v>11410</v>
      </c>
      <c r="E148" s="36">
        <v>3</v>
      </c>
      <c r="F148" s="37">
        <v>203</v>
      </c>
      <c r="G148" s="37">
        <v>55</v>
      </c>
      <c r="H148" s="38">
        <v>17668.727828123549</v>
      </c>
      <c r="I148" s="38">
        <f>Table1[[#This Row],[Cost]]+IF(Table1[[#This Row],[n]]=0,0,VLOOKUP(Table1[[#This Row],[DRG]],HCPCs,5,0))</f>
        <v>17891.830494228459</v>
      </c>
      <c r="J148" s="39">
        <v>1.7690994115957728</v>
      </c>
      <c r="K148" s="39">
        <f>Table1[[#This Row],[W (3M)]]-IFERROR((Table1[[#This Row],[W (3M)]]-Table1[[#This Row],[Adjusted Cost]]*Casemix/TotalCost)*EXP(-a/Table1[[#This Row],[n]]),)</f>
        <v>2.163363867179763</v>
      </c>
      <c r="L148" s="39">
        <f>VLOOKUP(Table1[[#This Row],[BaseDRG]],BaseDRGTable,13+Table1[[#This Row],[severity]],FALSE)</f>
        <v>2.163363867179763</v>
      </c>
      <c r="M148" s="39">
        <f>IF(VLOOKUP(Table1[[#This Row],[BaseDRG]],BaseDRGTable,8,0)&gt;0,Table1[[#This Row],[W (severity)]]*Basic_CaseMix/$L$797,Table1[[#This Row],[W (severity)]])</f>
        <v>2.1849321542448163</v>
      </c>
      <c r="N148" s="38">
        <v>107</v>
      </c>
      <c r="O148" s="41">
        <v>26</v>
      </c>
      <c r="P148" s="60">
        <v>3.1119609208304633</v>
      </c>
      <c r="Q148" s="40">
        <f>Table1[[#This Row],[W (proposed)]]/Table1[[#This Row],[W (curr)]]-1</f>
        <v>-0.29789216194214241</v>
      </c>
      <c r="R148" s="41">
        <f>RANK(Table1[[#This Row],[∆W%]],Table1[∆W%])</f>
        <v>685</v>
      </c>
      <c r="S148" s="59">
        <f>Table1[W (proposed)]-Table1[[#This Row],[W (curr)]]</f>
        <v>-0.92702876658564692</v>
      </c>
      <c r="T148" s="50">
        <f>Table1[[#This Row],[nBasic]]*Table1[W (proposed)]-Table1[[#This Row],[nBasic (curr)]]*Table1[[#This Row],[W (curr)]]</f>
        <v>39.260284541872849</v>
      </c>
      <c r="U148" s="48"/>
      <c r="V148" s="46"/>
      <c r="W148" s="46"/>
      <c r="X148" s="46"/>
      <c r="Y148" s="46"/>
      <c r="Z148" s="46"/>
      <c r="AA148" s="46"/>
      <c r="AB148" s="46"/>
      <c r="AC148" s="46"/>
      <c r="AD148" s="46"/>
      <c r="AE148" s="46"/>
    </row>
    <row r="149" spans="1:31" s="44" customFormat="1" x14ac:dyDescent="0.25">
      <c r="A149" s="36">
        <v>44201</v>
      </c>
      <c r="B149" s="36" t="s">
        <v>12</v>
      </c>
      <c r="C149" s="36" t="s">
        <v>278</v>
      </c>
      <c r="D149" s="36">
        <v>4420</v>
      </c>
      <c r="E149" s="36">
        <v>1</v>
      </c>
      <c r="F149" s="37">
        <v>107</v>
      </c>
      <c r="G149" s="37">
        <v>55</v>
      </c>
      <c r="H149" s="38">
        <v>4934.8189485981302</v>
      </c>
      <c r="I149" s="38">
        <f>Table1[[#This Row],[Cost]]+IF(Table1[[#This Row],[n]]=0,0,VLOOKUP(Table1[[#This Row],[DRG]],HCPCs,5,0))</f>
        <v>4985.136518544412</v>
      </c>
      <c r="J149" s="39">
        <v>0.59250000000000069</v>
      </c>
      <c r="K149" s="39">
        <f>Table1[[#This Row],[W (3M)]]-IFERROR((Table1[[#This Row],[W (3M)]]-Table1[[#This Row],[Adjusted Cost]]*Casemix/TotalCost)*EXP(-a/Table1[[#This Row],[n]]),)</f>
        <v>0.60312434850964103</v>
      </c>
      <c r="L149" s="39">
        <f>VLOOKUP(Table1[[#This Row],[BaseDRG]],BaseDRGTable,13+Table1[[#This Row],[severity]],FALSE)</f>
        <v>0.60312434850964103</v>
      </c>
      <c r="M149" s="39">
        <f>IF(VLOOKUP(Table1[[#This Row],[BaseDRG]],BaseDRGTable,8,0)&gt;0,Table1[[#This Row],[W (severity)]]*Basic_CaseMix/$L$797,Table1[[#This Row],[W (severity)]])</f>
        <v>0.6091373726161855</v>
      </c>
      <c r="N149" s="38">
        <v>99</v>
      </c>
      <c r="O149" s="41">
        <v>50</v>
      </c>
      <c r="P149" s="60">
        <v>0.7700774865038833</v>
      </c>
      <c r="Q149" s="40">
        <f>Table1[[#This Row],[W (proposed)]]/Table1[[#This Row],[W (curr)]]-1</f>
        <v>-0.20899210366265686</v>
      </c>
      <c r="R149" s="41">
        <f>RANK(Table1[[#This Row],[∆W%]],Table1[∆W%])</f>
        <v>626</v>
      </c>
      <c r="S149" s="59">
        <f>Table1[W (proposed)]-Table1[[#This Row],[W (curr)]]</f>
        <v>-0.1609401138876978</v>
      </c>
      <c r="T149" s="50">
        <f>Table1[[#This Row],[nBasic]]*Table1[W (proposed)]-Table1[[#This Row],[nBasic (curr)]]*Table1[[#This Row],[W (curr)]]</f>
        <v>-5.0013188313039691</v>
      </c>
      <c r="U149" s="48"/>
      <c r="V149" s="46"/>
      <c r="W149" s="46"/>
      <c r="X149" s="46"/>
      <c r="Y149" s="46"/>
      <c r="Z149" s="46"/>
      <c r="AA149" s="46"/>
      <c r="AB149" s="46"/>
      <c r="AC149" s="46"/>
      <c r="AD149" s="46"/>
      <c r="AE149" s="46"/>
    </row>
    <row r="150" spans="1:31" s="44" customFormat="1" x14ac:dyDescent="0.25">
      <c r="A150" s="36">
        <v>44173</v>
      </c>
      <c r="B150" s="36" t="s">
        <v>12</v>
      </c>
      <c r="C150" s="36" t="s">
        <v>818</v>
      </c>
      <c r="D150" s="36">
        <v>4417</v>
      </c>
      <c r="E150" s="36">
        <v>3</v>
      </c>
      <c r="F150" s="37">
        <v>230</v>
      </c>
      <c r="G150" s="37">
        <v>54</v>
      </c>
      <c r="H150" s="38">
        <v>11980.624543414431</v>
      </c>
      <c r="I150" s="38">
        <f>Table1[[#This Row],[Cost]]+IF(Table1[[#This Row],[n]]=0,0,VLOOKUP(Table1[[#This Row],[DRG]],HCPCs,5,0))</f>
        <v>12035.496928742907</v>
      </c>
      <c r="J150" s="39">
        <v>1.2391999999999979</v>
      </c>
      <c r="K150" s="39">
        <f>Table1[[#This Row],[W (3M)]]-IFERROR((Table1[[#This Row],[W (3M)]]-Table1[[#This Row],[Adjusted Cost]]*Casemix/TotalCost)*EXP(-a/Table1[[#This Row],[n]]),)</f>
        <v>1.4555474901203405</v>
      </c>
      <c r="L150" s="39">
        <f>VLOOKUP(Table1[[#This Row],[BaseDRG]],BaseDRGTable,13+Table1[[#This Row],[severity]],FALSE)</f>
        <v>1.4555474901203405</v>
      </c>
      <c r="M150" s="39">
        <f>IF(VLOOKUP(Table1[[#This Row],[BaseDRG]],BaseDRGTable,8,0)&gt;0,Table1[[#This Row],[W (severity)]]*Basic_CaseMix/$L$797,Table1[[#This Row],[W (severity)]])</f>
        <v>1.4700589953645595</v>
      </c>
      <c r="N150" s="38">
        <v>166</v>
      </c>
      <c r="O150" s="41">
        <v>32</v>
      </c>
      <c r="P150" s="60">
        <v>2.1320076652951236</v>
      </c>
      <c r="Q150" s="40">
        <f>Table1[[#This Row],[W (proposed)]]/Table1[[#This Row],[W (curr)]]-1</f>
        <v>-0.31048137429605993</v>
      </c>
      <c r="R150" s="41">
        <f>RANK(Table1[[#This Row],[∆W%]],Table1[∆W%])</f>
        <v>692</v>
      </c>
      <c r="S150" s="59">
        <f>Table1[W (proposed)]-Table1[[#This Row],[W (curr)]]</f>
        <v>-0.66194866993056412</v>
      </c>
      <c r="T150" s="50">
        <f>Table1[[#This Row],[nBasic]]*Table1[W (proposed)]-Table1[[#This Row],[nBasic (curr)]]*Table1[[#This Row],[W (curr)]]</f>
        <v>11.158940460242263</v>
      </c>
      <c r="U150" s="48"/>
      <c r="V150" s="46"/>
      <c r="W150" s="46"/>
      <c r="X150" s="46"/>
      <c r="Y150" s="46"/>
      <c r="Z150" s="46"/>
      <c r="AA150" s="46"/>
      <c r="AB150" s="46"/>
      <c r="AC150" s="46"/>
      <c r="AD150" s="46"/>
      <c r="AE150" s="46"/>
    </row>
    <row r="151" spans="1:31" s="44" customFormat="1" x14ac:dyDescent="0.25">
      <c r="A151" s="36">
        <v>111301</v>
      </c>
      <c r="B151" s="36" t="s">
        <v>19</v>
      </c>
      <c r="C151" s="36" t="s">
        <v>235</v>
      </c>
      <c r="D151" s="36">
        <v>11130</v>
      </c>
      <c r="E151" s="36">
        <v>1</v>
      </c>
      <c r="F151" s="37">
        <v>85</v>
      </c>
      <c r="G151" s="37">
        <v>53</v>
      </c>
      <c r="H151" s="38">
        <v>3650.1531011764705</v>
      </c>
      <c r="I151" s="38">
        <f>Table1[[#This Row],[Cost]]+IF(Table1[[#This Row],[n]]=0,0,VLOOKUP(Table1[[#This Row],[DRG]],HCPCs,5,0))</f>
        <v>3855.0743748351165</v>
      </c>
      <c r="J151" s="39">
        <v>0.79250004309396582</v>
      </c>
      <c r="K151" s="39">
        <f>Table1[[#This Row],[W (3M)]]-IFERROR((Table1[[#This Row],[W (3M)]]-Table1[[#This Row],[Adjusted Cost]]*Casemix/TotalCost)*EXP(-a/Table1[[#This Row],[n]]),)</f>
        <v>0.46952014127769665</v>
      </c>
      <c r="L151" s="39">
        <f>VLOOKUP(Table1[[#This Row],[BaseDRG]],BaseDRGTable,13+Table1[[#This Row],[severity]],FALSE)</f>
        <v>0.46952014127769665</v>
      </c>
      <c r="M151" s="39">
        <f>IF(VLOOKUP(Table1[[#This Row],[BaseDRG]],BaseDRGTable,8,0)&gt;0,Table1[[#This Row],[W (severity)]]*Basic_CaseMix/$L$797,Table1[[#This Row],[W (severity)]])</f>
        <v>0.47420115927172618</v>
      </c>
      <c r="N151" s="38">
        <v>81</v>
      </c>
      <c r="O151" s="41">
        <v>52</v>
      </c>
      <c r="P151" s="60">
        <v>0.49576862648230186</v>
      </c>
      <c r="Q151" s="40">
        <f>Table1[[#This Row],[W (proposed)]]/Table1[[#This Row],[W (curr)]]-1</f>
        <v>-4.3503090067651962E-2</v>
      </c>
      <c r="R151" s="41">
        <f>RANK(Table1[[#This Row],[∆W%]],Table1[∆W%])</f>
        <v>439</v>
      </c>
      <c r="S151" s="59">
        <f>Table1[W (proposed)]-Table1[[#This Row],[W (curr)]]</f>
        <v>-2.1567467210575675E-2</v>
      </c>
      <c r="T151" s="50">
        <f>Table1[[#This Row],[nBasic]]*Table1[W (proposed)]-Table1[[#This Row],[nBasic (curr)]]*Table1[[#This Row],[W (curr)]]</f>
        <v>-0.64730713567820786</v>
      </c>
      <c r="U151" s="48"/>
      <c r="V151" s="46"/>
      <c r="W151" s="46"/>
      <c r="X151" s="46"/>
      <c r="Y151" s="46"/>
      <c r="Z151" s="46"/>
      <c r="AA151" s="46"/>
      <c r="AB151" s="46"/>
      <c r="AC151" s="46"/>
      <c r="AD151" s="46"/>
      <c r="AE151" s="46"/>
    </row>
    <row r="152" spans="1:31" s="44" customFormat="1" x14ac:dyDescent="0.25">
      <c r="A152" s="36">
        <v>54192</v>
      </c>
      <c r="B152" s="36" t="s">
        <v>13</v>
      </c>
      <c r="C152" s="36" t="s">
        <v>683</v>
      </c>
      <c r="D152" s="36">
        <v>5419</v>
      </c>
      <c r="E152" s="36">
        <v>2</v>
      </c>
      <c r="F152" s="37">
        <v>163</v>
      </c>
      <c r="G152" s="37">
        <v>53</v>
      </c>
      <c r="H152" s="38">
        <v>6686.9760035996333</v>
      </c>
      <c r="I152" s="38">
        <f>Table1[[#This Row],[Cost]]+IF(Table1[[#This Row],[n]]=0,0,VLOOKUP(Table1[[#This Row],[DRG]],HCPCs,5,0))</f>
        <v>6989.0151267688343</v>
      </c>
      <c r="J152" s="39">
        <v>0.72900000000000176</v>
      </c>
      <c r="K152" s="39">
        <f>Table1[[#This Row],[W (3M)]]-IFERROR((Table1[[#This Row],[W (3M)]]-Table1[[#This Row],[Adjusted Cost]]*Casemix/TotalCost)*EXP(-a/Table1[[#This Row],[n]]),)</f>
        <v>0.8451031897067115</v>
      </c>
      <c r="L152" s="39">
        <f>VLOOKUP(Table1[[#This Row],[BaseDRG]],BaseDRGTable,13+Table1[[#This Row],[severity]],FALSE)</f>
        <v>0.8451031897067115</v>
      </c>
      <c r="M152" s="39">
        <f>IF(VLOOKUP(Table1[[#This Row],[BaseDRG]],BaseDRGTable,8,0)&gt;0,Table1[[#This Row],[W (severity)]]*Basic_CaseMix/$L$797,Table1[[#This Row],[W (severity)]])</f>
        <v>0.85352869244885932</v>
      </c>
      <c r="N152" s="38">
        <v>281</v>
      </c>
      <c r="O152" s="41">
        <v>95</v>
      </c>
      <c r="P152" s="60">
        <v>0.91726758347198323</v>
      </c>
      <c r="Q152" s="40">
        <f>Table1[[#This Row],[W (proposed)]]/Table1[[#This Row],[W (curr)]]-1</f>
        <v>-6.9487783250622992E-2</v>
      </c>
      <c r="R152" s="41">
        <f>RANK(Table1[[#This Row],[∆W%]],Table1[∆W%])</f>
        <v>469</v>
      </c>
      <c r="S152" s="59">
        <f>Table1[W (proposed)]-Table1[[#This Row],[W (curr)]]</f>
        <v>-6.3738891023123911E-2</v>
      </c>
      <c r="T152" s="50">
        <f>Table1[[#This Row],[nBasic]]*Table1[W (proposed)]-Table1[[#This Row],[nBasic (curr)]]*Table1[[#This Row],[W (curr)]]</f>
        <v>-41.903399730048854</v>
      </c>
      <c r="U152" s="48"/>
      <c r="V152" s="46"/>
      <c r="W152" s="46"/>
      <c r="X152" s="46"/>
      <c r="Y152" s="46"/>
      <c r="Z152" s="46"/>
      <c r="AA152" s="46"/>
      <c r="AB152" s="46"/>
      <c r="AC152" s="46"/>
      <c r="AD152" s="46"/>
      <c r="AE152" s="46"/>
    </row>
    <row r="153" spans="1:31" s="44" customFormat="1" x14ac:dyDescent="0.25">
      <c r="A153" s="36">
        <v>114162</v>
      </c>
      <c r="B153" s="36" t="s">
        <v>19</v>
      </c>
      <c r="C153" s="36" t="s">
        <v>793</v>
      </c>
      <c r="D153" s="36">
        <v>11416</v>
      </c>
      <c r="E153" s="36">
        <v>2</v>
      </c>
      <c r="F153" s="37">
        <v>170</v>
      </c>
      <c r="G153" s="37">
        <v>53</v>
      </c>
      <c r="H153" s="38">
        <v>6386.077783529412</v>
      </c>
      <c r="I153" s="38">
        <f>Table1[[#This Row],[Cost]]+IF(Table1[[#This Row],[n]]=0,0,VLOOKUP(Table1[[#This Row],[DRG]],HCPCs,5,0))</f>
        <v>6444.138300484402</v>
      </c>
      <c r="J153" s="39">
        <v>0.8617000406301526</v>
      </c>
      <c r="K153" s="39">
        <f>Table1[[#This Row],[W (3M)]]-IFERROR((Table1[[#This Row],[W (3M)]]-Table1[[#This Row],[Adjusted Cost]]*Casemix/TotalCost)*EXP(-a/Table1[[#This Row],[n]]),)</f>
        <v>0.78012881519228261</v>
      </c>
      <c r="L153" s="39">
        <f>VLOOKUP(Table1[[#This Row],[BaseDRG]],BaseDRGTable,13+Table1[[#This Row],[severity]],FALSE)</f>
        <v>0.78012881519228261</v>
      </c>
      <c r="M153" s="39">
        <f>IF(VLOOKUP(Table1[[#This Row],[BaseDRG]],BaseDRGTable,8,0)&gt;0,Table1[[#This Row],[W (severity)]]*Basic_CaseMix/$L$797,Table1[[#This Row],[W (severity)]])</f>
        <v>0.78790653695654689</v>
      </c>
      <c r="N153" s="38">
        <v>338</v>
      </c>
      <c r="O153" s="41">
        <v>86</v>
      </c>
      <c r="P153" s="60">
        <v>1.1261455596941756</v>
      </c>
      <c r="Q153" s="40">
        <f>Table1[[#This Row],[W (proposed)]]/Table1[[#This Row],[W (curr)]]-1</f>
        <v>-0.30035106903008468</v>
      </c>
      <c r="R153" s="41">
        <f>RANK(Table1[[#This Row],[∆W%]],Table1[∆W%])</f>
        <v>686</v>
      </c>
      <c r="S153" s="59">
        <f>Table1[W (proposed)]-Table1[[#This Row],[W (curr)]]</f>
        <v>-0.33823902273762874</v>
      </c>
      <c r="T153" s="50">
        <f>Table1[[#This Row],[nBasic]]*Table1[W (proposed)]-Table1[[#This Row],[nBasic (curr)]]*Table1[[#This Row],[W (curr)]]</f>
        <v>-55.089471675002116</v>
      </c>
      <c r="U153" s="48"/>
      <c r="V153" s="46"/>
      <c r="W153" s="46"/>
      <c r="X153" s="46"/>
      <c r="Y153" s="46"/>
      <c r="Z153" s="46"/>
      <c r="AA153" s="46"/>
      <c r="AB153" s="46"/>
      <c r="AC153" s="46"/>
      <c r="AD153" s="46"/>
      <c r="AE153" s="46"/>
    </row>
    <row r="154" spans="1:31" s="44" customFormat="1" x14ac:dyDescent="0.25">
      <c r="A154" s="36">
        <v>81602</v>
      </c>
      <c r="B154" s="36" t="s">
        <v>16</v>
      </c>
      <c r="C154" s="36" t="s">
        <v>732</v>
      </c>
      <c r="D154" s="36">
        <v>8160</v>
      </c>
      <c r="E154" s="36">
        <v>2</v>
      </c>
      <c r="F154" s="37">
        <v>99</v>
      </c>
      <c r="G154" s="37">
        <v>52</v>
      </c>
      <c r="H154" s="38">
        <v>13474.95426161616</v>
      </c>
      <c r="I154" s="38">
        <f>Table1[[#This Row],[Cost]]+IF(Table1[[#This Row],[n]]=0,0,VLOOKUP(Table1[[#This Row],[DRG]],HCPCs,5,0))</f>
        <v>18239.537104324154</v>
      </c>
      <c r="J154" s="39">
        <v>1.644299999999995</v>
      </c>
      <c r="K154" s="39">
        <f>Table1[[#This Row],[W (3M)]]-IFERROR((Table1[[#This Row],[W (3M)]]-Table1[[#This Row],[Adjusted Cost]]*Casemix/TotalCost)*EXP(-a/Table1[[#This Row],[n]]),)</f>
        <v>2.202464668166694</v>
      </c>
      <c r="L154" s="39">
        <f>VLOOKUP(Table1[[#This Row],[BaseDRG]],BaseDRGTable,13+Table1[[#This Row],[severity]],FALSE)</f>
        <v>2.202464668166694</v>
      </c>
      <c r="M154" s="39">
        <f>IF(VLOOKUP(Table1[[#This Row],[BaseDRG]],BaseDRGTable,8,0)&gt;0,Table1[[#This Row],[W (severity)]]*Basic_CaseMix/$L$797,Table1[[#This Row],[W (severity)]])</f>
        <v>2.2244227820717688</v>
      </c>
      <c r="N154" s="38">
        <v>185</v>
      </c>
      <c r="O154" s="41">
        <v>97</v>
      </c>
      <c r="P154" s="60">
        <v>2.0320929766834932</v>
      </c>
      <c r="Q154" s="40">
        <f>Table1[[#This Row],[W (proposed)]]/Table1[[#This Row],[W (curr)]]-1</f>
        <v>9.4646164124916332E-2</v>
      </c>
      <c r="R154" s="41">
        <f>RANK(Table1[[#This Row],[∆W%]],Table1[∆W%])</f>
        <v>246</v>
      </c>
      <c r="S154" s="59">
        <f>Table1[W (proposed)]-Table1[[#This Row],[W (curr)]]</f>
        <v>0.1923298053882756</v>
      </c>
      <c r="T154" s="50">
        <f>Table1[[#This Row],[nBasic]]*Table1[W (proposed)]-Table1[[#This Row],[nBasic (curr)]]*Table1[[#This Row],[W (curr)]]</f>
        <v>-81.443034070566867</v>
      </c>
      <c r="U154" s="48"/>
      <c r="V154" s="46"/>
      <c r="W154" s="46"/>
      <c r="X154" s="46"/>
      <c r="Y154" s="46"/>
      <c r="Z154" s="46"/>
      <c r="AA154" s="46"/>
      <c r="AB154" s="46"/>
      <c r="AC154" s="46"/>
      <c r="AD154" s="46"/>
      <c r="AE154" s="46"/>
    </row>
    <row r="155" spans="1:31" s="44" customFormat="1" x14ac:dyDescent="0.25">
      <c r="A155" s="36">
        <v>54102</v>
      </c>
      <c r="B155" s="36" t="s">
        <v>13</v>
      </c>
      <c r="C155" s="36" t="s">
        <v>777</v>
      </c>
      <c r="D155" s="36">
        <v>5410</v>
      </c>
      <c r="E155" s="36">
        <v>2</v>
      </c>
      <c r="F155" s="37">
        <v>117</v>
      </c>
      <c r="G155" s="37">
        <v>52</v>
      </c>
      <c r="H155" s="38">
        <v>16339.77316436649</v>
      </c>
      <c r="I155" s="38">
        <f>Table1[[#This Row],[Cost]]+IF(Table1[[#This Row],[n]]=0,0,VLOOKUP(Table1[[#This Row],[DRG]],HCPCs,5,0))</f>
        <v>18969.2290831381</v>
      </c>
      <c r="J155" s="39">
        <v>0.97060000000000179</v>
      </c>
      <c r="K155" s="39">
        <f>Table1[[#This Row],[W (3M)]]-IFERROR((Table1[[#This Row],[W (3M)]]-Table1[[#This Row],[Adjusted Cost]]*Casemix/TotalCost)*EXP(-a/Table1[[#This Row],[n]]),)</f>
        <v>2.2862596780031761</v>
      </c>
      <c r="L155" s="39">
        <f>VLOOKUP(Table1[[#This Row],[BaseDRG]],BaseDRGTable,13+Table1[[#This Row],[severity]],FALSE)</f>
        <v>2.2862596780031761</v>
      </c>
      <c r="M155" s="39">
        <f>IF(VLOOKUP(Table1[[#This Row],[BaseDRG]],BaseDRGTable,8,0)&gt;0,Table1[[#This Row],[W (severity)]]*Basic_CaseMix/$L$797,Table1[[#This Row],[W (severity)]])</f>
        <v>2.3090532106994175</v>
      </c>
      <c r="N155" s="38">
        <v>199</v>
      </c>
      <c r="O155" s="41">
        <v>90</v>
      </c>
      <c r="P155" s="60">
        <v>2.9509551452402483</v>
      </c>
      <c r="Q155" s="40">
        <f>Table1[[#This Row],[W (proposed)]]/Table1[[#This Row],[W (curr)]]-1</f>
        <v>-0.21752344679863689</v>
      </c>
      <c r="R155" s="41">
        <f>RANK(Table1[[#This Row],[∆W%]],Table1[∆W%])</f>
        <v>637</v>
      </c>
      <c r="S155" s="59">
        <f>Table1[W (proposed)]-Table1[[#This Row],[W (curr)]]</f>
        <v>-0.64190193454083078</v>
      </c>
      <c r="T155" s="50">
        <f>Table1[[#This Row],[nBasic]]*Table1[W (proposed)]-Table1[[#This Row],[nBasic (curr)]]*Table1[[#This Row],[W (curr)]]</f>
        <v>-145.51519611525265</v>
      </c>
      <c r="U155" s="48"/>
      <c r="V155" s="46"/>
      <c r="W155" s="46"/>
      <c r="X155" s="46"/>
      <c r="Y155" s="46"/>
      <c r="Z155" s="46"/>
      <c r="AA155" s="46"/>
      <c r="AB155" s="46"/>
      <c r="AC155" s="46"/>
      <c r="AD155" s="46"/>
      <c r="AE155" s="46"/>
    </row>
    <row r="156" spans="1:31" s="44" customFormat="1" x14ac:dyDescent="0.25">
      <c r="A156" s="36">
        <v>114163</v>
      </c>
      <c r="B156" s="36" t="s">
        <v>19</v>
      </c>
      <c r="C156" s="36" t="s">
        <v>788</v>
      </c>
      <c r="D156" s="36">
        <v>11416</v>
      </c>
      <c r="E156" s="36">
        <v>3</v>
      </c>
      <c r="F156" s="37">
        <v>182</v>
      </c>
      <c r="G156" s="37">
        <v>50</v>
      </c>
      <c r="H156" s="38">
        <v>16745.879186449889</v>
      </c>
      <c r="I156" s="38">
        <f>Table1[[#This Row],[Cost]]+IF(Table1[[#This Row],[n]]=0,0,VLOOKUP(Table1[[#This Row],[DRG]],HCPCs,5,0))</f>
        <v>17252.202759368516</v>
      </c>
      <c r="J156" s="39">
        <v>1.4786996083305577</v>
      </c>
      <c r="K156" s="39">
        <f>Table1[[#This Row],[W (3M)]]-IFERROR((Table1[[#This Row],[W (3M)]]-Table1[[#This Row],[Adjusted Cost]]*Casemix/TotalCost)*EXP(-a/Table1[[#This Row],[n]]),)</f>
        <v>2.0848551154454302</v>
      </c>
      <c r="L156" s="39">
        <f>VLOOKUP(Table1[[#This Row],[BaseDRG]],BaseDRGTable,13+Table1[[#This Row],[severity]],FALSE)</f>
        <v>2.0848551154454302</v>
      </c>
      <c r="M156" s="39">
        <f>IF(VLOOKUP(Table1[[#This Row],[BaseDRG]],BaseDRGTable,8,0)&gt;0,Table1[[#This Row],[W (severity)]]*Basic_CaseMix/$L$797,Table1[[#This Row],[W (severity)]])</f>
        <v>2.1056406866113164</v>
      </c>
      <c r="N156" s="38">
        <v>88</v>
      </c>
      <c r="O156" s="41">
        <v>31</v>
      </c>
      <c r="P156" s="60">
        <v>2.4778709347047503</v>
      </c>
      <c r="Q156" s="40">
        <f>Table1[[#This Row],[W (proposed)]]/Table1[[#This Row],[W (curr)]]-1</f>
        <v>-0.1502218065033265</v>
      </c>
      <c r="R156" s="41">
        <f>RANK(Table1[[#This Row],[∆W%]],Table1[∆W%])</f>
        <v>566</v>
      </c>
      <c r="S156" s="59">
        <f>Table1[W (proposed)]-Table1[[#This Row],[W (curr)]]</f>
        <v>-0.37223024809343386</v>
      </c>
      <c r="T156" s="50">
        <f>Table1[[#This Row],[nBasic]]*Table1[W (proposed)]-Table1[[#This Row],[nBasic (curr)]]*Table1[[#This Row],[W (curr)]]</f>
        <v>28.468035354718566</v>
      </c>
      <c r="U156" s="48"/>
      <c r="V156" s="46"/>
      <c r="W156" s="46"/>
      <c r="X156" s="46"/>
      <c r="Y156" s="46"/>
      <c r="Z156" s="46"/>
      <c r="AA156" s="46"/>
      <c r="AB156" s="46"/>
      <c r="AC156" s="46"/>
      <c r="AD156" s="46"/>
      <c r="AE156" s="46"/>
    </row>
    <row r="157" spans="1:31" s="44" customFormat="1" x14ac:dyDescent="0.25">
      <c r="A157" s="36">
        <v>54151</v>
      </c>
      <c r="B157" s="36" t="s">
        <v>13</v>
      </c>
      <c r="C157" s="36" t="s">
        <v>95</v>
      </c>
      <c r="D157" s="36">
        <v>5415</v>
      </c>
      <c r="E157" s="36">
        <v>1</v>
      </c>
      <c r="F157" s="37">
        <v>136</v>
      </c>
      <c r="G157" s="37">
        <v>50</v>
      </c>
      <c r="H157" s="38">
        <v>6733.5499659317638</v>
      </c>
      <c r="I157" s="38">
        <f>Table1[[#This Row],[Cost]]+IF(Table1[[#This Row],[n]]=0,0,VLOOKUP(Table1[[#This Row],[DRG]],HCPCs,5,0))</f>
        <v>6810.1015643760056</v>
      </c>
      <c r="J157" s="39">
        <v>0.55349999999999977</v>
      </c>
      <c r="K157" s="39">
        <f>Table1[[#This Row],[W (3M)]]-IFERROR((Table1[[#This Row],[W (3M)]]-Table1[[#This Row],[Adjusted Cost]]*Casemix/TotalCost)*EXP(-a/Table1[[#This Row],[n]]),)</f>
        <v>0.82243913201332663</v>
      </c>
      <c r="L157" s="39">
        <f>VLOOKUP(Table1[[#This Row],[BaseDRG]],BaseDRGTable,13+Table1[[#This Row],[severity]],FALSE)</f>
        <v>0.82243913201332663</v>
      </c>
      <c r="M157" s="39">
        <f>IF(VLOOKUP(Table1[[#This Row],[BaseDRG]],BaseDRGTable,8,0)&gt;0,Table1[[#This Row],[W (severity)]]*Basic_CaseMix/$L$797,Table1[[#This Row],[W (severity)]])</f>
        <v>0.8306386788218445</v>
      </c>
      <c r="N157" s="38">
        <v>124</v>
      </c>
      <c r="O157" s="41">
        <v>44</v>
      </c>
      <c r="P157" s="60">
        <v>0.73294257711912525</v>
      </c>
      <c r="Q157" s="40">
        <f>Table1[[#This Row],[W (proposed)]]/Table1[[#This Row],[W (curr)]]-1</f>
        <v>0.1332929819505364</v>
      </c>
      <c r="R157" s="41">
        <f>RANK(Table1[[#This Row],[∆W%]],Table1[∆W%])</f>
        <v>223</v>
      </c>
      <c r="S157" s="59">
        <f>Table1[W (proposed)]-Table1[[#This Row],[W (curr)]]</f>
        <v>9.7696101702719251E-2</v>
      </c>
      <c r="T157" s="50">
        <f>Table1[[#This Row],[nBasic]]*Table1[W (proposed)]-Table1[[#This Row],[nBasic (curr)]]*Table1[[#This Row],[W (curr)]]</f>
        <v>9.2824605478507181</v>
      </c>
      <c r="U157" s="48"/>
      <c r="V157" s="46"/>
      <c r="W157" s="46"/>
      <c r="X157" s="46"/>
      <c r="Y157" s="46"/>
      <c r="Z157" s="46"/>
      <c r="AA157" s="46"/>
      <c r="AB157" s="46"/>
      <c r="AC157" s="46"/>
      <c r="AD157" s="46"/>
      <c r="AE157" s="46"/>
    </row>
    <row r="158" spans="1:31" s="44" customFormat="1" x14ac:dyDescent="0.25">
      <c r="A158" s="36">
        <v>214162</v>
      </c>
      <c r="B158" s="36" t="s">
        <v>29</v>
      </c>
      <c r="C158" s="36" t="s">
        <v>369</v>
      </c>
      <c r="D158" s="36">
        <v>21416</v>
      </c>
      <c r="E158" s="36">
        <v>2</v>
      </c>
      <c r="F158" s="37">
        <v>131</v>
      </c>
      <c r="G158" s="37">
        <v>50</v>
      </c>
      <c r="H158" s="38">
        <v>7207.6276141700801</v>
      </c>
      <c r="I158" s="38">
        <f>Table1[[#This Row],[Cost]]+IF(Table1[[#This Row],[n]]=0,0,VLOOKUP(Table1[[#This Row],[DRG]],HCPCs,5,0))</f>
        <v>7210.2203133848698</v>
      </c>
      <c r="J158" s="39">
        <v>0.6549002739915879</v>
      </c>
      <c r="K158" s="39">
        <f>Table1[[#This Row],[W (3M)]]-IFERROR((Table1[[#This Row],[W (3M)]]-Table1[[#This Row],[Adjusted Cost]]*Casemix/TotalCost)*EXP(-a/Table1[[#This Row],[n]]),)</f>
        <v>0.8711159223357261</v>
      </c>
      <c r="L158" s="39">
        <f>VLOOKUP(Table1[[#This Row],[BaseDRG]],BaseDRGTable,13+Table1[[#This Row],[severity]],FALSE)</f>
        <v>0.8711159223357261</v>
      </c>
      <c r="M158" s="39">
        <f>IF(VLOOKUP(Table1[[#This Row],[BaseDRG]],BaseDRGTable,8,0)&gt;0,Table1[[#This Row],[W (severity)]]*Basic_CaseMix/$L$797,Table1[[#This Row],[W (severity)]])</f>
        <v>0.87980076660298712</v>
      </c>
      <c r="N158" s="38">
        <v>147</v>
      </c>
      <c r="O158" s="41">
        <v>54</v>
      </c>
      <c r="P158" s="60">
        <v>0.77534076115346806</v>
      </c>
      <c r="Q158" s="40">
        <f>Table1[[#This Row],[W (proposed)]]/Table1[[#This Row],[W (curr)]]-1</f>
        <v>0.13472786506685752</v>
      </c>
      <c r="R158" s="41">
        <f>RANK(Table1[[#This Row],[∆W%]],Table1[∆W%])</f>
        <v>221</v>
      </c>
      <c r="S158" s="59">
        <f>Table1[W (proposed)]-Table1[[#This Row],[W (curr)]]</f>
        <v>0.10446000544951906</v>
      </c>
      <c r="T158" s="50">
        <f>Table1[[#This Row],[nBasic]]*Table1[W (proposed)]-Table1[[#This Row],[nBasic (curr)]]*Table1[[#This Row],[W (curr)]]</f>
        <v>2.121637227862081</v>
      </c>
      <c r="U158" s="48"/>
      <c r="V158" s="46"/>
      <c r="W158" s="46"/>
      <c r="X158" s="46"/>
      <c r="Y158" s="46"/>
      <c r="Z158" s="46"/>
      <c r="AA158" s="46"/>
      <c r="AB158" s="46"/>
      <c r="AC158" s="46"/>
      <c r="AD158" s="46"/>
      <c r="AE158" s="46"/>
    </row>
    <row r="159" spans="1:31" s="44" customFormat="1" x14ac:dyDescent="0.25">
      <c r="A159" s="36">
        <v>91403</v>
      </c>
      <c r="B159" s="36" t="s">
        <v>17</v>
      </c>
      <c r="C159" s="36" t="s">
        <v>754</v>
      </c>
      <c r="D159" s="36">
        <v>9140</v>
      </c>
      <c r="E159" s="36">
        <v>3</v>
      </c>
      <c r="F159" s="37">
        <v>345</v>
      </c>
      <c r="G159" s="37">
        <v>49</v>
      </c>
      <c r="H159" s="38">
        <v>22256.760117695059</v>
      </c>
      <c r="I159" s="38">
        <f>Table1[[#This Row],[Cost]]+IF(Table1[[#This Row],[n]]=0,0,VLOOKUP(Table1[[#This Row],[DRG]],HCPCs,5,0))</f>
        <v>22912.546331802794</v>
      </c>
      <c r="J159" s="39">
        <v>3.411</v>
      </c>
      <c r="K159" s="39">
        <f>Table1[[#This Row],[W (3M)]]-IFERROR((Table1[[#This Row],[W (3M)]]-Table1[[#This Row],[Adjusted Cost]]*Casemix/TotalCost)*EXP(-a/Table1[[#This Row],[n]]),)</f>
        <v>2.7739089076330563</v>
      </c>
      <c r="L159" s="39">
        <f>VLOOKUP(Table1[[#This Row],[BaseDRG]],BaseDRGTable,13+Table1[[#This Row],[severity]],FALSE)</f>
        <v>2.7739089076330563</v>
      </c>
      <c r="M159" s="39">
        <f>IF(VLOOKUP(Table1[[#This Row],[BaseDRG]],BaseDRGTable,8,0)&gt;0,Table1[[#This Row],[W (severity)]]*Basic_CaseMix/$L$797,Table1[[#This Row],[W (severity)]])</f>
        <v>2.8015642015573898</v>
      </c>
      <c r="N159" s="38">
        <v>4</v>
      </c>
      <c r="O159" s="41">
        <v>0</v>
      </c>
      <c r="P159" s="60">
        <v>3.1337573518494395</v>
      </c>
      <c r="Q159" s="40">
        <f>Table1[[#This Row],[W (proposed)]]/Table1[[#This Row],[W (curr)]]-1</f>
        <v>-0.10600474542038174</v>
      </c>
      <c r="R159" s="41">
        <f>RANK(Table1[[#This Row],[∆W%]],Table1[∆W%])</f>
        <v>516</v>
      </c>
      <c r="S159" s="59">
        <f>Table1[W (proposed)]-Table1[[#This Row],[W (curr)]]</f>
        <v>-0.33219315029204965</v>
      </c>
      <c r="T159" s="50">
        <f>Table1[[#This Row],[nBasic]]*Table1[W (proposed)]-Table1[[#This Row],[nBasic (curr)]]*Table1[[#This Row],[W (curr)]]</f>
        <v>137.2766458763121</v>
      </c>
      <c r="U159" s="48"/>
      <c r="V159" s="46"/>
      <c r="W159" s="46"/>
      <c r="X159" s="46"/>
      <c r="Y159" s="46"/>
      <c r="Z159" s="46"/>
      <c r="AA159" s="46"/>
      <c r="AB159" s="46"/>
      <c r="AC159" s="46"/>
      <c r="AD159" s="46"/>
      <c r="AE159" s="46"/>
    </row>
    <row r="160" spans="1:31" s="44" customFormat="1" x14ac:dyDescent="0.25">
      <c r="A160" s="36">
        <v>114132</v>
      </c>
      <c r="B160" s="36" t="s">
        <v>19</v>
      </c>
      <c r="C160" s="36" t="s">
        <v>694</v>
      </c>
      <c r="D160" s="36">
        <v>11413</v>
      </c>
      <c r="E160" s="36">
        <v>2</v>
      </c>
      <c r="F160" s="37">
        <v>126</v>
      </c>
      <c r="G160" s="37">
        <v>49</v>
      </c>
      <c r="H160" s="38">
        <v>2931.6227087301572</v>
      </c>
      <c r="I160" s="38">
        <f>Table1[[#This Row],[Cost]]+IF(Table1[[#This Row],[n]]=0,0,VLOOKUP(Table1[[#This Row],[DRG]],HCPCs,5,0))</f>
        <v>3327.9327744474567</v>
      </c>
      <c r="J160" s="39">
        <v>0.63799979082211278</v>
      </c>
      <c r="K160" s="39">
        <f>Table1[[#This Row],[W (3M)]]-IFERROR((Table1[[#This Row],[W (3M)]]-Table1[[#This Row],[Adjusted Cost]]*Casemix/TotalCost)*EXP(-a/Table1[[#This Row],[n]]),)</f>
        <v>0.40417092672113181</v>
      </c>
      <c r="L160" s="39">
        <f>VLOOKUP(Table1[[#This Row],[BaseDRG]],BaseDRGTable,13+Table1[[#This Row],[severity]],FALSE)</f>
        <v>0.40417092672113181</v>
      </c>
      <c r="M160" s="39">
        <f>IF(VLOOKUP(Table1[[#This Row],[BaseDRG]],BaseDRGTable,8,0)&gt;0,Table1[[#This Row],[W (severity)]]*Basic_CaseMix/$L$797,Table1[[#This Row],[W (severity)]])</f>
        <v>0.40820042666014772</v>
      </c>
      <c r="N160" s="38">
        <v>267</v>
      </c>
      <c r="O160" s="41">
        <v>117</v>
      </c>
      <c r="P160" s="60">
        <v>0.52195003138896223</v>
      </c>
      <c r="Q160" s="40">
        <f>Table1[[#This Row],[W (proposed)]]/Table1[[#This Row],[W (curr)]]-1</f>
        <v>-0.21793198177633066</v>
      </c>
      <c r="R160" s="41">
        <f>RANK(Table1[[#This Row],[∆W%]],Table1[∆W%])</f>
        <v>638</v>
      </c>
      <c r="S160" s="59">
        <f>Table1[W (proposed)]-Table1[[#This Row],[W (curr)]]</f>
        <v>-0.11374960472881451</v>
      </c>
      <c r="T160" s="50">
        <f>Table1[[#This Row],[nBasic]]*Table1[W (proposed)]-Table1[[#This Row],[nBasic (curr)]]*Table1[[#This Row],[W (curr)]]</f>
        <v>-41.066332766161338</v>
      </c>
      <c r="U160" s="48"/>
      <c r="V160" s="46"/>
      <c r="W160" s="46"/>
      <c r="X160" s="46"/>
      <c r="Y160" s="46"/>
      <c r="Z160" s="46"/>
      <c r="AA160" s="46"/>
      <c r="AB160" s="46"/>
      <c r="AC160" s="46"/>
      <c r="AD160" s="46"/>
      <c r="AE160" s="46"/>
    </row>
    <row r="161" spans="1:31" s="44" customFormat="1" x14ac:dyDescent="0.25">
      <c r="A161" s="36">
        <v>54183</v>
      </c>
      <c r="B161" s="36" t="s">
        <v>13</v>
      </c>
      <c r="C161" s="36" t="s">
        <v>363</v>
      </c>
      <c r="D161" s="36">
        <v>5418</v>
      </c>
      <c r="E161" s="36">
        <v>3</v>
      </c>
      <c r="F161" s="37">
        <v>132</v>
      </c>
      <c r="G161" s="37">
        <v>48</v>
      </c>
      <c r="H161" s="38">
        <v>33593.296494619841</v>
      </c>
      <c r="I161" s="38">
        <f>Table1[[#This Row],[Cost]]+IF(Table1[[#This Row],[n]]=0,0,VLOOKUP(Table1[[#This Row],[DRG]],HCPCs,5,0))</f>
        <v>36958.882167126321</v>
      </c>
      <c r="J161" s="39">
        <v>1.2879999999999991</v>
      </c>
      <c r="K161" s="39">
        <f>Table1[[#This Row],[W (3M)]]-IFERROR((Table1[[#This Row],[W (3M)]]-Table1[[#This Row],[Adjusted Cost]]*Casemix/TotalCost)*EXP(-a/Table1[[#This Row],[n]]),)</f>
        <v>4.4528048589824829</v>
      </c>
      <c r="L161" s="39">
        <f>VLOOKUP(Table1[[#This Row],[BaseDRG]],BaseDRGTable,13+Table1[[#This Row],[severity]],FALSE)</f>
        <v>4.4528048589824829</v>
      </c>
      <c r="M161" s="39">
        <f>IF(VLOOKUP(Table1[[#This Row],[BaseDRG]],BaseDRGTable,8,0)&gt;0,Table1[[#This Row],[W (severity)]]*Basic_CaseMix/$L$797,Table1[[#This Row],[W (severity)]])</f>
        <v>4.4971983957796002</v>
      </c>
      <c r="N161" s="38">
        <v>59</v>
      </c>
      <c r="O161" s="41">
        <v>17</v>
      </c>
      <c r="P161" s="60">
        <v>4.3074246324535022</v>
      </c>
      <c r="Q161" s="40">
        <f>Table1[[#This Row],[W (proposed)]]/Table1[[#This Row],[W (curr)]]-1</f>
        <v>4.4057361305008591E-2</v>
      </c>
      <c r="R161" s="41">
        <f>RANK(Table1[[#This Row],[∆W%]],Table1[∆W%])</f>
        <v>309</v>
      </c>
      <c r="S161" s="59">
        <f>Table1[W (proposed)]-Table1[[#This Row],[W (curr)]]</f>
        <v>0.18977376332609808</v>
      </c>
      <c r="T161" s="50">
        <f>Table1[[#This Row],[nBasic]]*Table1[W (proposed)]-Table1[[#This Row],[nBasic (curr)]]*Table1[[#This Row],[W (curr)]]</f>
        <v>142.63930424571129</v>
      </c>
      <c r="U161" s="48"/>
      <c r="V161" s="46"/>
      <c r="W161" s="46"/>
      <c r="X161" s="46"/>
      <c r="Y161" s="46"/>
      <c r="Z161" s="46"/>
      <c r="AA161" s="46"/>
      <c r="AB161" s="46"/>
      <c r="AC161" s="46"/>
      <c r="AD161" s="46"/>
      <c r="AE161" s="46"/>
    </row>
    <row r="162" spans="1:31" s="44" customFormat="1" x14ac:dyDescent="0.25">
      <c r="A162" s="36">
        <v>54193</v>
      </c>
      <c r="B162" s="36" t="s">
        <v>13</v>
      </c>
      <c r="C162" s="36" t="s">
        <v>399</v>
      </c>
      <c r="D162" s="36">
        <v>5419</v>
      </c>
      <c r="E162" s="36">
        <v>3</v>
      </c>
      <c r="F162" s="37">
        <v>134</v>
      </c>
      <c r="G162" s="37">
        <v>48</v>
      </c>
      <c r="H162" s="38">
        <v>14045.546832697166</v>
      </c>
      <c r="I162" s="38">
        <f>Table1[[#This Row],[Cost]]+IF(Table1[[#This Row],[n]]=0,0,VLOOKUP(Table1[[#This Row],[DRG]],HCPCs,5,0))</f>
        <v>16199.308148526372</v>
      </c>
      <c r="J162" s="39">
        <v>1.1912999999999991</v>
      </c>
      <c r="K162" s="39">
        <f>Table1[[#This Row],[W (3M)]]-IFERROR((Table1[[#This Row],[W (3M)]]-Table1[[#This Row],[Adjusted Cost]]*Casemix/TotalCost)*EXP(-a/Table1[[#This Row],[n]]),)</f>
        <v>1.9555482873079755</v>
      </c>
      <c r="L162" s="39">
        <f>VLOOKUP(Table1[[#This Row],[BaseDRG]],BaseDRGTable,13+Table1[[#This Row],[severity]],FALSE)</f>
        <v>1.9555482873079755</v>
      </c>
      <c r="M162" s="39">
        <f>IF(VLOOKUP(Table1[[#This Row],[BaseDRG]],BaseDRGTable,8,0)&gt;0,Table1[[#This Row],[W (severity)]]*Basic_CaseMix/$L$797,Table1[[#This Row],[W (severity)]])</f>
        <v>1.9750446963356516</v>
      </c>
      <c r="N162" s="38">
        <v>50</v>
      </c>
      <c r="O162" s="41">
        <v>17</v>
      </c>
      <c r="P162" s="60">
        <v>1.9505796662245813</v>
      </c>
      <c r="Q162" s="40">
        <f>Table1[[#This Row],[W (proposed)]]/Table1[[#This Row],[W (curr)]]-1</f>
        <v>1.2542440862424842E-2</v>
      </c>
      <c r="R162" s="41">
        <f>RANK(Table1[[#This Row],[∆W%]],Table1[∆W%])</f>
        <v>353</v>
      </c>
      <c r="S162" s="59">
        <f>Table1[W (proposed)]-Table1[[#This Row],[W (curr)]]</f>
        <v>2.4465030111070263E-2</v>
      </c>
      <c r="T162" s="50">
        <f>Table1[[#This Row],[nBasic]]*Table1[W (proposed)]-Table1[[#This Row],[nBasic (curr)]]*Table1[[#This Row],[W (curr)]]</f>
        <v>61.642291098293391</v>
      </c>
      <c r="U162" s="48"/>
      <c r="V162" s="46"/>
      <c r="W162" s="46"/>
      <c r="X162" s="46"/>
      <c r="Y162" s="46"/>
      <c r="Z162" s="46"/>
      <c r="AA162" s="46"/>
      <c r="AB162" s="46"/>
      <c r="AC162" s="46"/>
      <c r="AD162" s="46"/>
      <c r="AE162" s="46"/>
    </row>
    <row r="163" spans="1:31" s="44" customFormat="1" x14ac:dyDescent="0.25">
      <c r="A163" s="36">
        <v>61203</v>
      </c>
      <c r="B163" s="36" t="s">
        <v>14</v>
      </c>
      <c r="C163" s="36" t="s">
        <v>820</v>
      </c>
      <c r="D163" s="36">
        <v>6120</v>
      </c>
      <c r="E163" s="36">
        <v>3</v>
      </c>
      <c r="F163" s="37">
        <v>96</v>
      </c>
      <c r="G163" s="37">
        <v>48</v>
      </c>
      <c r="H163" s="38">
        <v>31916.000630270417</v>
      </c>
      <c r="I163" s="38">
        <f>Table1[[#This Row],[Cost]]+IF(Table1[[#This Row],[n]]=0,0,VLOOKUP(Table1[[#This Row],[DRG]],HCPCs,5,0))</f>
        <v>32425.174887268149</v>
      </c>
      <c r="J163" s="39">
        <v>4.9065999999999983</v>
      </c>
      <c r="K163" s="39">
        <f>Table1[[#This Row],[W (3M)]]-IFERROR((Table1[[#This Row],[W (3M)]]-Table1[[#This Row],[Adjusted Cost]]*Casemix/TotalCost)*EXP(-a/Table1[[#This Row],[n]]),)</f>
        <v>3.9316215922282778</v>
      </c>
      <c r="L163" s="39">
        <f>VLOOKUP(Table1[[#This Row],[BaseDRG]],BaseDRGTable,13+Table1[[#This Row],[severity]],FALSE)</f>
        <v>3.9316215922282778</v>
      </c>
      <c r="M163" s="39">
        <f>IF(VLOOKUP(Table1[[#This Row],[BaseDRG]],BaseDRGTable,8,0)&gt;0,Table1[[#This Row],[W (severity)]]*Basic_CaseMix/$L$797,Table1[[#This Row],[W (severity)]])</f>
        <v>3.9708190404332755</v>
      </c>
      <c r="N163" s="38">
        <v>76</v>
      </c>
      <c r="O163" s="41">
        <v>33</v>
      </c>
      <c r="P163" s="60">
        <v>5.6458535715789839</v>
      </c>
      <c r="Q163" s="40">
        <f>Table1[[#This Row],[W (proposed)]]/Table1[[#This Row],[W (curr)]]-1</f>
        <v>-0.29668401950375933</v>
      </c>
      <c r="R163" s="41">
        <f>RANK(Table1[[#This Row],[∆W%]],Table1[∆W%])</f>
        <v>683</v>
      </c>
      <c r="S163" s="59">
        <f>Table1[W (proposed)]-Table1[[#This Row],[W (curr)]]</f>
        <v>-1.6750345311457084</v>
      </c>
      <c r="T163" s="50">
        <f>Table1[[#This Row],[nBasic]]*Table1[W (proposed)]-Table1[[#This Row],[nBasic (curr)]]*Table1[[#This Row],[W (curr)]]</f>
        <v>4.2861460786907628</v>
      </c>
      <c r="U163" s="48"/>
      <c r="V163" s="46"/>
      <c r="W163" s="46"/>
      <c r="X163" s="46"/>
      <c r="Y163" s="46"/>
      <c r="Z163" s="46"/>
      <c r="AA163" s="46"/>
      <c r="AB163" s="46"/>
      <c r="AC163" s="46"/>
      <c r="AD163" s="46"/>
      <c r="AE163" s="46"/>
    </row>
    <row r="164" spans="1:31" s="44" customFormat="1" x14ac:dyDescent="0.25">
      <c r="A164" s="36">
        <v>11302</v>
      </c>
      <c r="B164" s="36" t="s">
        <v>9</v>
      </c>
      <c r="C164" s="36" t="s">
        <v>636</v>
      </c>
      <c r="D164" s="36">
        <v>1130</v>
      </c>
      <c r="E164" s="36">
        <v>2</v>
      </c>
      <c r="F164" s="37">
        <v>85</v>
      </c>
      <c r="G164" s="37">
        <v>47</v>
      </c>
      <c r="H164" s="38">
        <v>11747.520019737885</v>
      </c>
      <c r="I164" s="38">
        <f>Table1[[#This Row],[Cost]]+IF(Table1[[#This Row],[n]]=0,0,VLOOKUP(Table1[[#This Row],[DRG]],HCPCs,5,0))</f>
        <v>12693.687454133986</v>
      </c>
      <c r="J164" s="39">
        <v>1.4809000000000014</v>
      </c>
      <c r="K164" s="39">
        <f>Table1[[#This Row],[W (3M)]]-IFERROR((Table1[[#This Row],[W (3M)]]-Table1[[#This Row],[Adjusted Cost]]*Casemix/TotalCost)*EXP(-a/Table1[[#This Row],[n]]),)</f>
        <v>1.5354270864373094</v>
      </c>
      <c r="L164" s="39">
        <f>VLOOKUP(Table1[[#This Row],[BaseDRG]],BaseDRGTable,13+Table1[[#This Row],[severity]],FALSE)</f>
        <v>1.5354270864373094</v>
      </c>
      <c r="M164" s="39">
        <f>IF(VLOOKUP(Table1[[#This Row],[BaseDRG]],BaseDRGTable,8,0)&gt;0,Table1[[#This Row],[W (severity)]]*Basic_CaseMix/$L$797,Table1[[#This Row],[W (severity)]])</f>
        <v>1.5507349746155983</v>
      </c>
      <c r="N164" s="38">
        <v>91</v>
      </c>
      <c r="O164" s="41">
        <v>43</v>
      </c>
      <c r="P164" s="60">
        <v>1.5311344806153377</v>
      </c>
      <c r="Q164" s="40">
        <f>Table1[[#This Row],[W (proposed)]]/Table1[[#This Row],[W (curr)]]-1</f>
        <v>1.2801288357364493E-2</v>
      </c>
      <c r="R164" s="41">
        <f>RANK(Table1[[#This Row],[∆W%]],Table1[∆W%])</f>
        <v>352</v>
      </c>
      <c r="S164" s="59">
        <f>Table1[W (proposed)]-Table1[[#This Row],[W (curr)]]</f>
        <v>1.9600494000260538E-2</v>
      </c>
      <c r="T164" s="50">
        <f>Table1[[#This Row],[nBasic]]*Table1[W (proposed)]-Table1[[#This Row],[nBasic (curr)]]*Table1[[#This Row],[W (curr)]]</f>
        <v>7.0457611404736014</v>
      </c>
      <c r="U164" s="48"/>
      <c r="V164" s="46"/>
      <c r="W164" s="46"/>
      <c r="X164" s="46"/>
      <c r="Y164" s="46"/>
      <c r="Z164" s="46"/>
      <c r="AA164" s="46"/>
      <c r="AB164" s="46"/>
      <c r="AC164" s="46"/>
      <c r="AD164" s="46"/>
      <c r="AE164" s="46"/>
    </row>
    <row r="165" spans="1:31" s="44" customFormat="1" x14ac:dyDescent="0.25">
      <c r="A165" s="36">
        <v>34133</v>
      </c>
      <c r="B165" s="36" t="s">
        <v>11</v>
      </c>
      <c r="C165" s="36" t="s">
        <v>742</v>
      </c>
      <c r="D165" s="36">
        <v>3413</v>
      </c>
      <c r="E165" s="36">
        <v>3</v>
      </c>
      <c r="F165" s="37">
        <v>313</v>
      </c>
      <c r="G165" s="37">
        <v>46</v>
      </c>
      <c r="H165" s="38">
        <v>4342.1911903807031</v>
      </c>
      <c r="I165" s="38">
        <f>Table1[[#This Row],[Cost]]+IF(Table1[[#This Row],[n]]=0,0,VLOOKUP(Table1[[#This Row],[DRG]],HCPCs,5,0))</f>
        <v>4361.8577833428035</v>
      </c>
      <c r="J165" s="39">
        <v>0.75769999999999993</v>
      </c>
      <c r="K165" s="39">
        <f>Table1[[#This Row],[W (3M)]]-IFERROR((Table1[[#This Row],[W (3M)]]-Table1[[#This Row],[Adjusted Cost]]*Casemix/TotalCost)*EXP(-a/Table1[[#This Row],[n]]),)</f>
        <v>0.52837391996501459</v>
      </c>
      <c r="L165" s="39">
        <f>VLOOKUP(Table1[[#This Row],[BaseDRG]],BaseDRGTable,13+Table1[[#This Row],[severity]],FALSE)</f>
        <v>0.52837391996501459</v>
      </c>
      <c r="M165" s="39">
        <f>IF(VLOOKUP(Table1[[#This Row],[BaseDRG]],BaseDRGTable,8,0)&gt;0,Table1[[#This Row],[W (severity)]]*Basic_CaseMix/$L$797,Table1[[#This Row],[W (severity)]])</f>
        <v>0.53364169787162685</v>
      </c>
      <c r="N165" s="38">
        <v>223</v>
      </c>
      <c r="O165" s="41">
        <v>24</v>
      </c>
      <c r="P165" s="60">
        <v>0.63977663796659967</v>
      </c>
      <c r="Q165" s="40">
        <f>Table1[[#This Row],[W (proposed)]]/Table1[[#This Row],[W (curr)]]-1</f>
        <v>-0.16589374134119872</v>
      </c>
      <c r="R165" s="41">
        <f>RANK(Table1[[#This Row],[∆W%]],Table1[∆W%])</f>
        <v>579</v>
      </c>
      <c r="S165" s="59">
        <f>Table1[W (proposed)]-Table1[[#This Row],[W (curr)]]</f>
        <v>-0.10613494009497282</v>
      </c>
      <c r="T165" s="50">
        <f>Table1[[#This Row],[nBasic]]*Table1[W (proposed)]-Table1[[#This Row],[nBasic (curr)]]*Table1[[#This Row],[W (curr)]]</f>
        <v>9.192878790896442</v>
      </c>
      <c r="U165" s="48"/>
      <c r="V165" s="46"/>
      <c r="W165" s="46"/>
      <c r="X165" s="46"/>
      <c r="Y165" s="46"/>
      <c r="Z165" s="46"/>
      <c r="AA165" s="46"/>
      <c r="AB165" s="46"/>
      <c r="AC165" s="46"/>
      <c r="AD165" s="46"/>
      <c r="AE165" s="46"/>
    </row>
    <row r="166" spans="1:31" s="44" customFormat="1" x14ac:dyDescent="0.25">
      <c r="A166" s="36">
        <v>131202</v>
      </c>
      <c r="B166" s="36" t="s">
        <v>21</v>
      </c>
      <c r="C166" s="36" t="s">
        <v>332</v>
      </c>
      <c r="D166" s="36">
        <v>13120</v>
      </c>
      <c r="E166" s="36">
        <v>2</v>
      </c>
      <c r="F166" s="37">
        <v>129</v>
      </c>
      <c r="G166" s="37">
        <v>45</v>
      </c>
      <c r="H166" s="38">
        <v>9598.5629018531781</v>
      </c>
      <c r="I166" s="38">
        <f>Table1[[#This Row],[Cost]]+IF(Table1[[#This Row],[n]]=0,0,VLOOKUP(Table1[[#This Row],[DRG]],HCPCs,5,0))</f>
        <v>9641.652014922849</v>
      </c>
      <c r="J166" s="39">
        <v>1.0322000598484149</v>
      </c>
      <c r="K166" s="39">
        <f>Table1[[#This Row],[W (3M)]]-IFERROR((Table1[[#This Row],[W (3M)]]-Table1[[#This Row],[Adjusted Cost]]*Casemix/TotalCost)*EXP(-a/Table1[[#This Row],[n]]),)</f>
        <v>1.16581366246133</v>
      </c>
      <c r="L166" s="39">
        <f>VLOOKUP(Table1[[#This Row],[BaseDRG]],BaseDRGTable,13+Table1[[#This Row],[severity]],FALSE)</f>
        <v>1.16581366246133</v>
      </c>
      <c r="M166" s="39">
        <f>IF(VLOOKUP(Table1[[#This Row],[BaseDRG]],BaseDRGTable,8,0)&gt;0,Table1[[#This Row],[W (severity)]]*Basic_CaseMix/$L$797,Table1[[#This Row],[W (severity)]])</f>
        <v>1.1774365818036534</v>
      </c>
      <c r="N166" s="38">
        <v>186</v>
      </c>
      <c r="O166" s="41">
        <v>57</v>
      </c>
      <c r="P166" s="60">
        <v>0.78412808140785051</v>
      </c>
      <c r="Q166" s="40">
        <f>Table1[[#This Row],[W (proposed)]]/Table1[[#This Row],[W (curr)]]-1</f>
        <v>0.50158706175863932</v>
      </c>
      <c r="R166" s="41">
        <f>RANK(Table1[[#This Row],[∆W%]],Table1[∆W%])</f>
        <v>40</v>
      </c>
      <c r="S166" s="59">
        <f>Table1[W (proposed)]-Table1[[#This Row],[W (curr)]]</f>
        <v>0.3933085003958029</v>
      </c>
      <c r="T166" s="50">
        <f>Table1[[#This Row],[nBasic]]*Table1[W (proposed)]-Table1[[#This Row],[nBasic (curr)]]*Table1[[#This Row],[W (curr)]]</f>
        <v>8.2893455409169192</v>
      </c>
      <c r="U166" s="48"/>
      <c r="V166" s="46"/>
      <c r="W166" s="46"/>
      <c r="X166" s="46"/>
      <c r="Y166" s="46"/>
      <c r="Z166" s="46"/>
      <c r="AA166" s="46"/>
      <c r="AB166" s="46"/>
      <c r="AC166" s="46"/>
      <c r="AD166" s="46"/>
      <c r="AE166" s="46"/>
    </row>
    <row r="167" spans="1:31" s="44" customFormat="1" x14ac:dyDescent="0.25">
      <c r="A167" s="36">
        <v>54243</v>
      </c>
      <c r="B167" s="36" t="s">
        <v>13</v>
      </c>
      <c r="C167" s="36" t="s">
        <v>762</v>
      </c>
      <c r="D167" s="36">
        <v>5424</v>
      </c>
      <c r="E167" s="36">
        <v>3</v>
      </c>
      <c r="F167" s="37">
        <v>88</v>
      </c>
      <c r="G167" s="37">
        <v>44</v>
      </c>
      <c r="H167" s="38">
        <v>15083.636748392049</v>
      </c>
      <c r="I167" s="38">
        <f>Table1[[#This Row],[Cost]]+IF(Table1[[#This Row],[n]]=0,0,VLOOKUP(Table1[[#This Row],[DRG]],HCPCs,5,0))</f>
        <v>15774.465562756632</v>
      </c>
      <c r="J167" s="39">
        <v>1.2721999999999996</v>
      </c>
      <c r="K167" s="39">
        <f>Table1[[#This Row],[W (3M)]]-IFERROR((Table1[[#This Row],[W (3M)]]-Table1[[#This Row],[Adjusted Cost]]*Casemix/TotalCost)*EXP(-a/Table1[[#This Row],[n]]),)</f>
        <v>1.902958131144481</v>
      </c>
      <c r="L167" s="39">
        <f>VLOOKUP(Table1[[#This Row],[BaseDRG]],BaseDRGTable,13+Table1[[#This Row],[severity]],FALSE)</f>
        <v>1.902958131144481</v>
      </c>
      <c r="M167" s="39">
        <f>IF(VLOOKUP(Table1[[#This Row],[BaseDRG]],BaseDRGTable,8,0)&gt;0,Table1[[#This Row],[W (severity)]]*Basic_CaseMix/$L$797,Table1[[#This Row],[W (severity)]])</f>
        <v>1.9219302272712446</v>
      </c>
      <c r="N167" s="38">
        <v>54</v>
      </c>
      <c r="O167" s="41">
        <v>29</v>
      </c>
      <c r="P167" s="60">
        <v>2.4530886323634653</v>
      </c>
      <c r="Q167" s="40">
        <f>Table1[[#This Row],[W (proposed)]]/Table1[[#This Row],[W (curr)]]-1</f>
        <v>-0.21652638151132275</v>
      </c>
      <c r="R167" s="41">
        <f>RANK(Table1[[#This Row],[∆W%]],Table1[∆W%])</f>
        <v>635</v>
      </c>
      <c r="S167" s="59">
        <f>Table1[W (proposed)]-Table1[[#This Row],[W (curr)]]</f>
        <v>-0.53115840509222068</v>
      </c>
      <c r="T167" s="50">
        <f>Table1[[#This Row],[nBasic]]*Table1[W (proposed)]-Table1[[#This Row],[nBasic (curr)]]*Table1[[#This Row],[W (curr)]]</f>
        <v>13.425359661394268</v>
      </c>
      <c r="U167" s="48"/>
      <c r="V167" s="46"/>
      <c r="W167" s="46"/>
      <c r="X167" s="46"/>
      <c r="Y167" s="46"/>
      <c r="Z167" s="46"/>
      <c r="AA167" s="46"/>
      <c r="AB167" s="46"/>
      <c r="AC167" s="46"/>
      <c r="AD167" s="46"/>
      <c r="AE167" s="46"/>
    </row>
    <row r="168" spans="1:31" s="44" customFormat="1" x14ac:dyDescent="0.25">
      <c r="A168" s="36">
        <v>11201</v>
      </c>
      <c r="B168" s="36" t="s">
        <v>9</v>
      </c>
      <c r="C168" s="36" t="s">
        <v>119</v>
      </c>
      <c r="D168" s="36">
        <v>1120</v>
      </c>
      <c r="E168" s="36">
        <v>1</v>
      </c>
      <c r="F168" s="37">
        <v>114</v>
      </c>
      <c r="G168" s="37">
        <v>44</v>
      </c>
      <c r="H168" s="38">
        <v>7874.2413192982458</v>
      </c>
      <c r="I168" s="38">
        <f>Table1[[#This Row],[Cost]]+IF(Table1[[#This Row],[n]]=0,0,VLOOKUP(Table1[[#This Row],[DRG]],HCPCs,5,0))</f>
        <v>8610.5721231226507</v>
      </c>
      <c r="J168" s="39">
        <v>1.3011000000000013</v>
      </c>
      <c r="K168" s="39">
        <f>Table1[[#This Row],[W (3M)]]-IFERROR((Table1[[#This Row],[W (3M)]]-Table1[[#This Row],[Adjusted Cost]]*Casemix/TotalCost)*EXP(-a/Table1[[#This Row],[n]]),)</f>
        <v>1.0436963461551503</v>
      </c>
      <c r="L168" s="39">
        <f>VLOOKUP(Table1[[#This Row],[BaseDRG]],BaseDRGTable,13+Table1[[#This Row],[severity]],FALSE)</f>
        <v>1.0436963461551503</v>
      </c>
      <c r="M168" s="39">
        <f>IF(VLOOKUP(Table1[[#This Row],[BaseDRG]],BaseDRGTable,8,0)&gt;0,Table1[[#This Row],[W (severity)]]*Basic_CaseMix/$L$797,Table1[[#This Row],[W (severity)]])</f>
        <v>1.0541017812944398</v>
      </c>
      <c r="N168" s="38">
        <v>103</v>
      </c>
      <c r="O168" s="41">
        <v>38</v>
      </c>
      <c r="P168" s="60">
        <v>0.9093650444884056</v>
      </c>
      <c r="Q168" s="40">
        <f>Table1[[#This Row],[W (proposed)]]/Table1[[#This Row],[W (curr)]]-1</f>
        <v>0.1591624152294755</v>
      </c>
      <c r="R168" s="41">
        <f>RANK(Table1[[#This Row],[∆W%]],Table1[∆W%])</f>
        <v>198</v>
      </c>
      <c r="S168" s="59">
        <f>Table1[W (proposed)]-Table1[[#This Row],[W (curr)]]</f>
        <v>0.14473673680603416</v>
      </c>
      <c r="T168" s="50">
        <f>Table1[[#This Row],[nBasic]]*Table1[W (proposed)]-Table1[[#This Row],[nBasic (curr)]]*Table1[[#This Row],[W (curr)]]</f>
        <v>11.824606686395938</v>
      </c>
      <c r="U168" s="48"/>
      <c r="V168" s="46"/>
      <c r="W168" s="46"/>
      <c r="X168" s="46"/>
      <c r="Y168" s="46"/>
      <c r="Z168" s="46"/>
      <c r="AA168" s="46"/>
      <c r="AB168" s="46"/>
      <c r="AC168" s="46"/>
      <c r="AD168" s="46"/>
      <c r="AE168" s="46"/>
    </row>
    <row r="169" spans="1:31" s="44" customFormat="1" x14ac:dyDescent="0.25">
      <c r="A169" s="36">
        <v>64131</v>
      </c>
      <c r="B169" s="36" t="s">
        <v>14</v>
      </c>
      <c r="C169" s="36" t="s">
        <v>121</v>
      </c>
      <c r="D169" s="36">
        <v>6413</v>
      </c>
      <c r="E169" s="36">
        <v>1</v>
      </c>
      <c r="F169" s="37">
        <v>178</v>
      </c>
      <c r="G169" s="37">
        <v>44</v>
      </c>
      <c r="H169" s="38">
        <v>5408.3925578651679</v>
      </c>
      <c r="I169" s="38">
        <f>Table1[[#This Row],[Cost]]+IF(Table1[[#This Row],[n]]=0,0,VLOOKUP(Table1[[#This Row],[DRG]],HCPCs,5,0))</f>
        <v>5410.8101402827506</v>
      </c>
      <c r="J169" s="39">
        <v>0.67780000000000129</v>
      </c>
      <c r="K169" s="39">
        <f>Table1[[#This Row],[W (3M)]]-IFERROR((Table1[[#This Row],[W (3M)]]-Table1[[#This Row],[Adjusted Cost]]*Casemix/TotalCost)*EXP(-a/Table1[[#This Row],[n]]),)</f>
        <v>0.65481434637118785</v>
      </c>
      <c r="L169" s="39">
        <f>VLOOKUP(Table1[[#This Row],[BaseDRG]],BaseDRGTable,13+Table1[[#This Row],[severity]],FALSE)</f>
        <v>0.65481434637118785</v>
      </c>
      <c r="M169" s="39">
        <f>IF(VLOOKUP(Table1[[#This Row],[BaseDRG]],BaseDRGTable,8,0)&gt;0,Table1[[#This Row],[W (severity)]]*Basic_CaseMix/$L$797,Table1[[#This Row],[W (severity)]])</f>
        <v>0.66134270898790315</v>
      </c>
      <c r="N169" s="38">
        <v>166</v>
      </c>
      <c r="O169" s="41">
        <v>42</v>
      </c>
      <c r="P169" s="60">
        <v>0.66592834659770739</v>
      </c>
      <c r="Q169" s="40">
        <f>Table1[[#This Row],[W (proposed)]]/Table1[[#This Row],[W (curr)]]-1</f>
        <v>-6.8860826141922127E-3</v>
      </c>
      <c r="R169" s="41">
        <f>RANK(Table1[[#This Row],[∆W%]],Table1[∆W%])</f>
        <v>407</v>
      </c>
      <c r="S169" s="59">
        <f>Table1[W (proposed)]-Table1[[#This Row],[W (curr)]]</f>
        <v>-4.5856376098042384E-3</v>
      </c>
      <c r="T169" s="50">
        <f>Table1[[#This Row],[nBasic]]*Table1[W (proposed)]-Table1[[#This Row],[nBasic (curr)]]*Table1[[#This Row],[W (curr)]]</f>
        <v>1.130088638364029</v>
      </c>
      <c r="U169" s="48"/>
      <c r="V169" s="46"/>
      <c r="W169" s="46"/>
      <c r="X169" s="46"/>
      <c r="Y169" s="46"/>
      <c r="Z169" s="46"/>
      <c r="AA169" s="46"/>
      <c r="AB169" s="46"/>
      <c r="AC169" s="46"/>
      <c r="AD169" s="46"/>
      <c r="AE169" s="46"/>
    </row>
    <row r="170" spans="1:31" s="44" customFormat="1" x14ac:dyDescent="0.25">
      <c r="A170" s="36">
        <v>134163</v>
      </c>
      <c r="B170" s="36" t="s">
        <v>21</v>
      </c>
      <c r="C170" s="36" t="s">
        <v>333</v>
      </c>
      <c r="D170" s="36">
        <v>13416</v>
      </c>
      <c r="E170" s="36">
        <v>3</v>
      </c>
      <c r="F170" s="37">
        <v>279</v>
      </c>
      <c r="G170" s="37">
        <v>43</v>
      </c>
      <c r="H170" s="38">
        <v>5483.7951060298219</v>
      </c>
      <c r="I170" s="38">
        <f>Table1[[#This Row],[Cost]]+IF(Table1[[#This Row],[n]]=0,0,VLOOKUP(Table1[[#This Row],[DRG]],HCPCs,5,0))</f>
        <v>5616.0871127960872</v>
      </c>
      <c r="J170" s="39">
        <v>0.59870019709479882</v>
      </c>
      <c r="K170" s="39">
        <f>Table1[[#This Row],[W (3M)]]-IFERROR((Table1[[#This Row],[W (3M)]]-Table1[[#This Row],[Adjusted Cost]]*Casemix/TotalCost)*EXP(-a/Table1[[#This Row],[n]]),)</f>
        <v>0.67931793303175358</v>
      </c>
      <c r="L170" s="39">
        <f>VLOOKUP(Table1[[#This Row],[BaseDRG]],BaseDRGTable,13+Table1[[#This Row],[severity]],FALSE)</f>
        <v>0.67931793303175358</v>
      </c>
      <c r="M170" s="39">
        <f>IF(VLOOKUP(Table1[[#This Row],[BaseDRG]],BaseDRGTable,8,0)&gt;0,Table1[[#This Row],[W (severity)]]*Basic_CaseMix/$L$797,Table1[[#This Row],[W (severity)]])</f>
        <v>0.68609059130267502</v>
      </c>
      <c r="N170" s="38">
        <v>363</v>
      </c>
      <c r="O170" s="41">
        <v>43</v>
      </c>
      <c r="P170" s="60">
        <v>0.51180894136983679</v>
      </c>
      <c r="Q170" s="40">
        <f>Table1[[#This Row],[W (proposed)]]/Table1[[#This Row],[W (curr)]]-1</f>
        <v>0.34052091678269658</v>
      </c>
      <c r="R170" s="41">
        <f>RANK(Table1[[#This Row],[∆W%]],Table1[∆W%])</f>
        <v>78</v>
      </c>
      <c r="S170" s="59">
        <f>Table1[W (proposed)]-Table1[[#This Row],[W (curr)]]</f>
        <v>0.17428164993283823</v>
      </c>
      <c r="T170" s="50">
        <f>Table1[[#This Row],[nBasic]]*Table1[W (proposed)]-Table1[[#This Row],[nBasic (curr)]]*Table1[[#This Row],[W (curr)]]</f>
        <v>7.4941109471120448</v>
      </c>
      <c r="U170" s="48"/>
      <c r="V170" s="46"/>
      <c r="W170" s="46"/>
      <c r="X170" s="46"/>
      <c r="Y170" s="46"/>
      <c r="Z170" s="46"/>
      <c r="AA170" s="46"/>
      <c r="AB170" s="46"/>
      <c r="AC170" s="46"/>
      <c r="AD170" s="46"/>
      <c r="AE170" s="46"/>
    </row>
    <row r="171" spans="1:31" s="44" customFormat="1" x14ac:dyDescent="0.25">
      <c r="A171" s="36">
        <v>44171</v>
      </c>
      <c r="B171" s="36" t="s">
        <v>12</v>
      </c>
      <c r="C171" s="36" t="s">
        <v>296</v>
      </c>
      <c r="D171" s="36">
        <v>4417</v>
      </c>
      <c r="E171" s="36">
        <v>1</v>
      </c>
      <c r="F171" s="37">
        <v>179</v>
      </c>
      <c r="G171" s="37">
        <v>43</v>
      </c>
      <c r="H171" s="38">
        <v>6987.0341443519574</v>
      </c>
      <c r="I171" s="38">
        <f>Table1[[#This Row],[Cost]]+IF(Table1[[#This Row],[n]]=0,0,VLOOKUP(Table1[[#This Row],[DRG]],HCPCs,5,0))</f>
        <v>6987.2484957033084</v>
      </c>
      <c r="J171" s="39">
        <v>0.63280000000000214</v>
      </c>
      <c r="K171" s="39">
        <f>Table1[[#This Row],[W (3M)]]-IFERROR((Table1[[#This Row],[W (3M)]]-Table1[[#This Row],[Adjusted Cost]]*Casemix/TotalCost)*EXP(-a/Table1[[#This Row],[n]]),)</f>
        <v>0.8445123407228583</v>
      </c>
      <c r="L171" s="39">
        <f>VLOOKUP(Table1[[#This Row],[BaseDRG]],BaseDRGTable,13+Table1[[#This Row],[severity]],FALSE)</f>
        <v>0.8445123407228583</v>
      </c>
      <c r="M171" s="39">
        <f>IF(VLOOKUP(Table1[[#This Row],[BaseDRG]],BaseDRGTable,8,0)&gt;0,Table1[[#This Row],[W (severity)]]*Basic_CaseMix/$L$797,Table1[[#This Row],[W (severity)]])</f>
        <v>0.85293195282372791</v>
      </c>
      <c r="N171" s="38">
        <v>183</v>
      </c>
      <c r="O171" s="41">
        <v>45</v>
      </c>
      <c r="P171" s="60">
        <v>1.0887140498698846</v>
      </c>
      <c r="Q171" s="40">
        <f>Table1[[#This Row],[W (proposed)]]/Table1[[#This Row],[W (curr)]]-1</f>
        <v>-0.21656935269121924</v>
      </c>
      <c r="R171" s="41">
        <f>RANK(Table1[[#This Row],[∆W%]],Table1[∆W%])</f>
        <v>636</v>
      </c>
      <c r="S171" s="59">
        <f>Table1[W (proposed)]-Table1[[#This Row],[W (curr)]]</f>
        <v>-0.23578209704615671</v>
      </c>
      <c r="T171" s="50">
        <f>Table1[[#This Row],[nBasic]]*Table1[W (proposed)]-Table1[[#This Row],[nBasic (curr)]]*Table1[[#This Row],[W (curr)]]</f>
        <v>-12.316058272724504</v>
      </c>
      <c r="U171" s="48"/>
      <c r="V171" s="46"/>
      <c r="W171" s="46"/>
      <c r="X171" s="46"/>
      <c r="Y171" s="46"/>
      <c r="Z171" s="46"/>
      <c r="AA171" s="46"/>
      <c r="AB171" s="46"/>
      <c r="AC171" s="46"/>
      <c r="AD171" s="46"/>
      <c r="AE171" s="46"/>
    </row>
    <row r="172" spans="1:31" s="44" customFormat="1" x14ac:dyDescent="0.25">
      <c r="A172" s="36">
        <v>71143</v>
      </c>
      <c r="B172" s="36" t="s">
        <v>15</v>
      </c>
      <c r="C172" s="36" t="s">
        <v>767</v>
      </c>
      <c r="D172" s="36">
        <v>7114</v>
      </c>
      <c r="E172" s="36">
        <v>3</v>
      </c>
      <c r="F172" s="37">
        <v>83</v>
      </c>
      <c r="G172" s="37">
        <v>42</v>
      </c>
      <c r="H172" s="38">
        <v>9360.2976192771093</v>
      </c>
      <c r="I172" s="38">
        <f>Table1[[#This Row],[Cost]]+IF(Table1[[#This Row],[n]]=0,0,VLOOKUP(Table1[[#This Row],[DRG]],HCPCs,5,0))</f>
        <v>9620.3345865856354</v>
      </c>
      <c r="J172" s="39">
        <v>2.3226000000000004</v>
      </c>
      <c r="K172" s="39">
        <f>Table1[[#This Row],[W (3M)]]-IFERROR((Table1[[#This Row],[W (3M)]]-Table1[[#This Row],[Adjusted Cost]]*Casemix/TotalCost)*EXP(-a/Table1[[#This Row],[n]]),)</f>
        <v>1.1751783846526522</v>
      </c>
      <c r="L172" s="39">
        <f>VLOOKUP(Table1[[#This Row],[BaseDRG]],BaseDRGTable,13+Table1[[#This Row],[severity]],FALSE)</f>
        <v>1.1751783846526522</v>
      </c>
      <c r="M172" s="39">
        <f>IF(VLOOKUP(Table1[[#This Row],[BaseDRG]],BaseDRGTable,8,0)&gt;0,Table1[[#This Row],[W (severity)]]*Basic_CaseMix/$L$797,Table1[[#This Row],[W (severity)]])</f>
        <v>1.1868946683242831</v>
      </c>
      <c r="N172" s="38">
        <v>34</v>
      </c>
      <c r="O172" s="41">
        <v>21</v>
      </c>
      <c r="P172" s="60">
        <v>1.5780913855818759</v>
      </c>
      <c r="Q172" s="40">
        <f>Table1[[#This Row],[W (proposed)]]/Table1[[#This Row],[W (curr)]]-1</f>
        <v>-0.24789230891932801</v>
      </c>
      <c r="R172" s="41">
        <f>RANK(Table1[[#This Row],[∆W%]],Table1[∆W%])</f>
        <v>655</v>
      </c>
      <c r="S172" s="59">
        <f>Table1[W (proposed)]-Table1[[#This Row],[W (curr)]]</f>
        <v>-0.39119671725759275</v>
      </c>
      <c r="T172" s="50">
        <f>Table1[[#This Row],[nBasic]]*Table1[W (proposed)]-Table1[[#This Row],[nBasic (curr)]]*Table1[[#This Row],[W (curr)]]</f>
        <v>16.709656972400502</v>
      </c>
      <c r="U172" s="48"/>
      <c r="V172" s="46"/>
      <c r="W172" s="46"/>
      <c r="X172" s="46"/>
      <c r="Y172" s="46"/>
      <c r="Z172" s="46"/>
      <c r="AA172" s="46"/>
      <c r="AB172" s="46"/>
      <c r="AC172" s="46"/>
      <c r="AD172" s="46"/>
      <c r="AE172" s="46"/>
    </row>
    <row r="173" spans="1:31" s="44" customFormat="1" x14ac:dyDescent="0.25">
      <c r="A173" s="36">
        <v>164141</v>
      </c>
      <c r="B173" s="36" t="s">
        <v>24</v>
      </c>
      <c r="C173" s="36" t="s">
        <v>139</v>
      </c>
      <c r="D173" s="36">
        <v>16414</v>
      </c>
      <c r="E173" s="36">
        <v>1</v>
      </c>
      <c r="F173" s="37">
        <v>166</v>
      </c>
      <c r="G173" s="37">
        <v>42</v>
      </c>
      <c r="H173" s="38">
        <v>4103.7381246987989</v>
      </c>
      <c r="I173" s="38">
        <f>Table1[[#This Row],[Cost]]+IF(Table1[[#This Row],[n]]=0,0,VLOOKUP(Table1[[#This Row],[DRG]],HCPCs,5,0))</f>
        <v>4107.5733270911933</v>
      </c>
      <c r="J173" s="39">
        <v>0.61659971693605509</v>
      </c>
      <c r="K173" s="39">
        <f>Table1[[#This Row],[W (3M)]]-IFERROR((Table1[[#This Row],[W (3M)]]-Table1[[#This Row],[Adjusted Cost]]*Casemix/TotalCost)*EXP(-a/Table1[[#This Row],[n]]),)</f>
        <v>0.49759339210813858</v>
      </c>
      <c r="L173" s="39">
        <f>VLOOKUP(Table1[[#This Row],[BaseDRG]],BaseDRGTable,13+Table1[[#This Row],[severity]],FALSE)</f>
        <v>0.49759339210813858</v>
      </c>
      <c r="M173" s="39">
        <f>IF(VLOOKUP(Table1[[#This Row],[BaseDRG]],BaseDRGTable,8,0)&gt;0,Table1[[#This Row],[W (severity)]]*Basic_CaseMix/$L$797,Table1[[#This Row],[W (severity)]])</f>
        <v>0.50255429456448442</v>
      </c>
      <c r="N173" s="38">
        <v>153</v>
      </c>
      <c r="O173" s="41">
        <v>39</v>
      </c>
      <c r="P173" s="60">
        <v>0.48718848911352147</v>
      </c>
      <c r="Q173" s="40">
        <f>Table1[[#This Row],[W (proposed)]]/Table1[[#This Row],[W (curr)]]-1</f>
        <v>3.1539754723930891E-2</v>
      </c>
      <c r="R173" s="41">
        <f>RANK(Table1[[#This Row],[∆W%]],Table1[∆W%])</f>
        <v>323</v>
      </c>
      <c r="S173" s="59">
        <f>Table1[W (proposed)]-Table1[[#This Row],[W (curr)]]</f>
        <v>1.5365805450962944E-2</v>
      </c>
      <c r="T173" s="50">
        <f>Table1[[#This Row],[nBasic]]*Table1[W (proposed)]-Table1[[#This Row],[nBasic (curr)]]*Table1[[#This Row],[W (curr)]]</f>
        <v>2.1069292962810096</v>
      </c>
      <c r="U173" s="48"/>
      <c r="V173" s="46"/>
      <c r="W173" s="46"/>
      <c r="X173" s="46"/>
      <c r="Y173" s="46"/>
      <c r="Z173" s="46"/>
      <c r="AA173" s="46"/>
      <c r="AB173" s="46"/>
      <c r="AC173" s="46"/>
      <c r="AD173" s="46"/>
      <c r="AE173" s="46"/>
    </row>
    <row r="174" spans="1:31" s="44" customFormat="1" x14ac:dyDescent="0.25">
      <c r="A174" s="36">
        <v>34121</v>
      </c>
      <c r="B174" s="36" t="s">
        <v>11</v>
      </c>
      <c r="C174" s="36" t="s">
        <v>227</v>
      </c>
      <c r="D174" s="36">
        <v>3412</v>
      </c>
      <c r="E174" s="36">
        <v>1</v>
      </c>
      <c r="F174" s="37">
        <v>97</v>
      </c>
      <c r="G174" s="37">
        <v>42</v>
      </c>
      <c r="H174" s="38">
        <v>2133.7678154639175</v>
      </c>
      <c r="I174" s="38">
        <f>Table1[[#This Row],[Cost]]+IF(Table1[[#This Row],[n]]=0,0,VLOOKUP(Table1[[#This Row],[DRG]],HCPCs,5,0))</f>
        <v>2140.2372173141539</v>
      </c>
      <c r="J174" s="39">
        <v>0.4547999999999997</v>
      </c>
      <c r="K174" s="39">
        <f>Table1[[#This Row],[W (3M)]]-IFERROR((Table1[[#This Row],[W (3M)]]-Table1[[#This Row],[Adjusted Cost]]*Casemix/TotalCost)*EXP(-a/Table1[[#This Row],[n]]),)</f>
        <v>0.26057825564938253</v>
      </c>
      <c r="L174" s="39">
        <f>VLOOKUP(Table1[[#This Row],[BaseDRG]],BaseDRGTable,13+Table1[[#This Row],[severity]],FALSE)</f>
        <v>0.26057825564938253</v>
      </c>
      <c r="M174" s="39">
        <f>IF(VLOOKUP(Table1[[#This Row],[BaseDRG]],BaseDRGTable,8,0)&gt;0,Table1[[#This Row],[W (severity)]]*Basic_CaseMix/$L$797,Table1[[#This Row],[W (severity)]])</f>
        <v>0.26317616657228399</v>
      </c>
      <c r="N174" s="38">
        <v>94</v>
      </c>
      <c r="O174" s="41">
        <v>40</v>
      </c>
      <c r="P174" s="60">
        <v>0.30961452197449246</v>
      </c>
      <c r="Q174" s="40">
        <f>Table1[[#This Row],[W (proposed)]]/Table1[[#This Row],[W (curr)]]-1</f>
        <v>-0.14998765273043069</v>
      </c>
      <c r="R174" s="41">
        <f>RANK(Table1[[#This Row],[∆W%]],Table1[∆W%])</f>
        <v>565</v>
      </c>
      <c r="S174" s="51">
        <f>Table1[W (proposed)]-Table1[[#This Row],[W (curr)]]</f>
        <v>-4.6438355402208475E-2</v>
      </c>
      <c r="T174" s="50">
        <f>Table1[[#This Row],[nBasic]]*Table1[W (proposed)]-Table1[[#This Row],[nBasic (curr)]]*Table1[[#This Row],[W (curr)]]</f>
        <v>-1.3311818829437705</v>
      </c>
      <c r="U174" s="48"/>
      <c r="V174" s="46"/>
      <c r="W174" s="46"/>
      <c r="X174" s="46"/>
      <c r="Y174" s="46"/>
      <c r="Z174" s="46"/>
      <c r="AA174" s="46"/>
      <c r="AB174" s="46"/>
      <c r="AC174" s="46"/>
      <c r="AD174" s="46"/>
      <c r="AE174" s="46"/>
    </row>
    <row r="175" spans="1:31" s="44" customFormat="1" x14ac:dyDescent="0.25">
      <c r="A175" s="36">
        <v>14161</v>
      </c>
      <c r="B175" s="36" t="s">
        <v>9</v>
      </c>
      <c r="C175" s="36" t="s">
        <v>247</v>
      </c>
      <c r="D175" s="36">
        <v>1416</v>
      </c>
      <c r="E175" s="36">
        <v>1</v>
      </c>
      <c r="F175" s="37">
        <v>81</v>
      </c>
      <c r="G175" s="37">
        <v>42</v>
      </c>
      <c r="H175" s="38">
        <v>4390.7618518518502</v>
      </c>
      <c r="I175" s="38">
        <f>Table1[[#This Row],[Cost]]+IF(Table1[[#This Row],[n]]=0,0,VLOOKUP(Table1[[#This Row],[DRG]],HCPCs,5,0))</f>
        <v>4390.7618518518502</v>
      </c>
      <c r="J175" s="39">
        <v>0.68019999999999947</v>
      </c>
      <c r="K175" s="39">
        <f>Table1[[#This Row],[W (3M)]]-IFERROR((Table1[[#This Row],[W (3M)]]-Table1[[#This Row],[Adjusted Cost]]*Casemix/TotalCost)*EXP(-a/Table1[[#This Row],[n]]),)</f>
        <v>0.53274797221141834</v>
      </c>
      <c r="L175" s="39">
        <f>VLOOKUP(Table1[[#This Row],[BaseDRG]],BaseDRGTable,13+Table1[[#This Row],[severity]],FALSE)</f>
        <v>0.53274797221141834</v>
      </c>
      <c r="M175" s="39">
        <f>IF(VLOOKUP(Table1[[#This Row],[BaseDRG]],BaseDRGTable,8,0)&gt;0,Table1[[#This Row],[W (severity)]]*Basic_CaseMix/$L$797,Table1[[#This Row],[W (severity)]])</f>
        <v>0.53805935850768682</v>
      </c>
      <c r="N175" s="38">
        <v>75</v>
      </c>
      <c r="O175" s="41">
        <v>39</v>
      </c>
      <c r="P175" s="60">
        <v>0.61941291293653078</v>
      </c>
      <c r="Q175" s="40">
        <f>Table1[[#This Row],[W (proposed)]]/Table1[[#This Row],[W (curr)]]-1</f>
        <v>-0.13133977792481055</v>
      </c>
      <c r="R175" s="41">
        <f>RANK(Table1[[#This Row],[∆W%]],Table1[∆W%])</f>
        <v>541</v>
      </c>
      <c r="S175" s="59">
        <f>Table1[W (proposed)]-Table1[[#This Row],[W (curr)]]</f>
        <v>-8.1353554428843955E-2</v>
      </c>
      <c r="T175" s="50">
        <f>Table1[[#This Row],[nBasic]]*Table1[W (proposed)]-Table1[[#This Row],[nBasic (curr)]]*Table1[[#This Row],[W (curr)]]</f>
        <v>-1.5586105472018517</v>
      </c>
      <c r="U175" s="48"/>
      <c r="V175" s="46"/>
      <c r="W175" s="46"/>
      <c r="X175" s="46"/>
      <c r="Y175" s="46"/>
      <c r="Z175" s="46"/>
      <c r="AA175" s="46"/>
      <c r="AB175" s="46"/>
      <c r="AC175" s="46"/>
      <c r="AD175" s="46"/>
      <c r="AE175" s="46"/>
    </row>
    <row r="176" spans="1:31" s="44" customFormat="1" x14ac:dyDescent="0.25">
      <c r="A176" s="36">
        <v>64113</v>
      </c>
      <c r="B176" s="36" t="s">
        <v>14</v>
      </c>
      <c r="C176" s="36" t="s">
        <v>779</v>
      </c>
      <c r="D176" s="36">
        <v>6411</v>
      </c>
      <c r="E176" s="36">
        <v>3</v>
      </c>
      <c r="F176" s="37">
        <v>142</v>
      </c>
      <c r="G176" s="37">
        <v>41</v>
      </c>
      <c r="H176" s="38">
        <v>11394.411997224777</v>
      </c>
      <c r="I176" s="38">
        <f>Table1[[#This Row],[Cost]]+IF(Table1[[#This Row],[n]]=0,0,VLOOKUP(Table1[[#This Row],[DRG]],HCPCs,5,0))</f>
        <v>11398.866239586217</v>
      </c>
      <c r="J176" s="39">
        <v>1.4175000000000006</v>
      </c>
      <c r="K176" s="39">
        <f>Table1[[#This Row],[W (3M)]]-IFERROR((Table1[[#This Row],[W (3M)]]-Table1[[#This Row],[Adjusted Cost]]*Casemix/TotalCost)*EXP(-a/Table1[[#This Row],[n]]),)</f>
        <v>1.3794834549872446</v>
      </c>
      <c r="L176" s="39">
        <f>VLOOKUP(Table1[[#This Row],[BaseDRG]],BaseDRGTable,13+Table1[[#This Row],[severity]],FALSE)</f>
        <v>1.3794834549872446</v>
      </c>
      <c r="M176" s="39">
        <f>IF(VLOOKUP(Table1[[#This Row],[BaseDRG]],BaseDRGTable,8,0)&gt;0,Table1[[#This Row],[W (severity)]]*Basic_CaseMix/$L$797,Table1[[#This Row],[W (severity)]])</f>
        <v>1.3932366176475064</v>
      </c>
      <c r="N176" s="38">
        <v>99</v>
      </c>
      <c r="O176" s="41">
        <v>26</v>
      </c>
      <c r="P176" s="60">
        <v>1.7271923662368849</v>
      </c>
      <c r="Q176" s="40">
        <f>Table1[[#This Row],[W (proposed)]]/Table1[[#This Row],[W (curr)]]-1</f>
        <v>-0.19335179747058728</v>
      </c>
      <c r="R176" s="41">
        <f>RANK(Table1[[#This Row],[∆W%]],Table1[∆W%])</f>
        <v>607</v>
      </c>
      <c r="S176" s="59">
        <f>Table1[W (proposed)]-Table1[[#This Row],[W (curr)]]</f>
        <v>-0.33395574858937849</v>
      </c>
      <c r="T176" s="50">
        <f>Table1[[#This Row],[nBasic]]*Table1[W (proposed)]-Table1[[#This Row],[nBasic (curr)]]*Table1[[#This Row],[W (curr)]]</f>
        <v>12.215699801388752</v>
      </c>
      <c r="U176" s="48"/>
      <c r="V176" s="46"/>
      <c r="W176" s="46"/>
      <c r="X176" s="46"/>
      <c r="Y176" s="46"/>
      <c r="Z176" s="46"/>
      <c r="AA176" s="46"/>
      <c r="AB176" s="46"/>
      <c r="AC176" s="46"/>
      <c r="AD176" s="46"/>
      <c r="AE176" s="46"/>
    </row>
    <row r="177" spans="1:31" s="44" customFormat="1" x14ac:dyDescent="0.25">
      <c r="A177" s="36">
        <v>44153</v>
      </c>
      <c r="B177" s="36" t="s">
        <v>12</v>
      </c>
      <c r="C177" s="36" t="s">
        <v>798</v>
      </c>
      <c r="D177" s="36">
        <v>4415</v>
      </c>
      <c r="E177" s="36">
        <v>3</v>
      </c>
      <c r="F177" s="37">
        <v>279</v>
      </c>
      <c r="G177" s="37">
        <v>41</v>
      </c>
      <c r="H177" s="38">
        <v>27897.795306597938</v>
      </c>
      <c r="I177" s="38">
        <f>Table1[[#This Row],[Cost]]+IF(Table1[[#This Row],[n]]=0,0,VLOOKUP(Table1[[#This Row],[DRG]],HCPCs,5,0))</f>
        <v>27922.05955193418</v>
      </c>
      <c r="J177" s="39">
        <v>2.0398000000000089</v>
      </c>
      <c r="K177" s="39">
        <f>Table1[[#This Row],[W (3M)]]-IFERROR((Table1[[#This Row],[W (3M)]]-Table1[[#This Row],[Adjusted Cost]]*Casemix/TotalCost)*EXP(-a/Table1[[#This Row],[n]]),)</f>
        <v>3.3747502473224911</v>
      </c>
      <c r="L177" s="39">
        <f>VLOOKUP(Table1[[#This Row],[BaseDRG]],BaseDRGTable,13+Table1[[#This Row],[severity]],FALSE)</f>
        <v>3.3747502473224911</v>
      </c>
      <c r="M177" s="39">
        <f>IF(VLOOKUP(Table1[[#This Row],[BaseDRG]],BaseDRGTable,8,0)&gt;0,Table1[[#This Row],[W (severity)]]*Basic_CaseMix/$L$797,Table1[[#This Row],[W (severity)]])</f>
        <v>3.4083958042310476</v>
      </c>
      <c r="N177" s="38">
        <v>234</v>
      </c>
      <c r="O177" s="41">
        <v>38</v>
      </c>
      <c r="P177" s="60">
        <v>3.6909614012222369</v>
      </c>
      <c r="Q177" s="40">
        <f>Table1[[#This Row],[W (proposed)]]/Table1[[#This Row],[W (curr)]]-1</f>
        <v>-7.6556096440786314E-2</v>
      </c>
      <c r="R177" s="41">
        <f>RANK(Table1[[#This Row],[∆W%]],Table1[∆W%])</f>
        <v>480</v>
      </c>
      <c r="S177" s="59">
        <f>Table1[W (proposed)]-Table1[[#This Row],[W (curr)]]</f>
        <v>-0.28256559699118933</v>
      </c>
      <c r="T177" s="50">
        <f>Table1[[#This Row],[nBasic]]*Table1[W (proposed)]-Table1[[#This Row],[nBasic (curr)]]*Table1[[#This Row],[W (curr)]]</f>
        <v>-0.51230527297204276</v>
      </c>
      <c r="U177" s="48"/>
      <c r="V177" s="46"/>
      <c r="W177" s="46"/>
      <c r="X177" s="46"/>
      <c r="Y177" s="46"/>
      <c r="Z177" s="46"/>
      <c r="AA177" s="46"/>
      <c r="AB177" s="46"/>
      <c r="AC177" s="46"/>
      <c r="AD177" s="46"/>
      <c r="AE177" s="46"/>
    </row>
    <row r="178" spans="1:31" s="44" customFormat="1" x14ac:dyDescent="0.25">
      <c r="A178" s="36">
        <v>104113</v>
      </c>
      <c r="B178" s="36" t="s">
        <v>18</v>
      </c>
      <c r="C178" s="36" t="s">
        <v>815</v>
      </c>
      <c r="D178" s="36">
        <v>10411</v>
      </c>
      <c r="E178" s="36">
        <v>3</v>
      </c>
      <c r="F178" s="37">
        <v>268</v>
      </c>
      <c r="G178" s="37">
        <v>41</v>
      </c>
      <c r="H178" s="38">
        <v>8214.0534849953801</v>
      </c>
      <c r="I178" s="38">
        <f>Table1[[#This Row],[Cost]]+IF(Table1[[#This Row],[n]]=0,0,VLOOKUP(Table1[[#This Row],[DRG]],HCPCs,5,0))</f>
        <v>8222.1323002627923</v>
      </c>
      <c r="J178" s="39">
        <v>1.0188000029114277</v>
      </c>
      <c r="K178" s="39">
        <f>Table1[[#This Row],[W (3M)]]-IFERROR((Table1[[#This Row],[W (3M)]]-Table1[[#This Row],[Adjusted Cost]]*Casemix/TotalCost)*EXP(-a/Table1[[#This Row],[n]]),)</f>
        <v>0.99495352351956334</v>
      </c>
      <c r="L178" s="39">
        <f>VLOOKUP(Table1[[#This Row],[BaseDRG]],BaseDRGTable,13+Table1[[#This Row],[severity]],FALSE)</f>
        <v>0.99495352351956334</v>
      </c>
      <c r="M178" s="39">
        <f>IF(VLOOKUP(Table1[[#This Row],[BaseDRG]],BaseDRGTable,8,0)&gt;0,Table1[[#This Row],[W (severity)]]*Basic_CaseMix/$L$797,Table1[[#This Row],[W (severity)]])</f>
        <v>1.0048730028717037</v>
      </c>
      <c r="N178" s="38">
        <v>151</v>
      </c>
      <c r="O178" s="41">
        <v>28</v>
      </c>
      <c r="P178" s="60">
        <v>1.4985767583582956</v>
      </c>
      <c r="Q178" s="40">
        <f>Table1[[#This Row],[W (proposed)]]/Table1[[#This Row],[W (curr)]]-1</f>
        <v>-0.32944842680427588</v>
      </c>
      <c r="R178" s="41">
        <f>RANK(Table1[[#This Row],[∆W%]],Table1[∆W%])</f>
        <v>701</v>
      </c>
      <c r="S178" s="59">
        <f>Table1[W (proposed)]-Table1[[#This Row],[W (curr)]]</f>
        <v>-0.49370375548659196</v>
      </c>
      <c r="T178" s="50">
        <f>Table1[[#This Row],[nBasic]]*Table1[W (proposed)]-Table1[[#This Row],[nBasic (curr)]]*Table1[[#This Row],[W (curr)]]</f>
        <v>-0.76035611629242794</v>
      </c>
      <c r="U178" s="48"/>
      <c r="V178" s="46"/>
      <c r="W178" s="46"/>
      <c r="X178" s="46"/>
      <c r="Y178" s="46"/>
      <c r="Z178" s="46"/>
      <c r="AA178" s="46"/>
      <c r="AB178" s="46"/>
      <c r="AC178" s="46"/>
      <c r="AD178" s="46"/>
      <c r="AE178" s="46"/>
    </row>
    <row r="179" spans="1:31" s="44" customFormat="1" x14ac:dyDescent="0.25">
      <c r="A179" s="36">
        <v>121141</v>
      </c>
      <c r="B179" s="36" t="s">
        <v>20</v>
      </c>
      <c r="C179" s="36" t="s">
        <v>234</v>
      </c>
      <c r="D179" s="36">
        <v>12114</v>
      </c>
      <c r="E179" s="36">
        <v>1</v>
      </c>
      <c r="F179" s="37">
        <v>117</v>
      </c>
      <c r="G179" s="37">
        <v>41</v>
      </c>
      <c r="H179" s="38">
        <v>6548.9089136752154</v>
      </c>
      <c r="I179" s="38">
        <f>Table1[[#This Row],[Cost]]+IF(Table1[[#This Row],[n]]=0,0,VLOOKUP(Table1[[#This Row],[DRG]],HCPCs,5,0))</f>
        <v>6683.0149472582716</v>
      </c>
      <c r="J179" s="39">
        <v>0.66240031539693833</v>
      </c>
      <c r="K179" s="39">
        <f>Table1[[#This Row],[W (3M)]]-IFERROR((Table1[[#This Row],[W (3M)]]-Table1[[#This Row],[Adjusted Cost]]*Casemix/TotalCost)*EXP(-a/Table1[[#This Row],[n]]),)</f>
        <v>0.80765166813654887</v>
      </c>
      <c r="L179" s="39">
        <f>VLOOKUP(Table1[[#This Row],[BaseDRG]],BaseDRGTable,13+Table1[[#This Row],[severity]],FALSE)</f>
        <v>0.80765166813654887</v>
      </c>
      <c r="M179" s="39">
        <f>IF(VLOOKUP(Table1[[#This Row],[BaseDRG]],BaseDRGTable,8,0)&gt;0,Table1[[#This Row],[W (severity)]]*Basic_CaseMix/$L$797,Table1[[#This Row],[W (severity)]])</f>
        <v>0.81570378701086799</v>
      </c>
      <c r="N179" s="38">
        <v>124</v>
      </c>
      <c r="O179" s="41">
        <v>44</v>
      </c>
      <c r="P179" s="60">
        <v>0.89717226087435931</v>
      </c>
      <c r="Q179" s="40">
        <f>Table1[[#This Row],[W (proposed)]]/Table1[[#This Row],[W (curr)]]-1</f>
        <v>-9.0805832298130107E-2</v>
      </c>
      <c r="R179" s="41">
        <f>RANK(Table1[[#This Row],[∆W%]],Table1[∆W%])</f>
        <v>497</v>
      </c>
      <c r="S179" s="59">
        <f>Table1[W (proposed)]-Table1[[#This Row],[W (curr)]]</f>
        <v>-8.146847386349132E-2</v>
      </c>
      <c r="T179" s="50">
        <f>Table1[[#This Row],[nBasic]]*Table1[W (proposed)]-Table1[[#This Row],[nBasic (curr)]]*Table1[[#This Row],[W (curr)]]</f>
        <v>-6.0317242110262228</v>
      </c>
      <c r="U179" s="48"/>
      <c r="V179" s="46"/>
      <c r="W179" s="46"/>
      <c r="X179" s="46"/>
      <c r="Y179" s="46"/>
      <c r="Z179" s="46"/>
      <c r="AA179" s="46"/>
      <c r="AB179" s="46"/>
      <c r="AC179" s="46"/>
      <c r="AD179" s="46"/>
      <c r="AE179" s="46"/>
    </row>
    <row r="180" spans="1:31" s="44" customFormat="1" x14ac:dyDescent="0.25">
      <c r="A180" s="36">
        <v>44182</v>
      </c>
      <c r="B180" s="36" t="s">
        <v>12</v>
      </c>
      <c r="C180" s="36" t="s">
        <v>346</v>
      </c>
      <c r="D180" s="36">
        <v>4418</v>
      </c>
      <c r="E180" s="36">
        <v>2</v>
      </c>
      <c r="F180" s="37">
        <v>338</v>
      </c>
      <c r="G180" s="37">
        <v>41</v>
      </c>
      <c r="H180" s="38">
        <v>5342.8925831361003</v>
      </c>
      <c r="I180" s="38">
        <f>Table1[[#This Row],[Cost]]+IF(Table1[[#This Row],[n]]=0,0,VLOOKUP(Table1[[#This Row],[DRG]],HCPCs,5,0))</f>
        <v>5346.6413766464248</v>
      </c>
      <c r="J180" s="39">
        <v>0.66309999999999159</v>
      </c>
      <c r="K180" s="39">
        <f>Table1[[#This Row],[W (3M)]]-IFERROR((Table1[[#This Row],[W (3M)]]-Table1[[#This Row],[Adjusted Cost]]*Casemix/TotalCost)*EXP(-a/Table1[[#This Row],[n]]),)</f>
        <v>0.64698454245967896</v>
      </c>
      <c r="L180" s="39">
        <f>VLOOKUP(Table1[[#This Row],[BaseDRG]],BaseDRGTable,13+Table1[[#This Row],[severity]],FALSE)</f>
        <v>0.64698454245967896</v>
      </c>
      <c r="M180" s="39">
        <f>IF(VLOOKUP(Table1[[#This Row],[BaseDRG]],BaseDRGTable,8,0)&gt;0,Table1[[#This Row],[W (severity)]]*Basic_CaseMix/$L$797,Table1[[#This Row],[W (severity)]])</f>
        <v>0.6534348435625692</v>
      </c>
      <c r="N180" s="38">
        <v>594</v>
      </c>
      <c r="O180" s="41">
        <v>78</v>
      </c>
      <c r="P180" s="60">
        <v>0.57896564389125327</v>
      </c>
      <c r="Q180" s="40">
        <f>Table1[[#This Row],[W (proposed)]]/Table1[[#This Row],[W (curr)]]-1</f>
        <v>0.12862455735854228</v>
      </c>
      <c r="R180" s="41">
        <f>RANK(Table1[[#This Row],[∆W%]],Table1[∆W%])</f>
        <v>227</v>
      </c>
      <c r="S180" s="59">
        <f>Table1[W (proposed)]-Table1[[#This Row],[W (curr)]]</f>
        <v>7.4469199671315933E-2</v>
      </c>
      <c r="T180" s="50">
        <f>Table1[[#This Row],[nBasic]]*Table1[W (proposed)]-Table1[[#This Row],[nBasic (curr)]]*Table1[[#This Row],[W (curr)]]</f>
        <v>-18.368491637452415</v>
      </c>
      <c r="U180" s="48"/>
      <c r="V180" s="46"/>
      <c r="W180" s="46"/>
      <c r="X180" s="46"/>
      <c r="Y180" s="46"/>
      <c r="Z180" s="46"/>
      <c r="AA180" s="46"/>
      <c r="AB180" s="46"/>
      <c r="AC180" s="46"/>
      <c r="AD180" s="46"/>
      <c r="AE180" s="46"/>
    </row>
    <row r="181" spans="1:31" s="44" customFormat="1" x14ac:dyDescent="0.25">
      <c r="A181" s="36">
        <v>41301</v>
      </c>
      <c r="B181" s="36" t="s">
        <v>12</v>
      </c>
      <c r="C181" s="36" t="s">
        <v>302</v>
      </c>
      <c r="D181" s="36">
        <v>4130</v>
      </c>
      <c r="E181" s="36">
        <v>1</v>
      </c>
      <c r="F181" s="37">
        <v>173</v>
      </c>
      <c r="G181" s="37">
        <v>40</v>
      </c>
      <c r="H181" s="38">
        <v>7104.6225653179181</v>
      </c>
      <c r="I181" s="38">
        <f>Table1[[#This Row],[Cost]]+IF(Table1[[#This Row],[n]]=0,0,VLOOKUP(Table1[[#This Row],[DRG]],HCPCs,5,0))</f>
        <v>7617.5262416915448</v>
      </c>
      <c r="J181" s="39">
        <v>1.4467000000000034</v>
      </c>
      <c r="K181" s="39">
        <f>Table1[[#This Row],[W (3M)]]-IFERROR((Table1[[#This Row],[W (3M)]]-Table1[[#This Row],[Adjusted Cost]]*Casemix/TotalCost)*EXP(-a/Table1[[#This Row],[n]]),)</f>
        <v>0.92414661743226079</v>
      </c>
      <c r="L181" s="39">
        <f>VLOOKUP(Table1[[#This Row],[BaseDRG]],BaseDRGTable,13+Table1[[#This Row],[severity]],FALSE)</f>
        <v>0.92414661743226079</v>
      </c>
      <c r="M181" s="39">
        <f>IF(VLOOKUP(Table1[[#This Row],[BaseDRG]],BaseDRGTable,8,0)&gt;0,Table1[[#This Row],[W (severity)]]*Basic_CaseMix/$L$797,Table1[[#This Row],[W (severity)]])</f>
        <v>0.93336016668181976</v>
      </c>
      <c r="N181" s="38">
        <v>191</v>
      </c>
      <c r="O181" s="41">
        <v>47</v>
      </c>
      <c r="P181" s="60">
        <v>1.7415021075122823</v>
      </c>
      <c r="Q181" s="40">
        <f>Table1[[#This Row],[W (proposed)]]/Table1[[#This Row],[W (curr)]]-1</f>
        <v>-0.46404878716161013</v>
      </c>
      <c r="R181" s="41">
        <f>RANK(Table1[[#This Row],[∆W%]],Table1[∆W%])</f>
        <v>753</v>
      </c>
      <c r="S181" s="59">
        <f>Table1[W (proposed)]-Table1[[#This Row],[W (curr)]]</f>
        <v>-0.80814194083046254</v>
      </c>
      <c r="T181" s="50">
        <f>Table1[[#This Row],[nBasic]]*Table1[W (proposed)]-Table1[[#This Row],[nBasic (curr)]]*Table1[[#This Row],[W (curr)]]</f>
        <v>-44.516192385804487</v>
      </c>
      <c r="U181" s="48"/>
      <c r="V181" s="46"/>
      <c r="W181" s="46"/>
      <c r="X181" s="46"/>
      <c r="Y181" s="46"/>
      <c r="Z181" s="46"/>
      <c r="AA181" s="46"/>
      <c r="AB181" s="46"/>
      <c r="AC181" s="46"/>
      <c r="AD181" s="46"/>
      <c r="AE181" s="46"/>
    </row>
    <row r="182" spans="1:31" s="44" customFormat="1" x14ac:dyDescent="0.25">
      <c r="A182" s="36">
        <v>114102</v>
      </c>
      <c r="B182" s="36" t="s">
        <v>19</v>
      </c>
      <c r="C182" s="36" t="s">
        <v>378</v>
      </c>
      <c r="D182" s="36">
        <v>11410</v>
      </c>
      <c r="E182" s="36">
        <v>2</v>
      </c>
      <c r="F182" s="37">
        <v>102</v>
      </c>
      <c r="G182" s="37">
        <v>40</v>
      </c>
      <c r="H182" s="38">
        <v>11451.811132145482</v>
      </c>
      <c r="I182" s="38">
        <f>Table1[[#This Row],[Cost]]+IF(Table1[[#This Row],[n]]=0,0,VLOOKUP(Table1[[#This Row],[DRG]],HCPCs,5,0))</f>
        <v>11581.147148388714</v>
      </c>
      <c r="J182" s="39">
        <v>1.0173001166334943</v>
      </c>
      <c r="K182" s="39">
        <f>Table1[[#This Row],[W (3M)]]-IFERROR((Table1[[#This Row],[W (3M)]]-Table1[[#This Row],[Adjusted Cost]]*Casemix/TotalCost)*EXP(-a/Table1[[#This Row],[n]]),)</f>
        <v>1.3983245792761205</v>
      </c>
      <c r="L182" s="39">
        <f>VLOOKUP(Table1[[#This Row],[BaseDRG]],BaseDRGTable,13+Table1[[#This Row],[severity]],FALSE)</f>
        <v>1.3983245792761205</v>
      </c>
      <c r="M182" s="39">
        <f>IF(VLOOKUP(Table1[[#This Row],[BaseDRG]],BaseDRGTable,8,0)&gt;0,Table1[[#This Row],[W (severity)]]*Basic_CaseMix/$L$797,Table1[[#This Row],[W (severity)]])</f>
        <v>1.4122655840203961</v>
      </c>
      <c r="N182" s="38">
        <v>264</v>
      </c>
      <c r="O182" s="41">
        <v>76</v>
      </c>
      <c r="P182" s="60">
        <v>1.3379015982056282</v>
      </c>
      <c r="Q182" s="40">
        <f>Table1[[#This Row],[W (proposed)]]/Table1[[#This Row],[W (curr)]]-1</f>
        <v>5.5582552494521043E-2</v>
      </c>
      <c r="R182" s="41">
        <f>RANK(Table1[[#This Row],[∆W%]],Table1[∆W%])</f>
        <v>296</v>
      </c>
      <c r="S182" s="59">
        <f>Table1[W (proposed)]-Table1[[#This Row],[W (curr)]]</f>
        <v>7.4363985814767997E-2</v>
      </c>
      <c r="T182" s="50">
        <f>Table1[[#This Row],[nBasic]]*Table1[W (proposed)]-Table1[[#This Row],[nBasic (curr)]]*Table1[[#This Row],[W (curr)]]</f>
        <v>-45.189898102811895</v>
      </c>
      <c r="U182" s="48"/>
      <c r="V182" s="46"/>
      <c r="W182" s="46"/>
      <c r="X182" s="46"/>
      <c r="Y182" s="46"/>
      <c r="Z182" s="46"/>
      <c r="AA182" s="46"/>
      <c r="AB182" s="46"/>
      <c r="AC182" s="46"/>
      <c r="AD182" s="46"/>
      <c r="AE182" s="46"/>
    </row>
    <row r="183" spans="1:31" s="44" customFormat="1" x14ac:dyDescent="0.25">
      <c r="A183" s="36">
        <v>61403</v>
      </c>
      <c r="B183" s="36" t="s">
        <v>14</v>
      </c>
      <c r="C183" s="36" t="s">
        <v>825</v>
      </c>
      <c r="D183" s="36">
        <v>6140</v>
      </c>
      <c r="E183" s="36">
        <v>3</v>
      </c>
      <c r="F183" s="37">
        <v>77</v>
      </c>
      <c r="G183" s="37">
        <v>40</v>
      </c>
      <c r="H183" s="38">
        <v>17882.699565339735</v>
      </c>
      <c r="I183" s="38">
        <f>Table1[[#This Row],[Cost]]+IF(Table1[[#This Row],[n]]=0,0,VLOOKUP(Table1[[#This Row],[DRG]],HCPCs,5,0))</f>
        <v>18199.07141350348</v>
      </c>
      <c r="J183" s="39">
        <v>3.2527999999999975</v>
      </c>
      <c r="K183" s="39">
        <f>Table1[[#This Row],[W (3M)]]-IFERROR((Table1[[#This Row],[W (3M)]]-Table1[[#This Row],[Adjusted Cost]]*Casemix/TotalCost)*EXP(-a/Table1[[#This Row],[n]]),)</f>
        <v>2.2129568756686009</v>
      </c>
      <c r="L183" s="39">
        <f>VLOOKUP(Table1[[#This Row],[BaseDRG]],BaseDRGTable,13+Table1[[#This Row],[severity]],FALSE)</f>
        <v>2.2129568756686009</v>
      </c>
      <c r="M183" s="39">
        <f>IF(VLOOKUP(Table1[[#This Row],[BaseDRG]],BaseDRGTable,8,0)&gt;0,Table1[[#This Row],[W (severity)]]*Basic_CaseMix/$L$797,Table1[[#This Row],[W (severity)]])</f>
        <v>2.235019594696642</v>
      </c>
      <c r="N183" s="38">
        <v>50</v>
      </c>
      <c r="O183" s="41">
        <v>29</v>
      </c>
      <c r="P183" s="60">
        <v>5.6322871106563861</v>
      </c>
      <c r="Q183" s="40">
        <f>Table1[[#This Row],[W (proposed)]]/Table1[[#This Row],[W (curr)]]-1</f>
        <v>-0.60317726160160667</v>
      </c>
      <c r="R183" s="41">
        <f>RANK(Table1[[#This Row],[∆W%]],Table1[∆W%])</f>
        <v>772</v>
      </c>
      <c r="S183" s="59">
        <f>Table1[W (proposed)]-Table1[[#This Row],[W (curr)]]</f>
        <v>-3.3972675159597441</v>
      </c>
      <c r="T183" s="50">
        <f>Table1[[#This Row],[nBasic]]*Table1[W (proposed)]-Table1[[#This Row],[nBasic (curr)]]*Table1[[#This Row],[W (curr)]]</f>
        <v>-73.935542421169529</v>
      </c>
      <c r="U183" s="48"/>
      <c r="V183" s="46"/>
      <c r="W183" s="46"/>
      <c r="X183" s="46"/>
      <c r="Y183" s="46"/>
      <c r="Z183" s="46"/>
      <c r="AA183" s="46"/>
      <c r="AB183" s="46"/>
      <c r="AC183" s="46"/>
      <c r="AD183" s="46"/>
      <c r="AE183" s="46"/>
    </row>
    <row r="184" spans="1:31" s="44" customFormat="1" x14ac:dyDescent="0.25">
      <c r="A184" s="36">
        <v>71142</v>
      </c>
      <c r="B184" s="36" t="s">
        <v>15</v>
      </c>
      <c r="C184" s="36" t="s">
        <v>625</v>
      </c>
      <c r="D184" s="36">
        <v>7114</v>
      </c>
      <c r="E184" s="36">
        <v>2</v>
      </c>
      <c r="F184" s="37">
        <v>118</v>
      </c>
      <c r="G184" s="37">
        <v>39</v>
      </c>
      <c r="H184" s="38">
        <v>6540.8173796610163</v>
      </c>
      <c r="I184" s="38">
        <f>Table1[[#This Row],[Cost]]+IF(Table1[[#This Row],[n]]=0,0,VLOOKUP(Table1[[#This Row],[DRG]],HCPCs,5,0))</f>
        <v>6877.9394520218048</v>
      </c>
      <c r="J184" s="39">
        <v>1.4847000000000015</v>
      </c>
      <c r="K184" s="39">
        <f>Table1[[#This Row],[W (3M)]]-IFERROR((Table1[[#This Row],[W (3M)]]-Table1[[#This Row],[Adjusted Cost]]*Casemix/TotalCost)*EXP(-a/Table1[[#This Row],[n]]),)</f>
        <v>0.8366427440552473</v>
      </c>
      <c r="L184" s="39">
        <f>VLOOKUP(Table1[[#This Row],[BaseDRG]],BaseDRGTable,13+Table1[[#This Row],[severity]],FALSE)</f>
        <v>0.8366427440552473</v>
      </c>
      <c r="M184" s="39">
        <f>IF(VLOOKUP(Table1[[#This Row],[BaseDRG]],BaseDRGTable,8,0)&gt;0,Table1[[#This Row],[W (severity)]]*Basic_CaseMix/$L$797,Table1[[#This Row],[W (severity)]])</f>
        <v>0.84498389791680351</v>
      </c>
      <c r="N184" s="38">
        <v>188</v>
      </c>
      <c r="O184" s="41">
        <v>70</v>
      </c>
      <c r="P184" s="60">
        <v>0.85177727490555866</v>
      </c>
      <c r="Q184" s="40">
        <f>Table1[[#This Row],[W (proposed)]]/Table1[[#This Row],[W (curr)]]-1</f>
        <v>-7.9755320890761983E-3</v>
      </c>
      <c r="R184" s="41">
        <f>RANK(Table1[[#This Row],[∆W%]],Table1[∆W%])</f>
        <v>408</v>
      </c>
      <c r="S184" s="59">
        <f>Table1[W (proposed)]-Table1[[#This Row],[W (curr)]]</f>
        <v>-6.7933769887551509E-3</v>
      </c>
      <c r="T184" s="50">
        <f>Table1[[#This Row],[nBasic]]*Table1[W (proposed)]-Table1[[#This Row],[nBasic (curr)]]*Table1[[#This Row],[W (curr)]]</f>
        <v>-26.670037224633766</v>
      </c>
      <c r="U184" s="48"/>
      <c r="V184" s="46"/>
      <c r="W184" s="46"/>
      <c r="X184" s="46"/>
      <c r="Y184" s="46"/>
      <c r="Z184" s="46"/>
      <c r="AA184" s="46"/>
      <c r="AB184" s="46"/>
      <c r="AC184" s="46"/>
      <c r="AD184" s="46"/>
      <c r="AE184" s="46"/>
    </row>
    <row r="185" spans="1:31" s="44" customFormat="1" x14ac:dyDescent="0.25">
      <c r="A185" s="36">
        <v>14251</v>
      </c>
      <c r="B185" s="36" t="s">
        <v>9</v>
      </c>
      <c r="C185" s="36" t="s">
        <v>128</v>
      </c>
      <c r="D185" s="36">
        <v>1425</v>
      </c>
      <c r="E185" s="36">
        <v>1</v>
      </c>
      <c r="F185" s="37">
        <v>124</v>
      </c>
      <c r="G185" s="37">
        <v>38</v>
      </c>
      <c r="H185" s="38">
        <v>2618.4152354838698</v>
      </c>
      <c r="I185" s="38">
        <f>Table1[[#This Row],[Cost]]+IF(Table1[[#This Row],[n]]=0,0,VLOOKUP(Table1[[#This Row],[DRG]],HCPCs,5,0))</f>
        <v>2618.4152354838698</v>
      </c>
      <c r="J185" s="39">
        <v>0.76870000000000072</v>
      </c>
      <c r="K185" s="39">
        <f>Table1[[#This Row],[W (3M)]]-IFERROR((Table1[[#This Row],[W (3M)]]-Table1[[#This Row],[Adjusted Cost]]*Casemix/TotalCost)*EXP(-a/Table1[[#This Row],[n]]),)</f>
        <v>0.31973549807973456</v>
      </c>
      <c r="L185" s="39">
        <f>VLOOKUP(Table1[[#This Row],[BaseDRG]],BaseDRGTable,13+Table1[[#This Row],[severity]],FALSE)</f>
        <v>0.31973549807973456</v>
      </c>
      <c r="M185" s="39">
        <f>IF(VLOOKUP(Table1[[#This Row],[BaseDRG]],BaseDRGTable,8,0)&gt;0,Table1[[#This Row],[W (severity)]]*Basic_CaseMix/$L$797,Table1[[#This Row],[W (severity)]])</f>
        <v>0.3229231943855167</v>
      </c>
      <c r="N185" s="38">
        <v>106</v>
      </c>
      <c r="O185" s="41">
        <v>32</v>
      </c>
      <c r="P185" s="60">
        <v>0.27601543654150834</v>
      </c>
      <c r="Q185" s="40">
        <f>Table1[[#This Row],[W (proposed)]]/Table1[[#This Row],[W (curr)]]-1</f>
        <v>0.16994613936005054</v>
      </c>
      <c r="R185" s="41">
        <f>RANK(Table1[[#This Row],[∆W%]],Table1[∆W%])</f>
        <v>187</v>
      </c>
      <c r="S185" s="51">
        <f>Table1[W (proposed)]-Table1[[#This Row],[W (curr)]]</f>
        <v>4.6907757844008358E-2</v>
      </c>
      <c r="T185" s="50">
        <f>Table1[[#This Row],[nBasic]]*Table1[W (proposed)]-Table1[[#This Row],[nBasic (curr)]]*Table1[[#This Row],[W (curr)]]</f>
        <v>3.4385874173213669</v>
      </c>
      <c r="U185" s="48"/>
      <c r="V185" s="46"/>
      <c r="W185" s="46"/>
      <c r="X185" s="46"/>
      <c r="Y185" s="46"/>
      <c r="Z185" s="46"/>
      <c r="AA185" s="46"/>
      <c r="AB185" s="46"/>
      <c r="AC185" s="46"/>
      <c r="AD185" s="46"/>
      <c r="AE185" s="46"/>
    </row>
    <row r="186" spans="1:31" s="44" customFormat="1" x14ac:dyDescent="0.25">
      <c r="A186" s="36">
        <v>74132</v>
      </c>
      <c r="B186" s="36" t="s">
        <v>15</v>
      </c>
      <c r="C186" s="36" t="s">
        <v>354</v>
      </c>
      <c r="D186" s="36">
        <v>7413</v>
      </c>
      <c r="E186" s="36">
        <v>2</v>
      </c>
      <c r="F186" s="37">
        <v>124</v>
      </c>
      <c r="G186" s="37">
        <v>38</v>
      </c>
      <c r="H186" s="38">
        <v>8682.4751478503185</v>
      </c>
      <c r="I186" s="38">
        <f>Table1[[#This Row],[Cost]]+IF(Table1[[#This Row],[n]]=0,0,VLOOKUP(Table1[[#This Row],[DRG]],HCPCs,5,0))</f>
        <v>8722.9699406060899</v>
      </c>
      <c r="J186" s="39">
        <v>0.92459999999999876</v>
      </c>
      <c r="K186" s="39">
        <f>Table1[[#This Row],[W (3M)]]-IFERROR((Table1[[#This Row],[W (3M)]]-Table1[[#This Row],[Adjusted Cost]]*Casemix/TotalCost)*EXP(-a/Table1[[#This Row],[n]]),)</f>
        <v>1.0546421516633506</v>
      </c>
      <c r="L186" s="39">
        <f>VLOOKUP(Table1[[#This Row],[BaseDRG]],BaseDRGTable,13+Table1[[#This Row],[severity]],FALSE)</f>
        <v>1.0546421516633506</v>
      </c>
      <c r="M186" s="39">
        <f>IF(VLOOKUP(Table1[[#This Row],[BaseDRG]],BaseDRGTable,8,0)&gt;0,Table1[[#This Row],[W (severity)]]*Basic_CaseMix/$L$797,Table1[[#This Row],[W (severity)]])</f>
        <v>1.0651567142032317</v>
      </c>
      <c r="N186" s="38">
        <v>188</v>
      </c>
      <c r="O186" s="41">
        <v>51</v>
      </c>
      <c r="P186" s="60">
        <v>0.91797620239697786</v>
      </c>
      <c r="Q186" s="40">
        <f>Table1[[#This Row],[W (proposed)]]/Table1[[#This Row],[W (curr)]]-1</f>
        <v>0.16033151123301748</v>
      </c>
      <c r="R186" s="41">
        <f>RANK(Table1[[#This Row],[∆W%]],Table1[∆W%])</f>
        <v>197</v>
      </c>
      <c r="S186" s="59">
        <f>Table1[W (proposed)]-Table1[[#This Row],[W (curr)]]</f>
        <v>0.1471805118062538</v>
      </c>
      <c r="T186" s="50">
        <f>Table1[[#This Row],[nBasic]]*Table1[W (proposed)]-Table1[[#This Row],[nBasic (curr)]]*Table1[[#This Row],[W (curr)]]</f>
        <v>-6.3408311825230683</v>
      </c>
      <c r="U186" s="48"/>
      <c r="V186" s="46"/>
      <c r="W186" s="46"/>
      <c r="X186" s="46"/>
      <c r="Y186" s="46"/>
      <c r="Z186" s="46"/>
      <c r="AA186" s="46"/>
      <c r="AB186" s="46"/>
      <c r="AC186" s="46"/>
      <c r="AD186" s="46"/>
      <c r="AE186" s="46"/>
    </row>
    <row r="187" spans="1:31" s="44" customFormat="1" x14ac:dyDescent="0.25">
      <c r="A187" s="36">
        <v>54242</v>
      </c>
      <c r="B187" s="36" t="s">
        <v>13</v>
      </c>
      <c r="C187" s="36" t="s">
        <v>728</v>
      </c>
      <c r="D187" s="36">
        <v>5424</v>
      </c>
      <c r="E187" s="36">
        <v>2</v>
      </c>
      <c r="F187" s="37">
        <v>88</v>
      </c>
      <c r="G187" s="37">
        <v>38</v>
      </c>
      <c r="H187" s="38">
        <v>10044.094226155912</v>
      </c>
      <c r="I187" s="38">
        <f>Table1[[#This Row],[Cost]]+IF(Table1[[#This Row],[n]]=0,0,VLOOKUP(Table1[[#This Row],[DRG]],HCPCs,5,0))</f>
        <v>10317.006426948399</v>
      </c>
      <c r="J187" s="39">
        <v>0.78940000000000043</v>
      </c>
      <c r="K187" s="39">
        <f>Table1[[#This Row],[W (3M)]]-IFERROR((Table1[[#This Row],[W (3M)]]-Table1[[#This Row],[Adjusted Cost]]*Casemix/TotalCost)*EXP(-a/Table1[[#This Row],[n]]),)</f>
        <v>1.2442095959685073</v>
      </c>
      <c r="L187" s="39">
        <f>VLOOKUP(Table1[[#This Row],[BaseDRG]],BaseDRGTable,13+Table1[[#This Row],[severity]],FALSE)</f>
        <v>1.2442095959685073</v>
      </c>
      <c r="M187" s="39">
        <f>IF(VLOOKUP(Table1[[#This Row],[BaseDRG]],BaseDRGTable,8,0)&gt;0,Table1[[#This Row],[W (severity)]]*Basic_CaseMix/$L$797,Table1[[#This Row],[W (severity)]])</f>
        <v>1.2566141064357763</v>
      </c>
      <c r="N187" s="38">
        <v>145</v>
      </c>
      <c r="O187" s="41">
        <v>64</v>
      </c>
      <c r="P187" s="60">
        <v>1.5391752336090965</v>
      </c>
      <c r="Q187" s="40">
        <f>Table1[[#This Row],[W (proposed)]]/Table1[[#This Row],[W (curr)]]-1</f>
        <v>-0.18357956976137391</v>
      </c>
      <c r="R187" s="41">
        <f>RANK(Table1[[#This Row],[∆W%]],Table1[∆W%])</f>
        <v>597</v>
      </c>
      <c r="S187" s="59">
        <f>Table1[W (proposed)]-Table1[[#This Row],[W (curr)]]</f>
        <v>-0.28256112717332016</v>
      </c>
      <c r="T187" s="50">
        <f>Table1[[#This Row],[nBasic]]*Table1[W (proposed)]-Table1[[#This Row],[nBasic (curr)]]*Table1[[#This Row],[W (curr)]]</f>
        <v>-50.755878906422673</v>
      </c>
      <c r="U187" s="48"/>
      <c r="V187" s="46"/>
      <c r="W187" s="46"/>
      <c r="X187" s="46"/>
      <c r="Y187" s="46"/>
      <c r="Z187" s="46"/>
      <c r="AA187" s="46"/>
      <c r="AB187" s="46"/>
      <c r="AC187" s="46"/>
      <c r="AD187" s="46"/>
      <c r="AE187" s="46"/>
    </row>
    <row r="188" spans="1:31" s="44" customFormat="1" x14ac:dyDescent="0.25">
      <c r="A188" s="36">
        <v>14143</v>
      </c>
      <c r="B188" s="36" t="s">
        <v>9</v>
      </c>
      <c r="C188" s="36" t="s">
        <v>345</v>
      </c>
      <c r="D188" s="36">
        <v>1414</v>
      </c>
      <c r="E188" s="36">
        <v>3</v>
      </c>
      <c r="F188" s="37">
        <v>119</v>
      </c>
      <c r="G188" s="37">
        <v>37</v>
      </c>
      <c r="H188" s="38">
        <v>30553.456045667568</v>
      </c>
      <c r="I188" s="38">
        <f>Table1[[#This Row],[Cost]]+IF(Table1[[#This Row],[n]]=0,0,VLOOKUP(Table1[[#This Row],[DRG]],HCPCs,5,0))</f>
        <v>30826.38841552184</v>
      </c>
      <c r="J188" s="39">
        <v>1.8743999999999981</v>
      </c>
      <c r="K188" s="39">
        <f>Table1[[#This Row],[W (3M)]]-IFERROR((Table1[[#This Row],[W (3M)]]-Table1[[#This Row],[Adjusted Cost]]*Casemix/TotalCost)*EXP(-a/Table1[[#This Row],[n]]),)</f>
        <v>3.7175759964412514</v>
      </c>
      <c r="L188" s="39">
        <f>VLOOKUP(Table1[[#This Row],[BaseDRG]],BaseDRGTable,13+Table1[[#This Row],[severity]],FALSE)</f>
        <v>3.7175759964412514</v>
      </c>
      <c r="M188" s="39">
        <f>IF(VLOOKUP(Table1[[#This Row],[BaseDRG]],BaseDRGTable,8,0)&gt;0,Table1[[#This Row],[W (severity)]]*Basic_CaseMix/$L$797,Table1[[#This Row],[W (severity)]])</f>
        <v>3.7546394546480877</v>
      </c>
      <c r="N188" s="38">
        <v>66</v>
      </c>
      <c r="O188" s="41">
        <v>18</v>
      </c>
      <c r="P188" s="60">
        <v>3.5227659441815802</v>
      </c>
      <c r="Q188" s="40">
        <f>Table1[[#This Row],[W (proposed)]]/Table1[[#This Row],[W (curr)]]-1</f>
        <v>6.5821435241669723E-2</v>
      </c>
      <c r="R188" s="41">
        <f>RANK(Table1[[#This Row],[∆W%]],Table1[∆W%])</f>
        <v>280</v>
      </c>
      <c r="S188" s="59">
        <f>Table1[W (proposed)]-Table1[[#This Row],[W (curr)]]</f>
        <v>0.2318735104665075</v>
      </c>
      <c r="T188" s="50">
        <f>Table1[[#This Row],[nBasic]]*Table1[W (proposed)]-Table1[[#This Row],[nBasic (curr)]]*Table1[[#This Row],[W (curr)]]</f>
        <v>75.5118728267108</v>
      </c>
      <c r="U188" s="48"/>
      <c r="V188" s="46"/>
      <c r="W188" s="46"/>
      <c r="X188" s="46"/>
      <c r="Y188" s="46"/>
      <c r="Z188" s="46"/>
      <c r="AA188" s="46"/>
      <c r="AB188" s="46"/>
      <c r="AC188" s="46"/>
      <c r="AD188" s="46"/>
      <c r="AE188" s="46"/>
    </row>
    <row r="189" spans="1:31" s="44" customFormat="1" x14ac:dyDescent="0.25">
      <c r="A189" s="36">
        <v>74143</v>
      </c>
      <c r="B189" s="36" t="s">
        <v>15</v>
      </c>
      <c r="C189" s="36" t="s">
        <v>759</v>
      </c>
      <c r="D189" s="36">
        <v>7414</v>
      </c>
      <c r="E189" s="36">
        <v>3</v>
      </c>
      <c r="F189" s="37">
        <v>149</v>
      </c>
      <c r="G189" s="37">
        <v>37</v>
      </c>
      <c r="H189" s="38">
        <v>11004.682068583756</v>
      </c>
      <c r="I189" s="38">
        <f>Table1[[#This Row],[Cost]]+IF(Table1[[#This Row],[n]]=0,0,VLOOKUP(Table1[[#This Row],[DRG]],HCPCs,5,0))</f>
        <v>11707.454190963075</v>
      </c>
      <c r="J189" s="39">
        <v>1.4581000000000013</v>
      </c>
      <c r="K189" s="39">
        <f>Table1[[#This Row],[W (3M)]]-IFERROR((Table1[[#This Row],[W (3M)]]-Table1[[#This Row],[Adjusted Cost]]*Casemix/TotalCost)*EXP(-a/Table1[[#This Row],[n]]),)</f>
        <v>1.4168301525090503</v>
      </c>
      <c r="L189" s="39">
        <f>VLOOKUP(Table1[[#This Row],[BaseDRG]],BaseDRGTable,13+Table1[[#This Row],[severity]],FALSE)</f>
        <v>1.4168301525090503</v>
      </c>
      <c r="M189" s="39">
        <f>IF(VLOOKUP(Table1[[#This Row],[BaseDRG]],BaseDRGTable,8,0)&gt;0,Table1[[#This Row],[W (severity)]]*Basic_CaseMix/$L$797,Table1[[#This Row],[W (severity)]])</f>
        <v>1.4309556539632167</v>
      </c>
      <c r="N189" s="38">
        <v>100</v>
      </c>
      <c r="O189" s="41">
        <v>26</v>
      </c>
      <c r="P189" s="60">
        <v>1.6151540165181886</v>
      </c>
      <c r="Q189" s="40">
        <f>Table1[[#This Row],[W (proposed)]]/Table1[[#This Row],[W (curr)]]-1</f>
        <v>-0.11404383772146454</v>
      </c>
      <c r="R189" s="41">
        <f>RANK(Table1[[#This Row],[∆W%]],Table1[∆W%])</f>
        <v>524</v>
      </c>
      <c r="S189" s="59">
        <f>Table1[W (proposed)]-Table1[[#This Row],[W (curr)]]</f>
        <v>-0.18419836255497191</v>
      </c>
      <c r="T189" s="50">
        <f>Table1[[#This Row],[nBasic]]*Table1[W (proposed)]-Table1[[#This Row],[nBasic (curr)]]*Table1[[#This Row],[W (curr)]]</f>
        <v>10.951354767166116</v>
      </c>
      <c r="U189" s="48"/>
      <c r="V189" s="46"/>
      <c r="W189" s="46"/>
      <c r="X189" s="46"/>
      <c r="Y189" s="46"/>
      <c r="Z189" s="46"/>
      <c r="AA189" s="46"/>
      <c r="AB189" s="46"/>
      <c r="AC189" s="46"/>
      <c r="AD189" s="46"/>
      <c r="AE189" s="46"/>
    </row>
    <row r="190" spans="1:31" s="44" customFormat="1" x14ac:dyDescent="0.25">
      <c r="A190" s="36">
        <v>54211</v>
      </c>
      <c r="B190" s="36" t="s">
        <v>13</v>
      </c>
      <c r="C190" s="36" t="s">
        <v>94</v>
      </c>
      <c r="D190" s="36">
        <v>5421</v>
      </c>
      <c r="E190" s="36">
        <v>1</v>
      </c>
      <c r="F190" s="37">
        <v>114</v>
      </c>
      <c r="G190" s="37">
        <v>37</v>
      </c>
      <c r="H190" s="38">
        <v>4535.6034202996489</v>
      </c>
      <c r="I190" s="38">
        <f>Table1[[#This Row],[Cost]]+IF(Table1[[#This Row],[n]]=0,0,VLOOKUP(Table1[[#This Row],[DRG]],HCPCs,5,0))</f>
        <v>4541.562079898551</v>
      </c>
      <c r="J190" s="39">
        <v>0.5936999999999989</v>
      </c>
      <c r="K190" s="39">
        <f>Table1[[#This Row],[W (3M)]]-IFERROR((Table1[[#This Row],[W (3M)]]-Table1[[#This Row],[Adjusted Cost]]*Casemix/TotalCost)*EXP(-a/Table1[[#This Row],[n]]),)</f>
        <v>0.54984021600262167</v>
      </c>
      <c r="L190" s="39">
        <f>VLOOKUP(Table1[[#This Row],[BaseDRG]],BaseDRGTable,13+Table1[[#This Row],[severity]],FALSE)</f>
        <v>0.54984021600262167</v>
      </c>
      <c r="M190" s="39">
        <f>IF(VLOOKUP(Table1[[#This Row],[BaseDRG]],BaseDRGTable,8,0)&gt;0,Table1[[#This Row],[W (severity)]]*Basic_CaseMix/$L$797,Table1[[#This Row],[W (severity)]])</f>
        <v>0.55532200840868395</v>
      </c>
      <c r="N190" s="38">
        <v>99</v>
      </c>
      <c r="O190" s="41">
        <v>35</v>
      </c>
      <c r="P190" s="60">
        <v>0.40062591357500382</v>
      </c>
      <c r="Q190" s="40">
        <f>Table1[[#This Row],[W (proposed)]]/Table1[[#This Row],[W (curr)]]-1</f>
        <v>0.38613601764609373</v>
      </c>
      <c r="R190" s="41">
        <f>RANK(Table1[[#This Row],[∆W%]],Table1[∆W%])</f>
        <v>64</v>
      </c>
      <c r="S190" s="59">
        <f>Table1[W (proposed)]-Table1[[#This Row],[W (curr)]]</f>
        <v>0.15469609483368013</v>
      </c>
      <c r="T190" s="50">
        <f>Table1[[#This Row],[nBasic]]*Table1[W (proposed)]-Table1[[#This Row],[nBasic (curr)]]*Table1[[#This Row],[W (curr)]]</f>
        <v>6.5250073359961718</v>
      </c>
      <c r="U190" s="48"/>
      <c r="V190" s="46"/>
      <c r="W190" s="46"/>
      <c r="X190" s="46"/>
      <c r="Y190" s="46"/>
      <c r="Z190" s="46"/>
      <c r="AA190" s="46"/>
      <c r="AB190" s="46"/>
      <c r="AC190" s="46"/>
      <c r="AD190" s="46"/>
      <c r="AE190" s="46"/>
    </row>
    <row r="191" spans="1:31" s="44" customFormat="1" x14ac:dyDescent="0.25">
      <c r="A191" s="36">
        <v>84201</v>
      </c>
      <c r="B191" s="36" t="s">
        <v>16</v>
      </c>
      <c r="C191" s="36" t="s">
        <v>118</v>
      </c>
      <c r="D191" s="36">
        <v>8420</v>
      </c>
      <c r="E191" s="36">
        <v>1</v>
      </c>
      <c r="F191" s="37">
        <v>162</v>
      </c>
      <c r="G191" s="37">
        <v>37</v>
      </c>
      <c r="H191" s="38">
        <v>2644.6745246913574</v>
      </c>
      <c r="I191" s="38">
        <f>Table1[[#This Row],[Cost]]+IF(Table1[[#This Row],[n]]=0,0,VLOOKUP(Table1[[#This Row],[DRG]],HCPCs,5,0))</f>
        <v>2866.5627759510503</v>
      </c>
      <c r="J191" s="39">
        <v>0.48899999999999899</v>
      </c>
      <c r="K191" s="39">
        <f>Table1[[#This Row],[W (3M)]]-IFERROR((Table1[[#This Row],[W (3M)]]-Table1[[#This Row],[Adjusted Cost]]*Casemix/TotalCost)*EXP(-a/Table1[[#This Row],[n]]),)</f>
        <v>0.34755578645639701</v>
      </c>
      <c r="L191" s="39">
        <f>VLOOKUP(Table1[[#This Row],[BaseDRG]],BaseDRGTable,13+Table1[[#This Row],[severity]],FALSE)</f>
        <v>0.34755578645639701</v>
      </c>
      <c r="M191" s="39">
        <f>IF(VLOOKUP(Table1[[#This Row],[BaseDRG]],BaseDRGTable,8,0)&gt;0,Table1[[#This Row],[W (severity)]]*Basic_CaseMix/$L$797,Table1[[#This Row],[W (severity)]])</f>
        <v>0.35102084524153065</v>
      </c>
      <c r="N191" s="38">
        <v>151</v>
      </c>
      <c r="O191" s="41">
        <v>37</v>
      </c>
      <c r="P191" s="60">
        <v>0.28399459395159338</v>
      </c>
      <c r="Q191" s="40">
        <f>Table1[[#This Row],[W (proposed)]]/Table1[[#This Row],[W (curr)]]-1</f>
        <v>0.23601241966374142</v>
      </c>
      <c r="R191" s="41">
        <f>RANK(Table1[[#This Row],[∆W%]],Table1[∆W%])</f>
        <v>144</v>
      </c>
      <c r="S191" s="51">
        <f>Table1[W (proposed)]-Table1[[#This Row],[W (curr)]]</f>
        <v>6.7026251289937278E-2</v>
      </c>
      <c r="T191" s="50">
        <f>Table1[[#This Row],[nBasic]]*Table1[W (proposed)]-Table1[[#This Row],[nBasic (curr)]]*Table1[[#This Row],[W (curr)]]</f>
        <v>2.479971297727678</v>
      </c>
      <c r="U191" s="48"/>
      <c r="V191" s="46"/>
      <c r="W191" s="46"/>
      <c r="X191" s="46"/>
      <c r="Y191" s="46"/>
      <c r="Z191" s="46"/>
      <c r="AA191" s="46"/>
      <c r="AB191" s="46"/>
      <c r="AC191" s="46"/>
      <c r="AD191" s="46"/>
      <c r="AE191" s="46"/>
    </row>
    <row r="192" spans="1:31" s="44" customFormat="1" x14ac:dyDescent="0.25">
      <c r="A192" s="36">
        <v>51071</v>
      </c>
      <c r="B192" s="36" t="s">
        <v>13</v>
      </c>
      <c r="C192" s="36" t="s">
        <v>90</v>
      </c>
      <c r="D192" s="36">
        <v>5107</v>
      </c>
      <c r="E192" s="36">
        <v>1</v>
      </c>
      <c r="F192" s="37">
        <v>74</v>
      </c>
      <c r="G192" s="37">
        <v>37</v>
      </c>
      <c r="H192" s="38">
        <v>31221.67874324325</v>
      </c>
      <c r="I192" s="38">
        <f>Table1[[#This Row],[Cost]]+IF(Table1[[#This Row],[n]]=0,0,VLOOKUP(Table1[[#This Row],[DRG]],HCPCs,5,0))</f>
        <v>31726.009440986356</v>
      </c>
      <c r="J192" s="39">
        <v>3.2199999999999993</v>
      </c>
      <c r="K192" s="39">
        <f>Table1[[#This Row],[W (3M)]]-IFERROR((Table1[[#This Row],[W (3M)]]-Table1[[#This Row],[Adjusted Cost]]*Casemix/TotalCost)*EXP(-a/Table1[[#This Row],[n]]),)</f>
        <v>3.8322090650182972</v>
      </c>
      <c r="L192" s="39">
        <f>VLOOKUP(Table1[[#This Row],[BaseDRG]],BaseDRGTable,13+Table1[[#This Row],[severity]],FALSE)</f>
        <v>3.8322090650182972</v>
      </c>
      <c r="M192" s="39">
        <f>IF(VLOOKUP(Table1[[#This Row],[BaseDRG]],BaseDRGTable,8,0)&gt;0,Table1[[#This Row],[W (severity)]]*Basic_CaseMix/$L$797,Table1[[#This Row],[W (severity)]])</f>
        <v>3.8704153910374908</v>
      </c>
      <c r="N192" s="38">
        <v>76</v>
      </c>
      <c r="O192" s="41">
        <v>42</v>
      </c>
      <c r="P192" s="60">
        <v>3.5889490117416463</v>
      </c>
      <c r="Q192" s="40">
        <f>Table1[[#This Row],[W (proposed)]]/Table1[[#This Row],[W (curr)]]-1</f>
        <v>7.8425850680797105E-2</v>
      </c>
      <c r="R192" s="41">
        <f>RANK(Table1[[#This Row],[∆W%]],Table1[∆W%])</f>
        <v>265</v>
      </c>
      <c r="S192" s="59">
        <f>Table1[W (proposed)]-Table1[[#This Row],[W (curr)]]</f>
        <v>0.2814663792958445</v>
      </c>
      <c r="T192" s="50">
        <f>Table1[[#This Row],[nBasic]]*Table1[W (proposed)]-Table1[[#This Row],[nBasic (curr)]]*Table1[[#This Row],[W (curr)]]</f>
        <v>-7.5304890247620051</v>
      </c>
      <c r="U192" s="48"/>
      <c r="V192" s="46"/>
      <c r="W192" s="46"/>
      <c r="X192" s="46"/>
      <c r="Y192" s="46"/>
      <c r="Z192" s="46"/>
      <c r="AA192" s="46"/>
      <c r="AB192" s="46"/>
      <c r="AC192" s="46"/>
      <c r="AD192" s="46"/>
      <c r="AE192" s="46"/>
    </row>
    <row r="193" spans="1:31" s="44" customFormat="1" x14ac:dyDescent="0.25">
      <c r="A193" s="36">
        <v>104112</v>
      </c>
      <c r="B193" s="36" t="s">
        <v>18</v>
      </c>
      <c r="C193" s="36" t="s">
        <v>770</v>
      </c>
      <c r="D193" s="36">
        <v>10411</v>
      </c>
      <c r="E193" s="36">
        <v>2</v>
      </c>
      <c r="F193" s="37">
        <v>331</v>
      </c>
      <c r="G193" s="37">
        <v>37</v>
      </c>
      <c r="H193" s="38">
        <v>4937.8156701801872</v>
      </c>
      <c r="I193" s="38">
        <f>Table1[[#This Row],[Cost]]+IF(Table1[[#This Row],[n]]=0,0,VLOOKUP(Table1[[#This Row],[DRG]],HCPCs,5,0))</f>
        <v>4938.8265142192868</v>
      </c>
      <c r="J193" s="39">
        <v>0.61780003828713559</v>
      </c>
      <c r="K193" s="39">
        <f>Table1[[#This Row],[W (3M)]]-IFERROR((Table1[[#This Row],[W (3M)]]-Table1[[#This Row],[Adjusted Cost]]*Casemix/TotalCost)*EXP(-a/Table1[[#This Row],[n]]),)</f>
        <v>0.59764930783600645</v>
      </c>
      <c r="L193" s="39">
        <f>VLOOKUP(Table1[[#This Row],[BaseDRG]],BaseDRGTable,13+Table1[[#This Row],[severity]],FALSE)</f>
        <v>0.59764930783600645</v>
      </c>
      <c r="M193" s="39">
        <f>IF(VLOOKUP(Table1[[#This Row],[BaseDRG]],BaseDRGTable,8,0)&gt;0,Table1[[#This Row],[W (severity)]]*Basic_CaseMix/$L$797,Table1[[#This Row],[W (severity)]])</f>
        <v>0.60360774692764285</v>
      </c>
      <c r="N193" s="38">
        <v>531</v>
      </c>
      <c r="O193" s="41">
        <v>55</v>
      </c>
      <c r="P193" s="60">
        <v>0.73710775559164332</v>
      </c>
      <c r="Q193" s="40">
        <f>Table1[[#This Row],[W (proposed)]]/Table1[[#This Row],[W (curr)]]-1</f>
        <v>-0.18111328723823561</v>
      </c>
      <c r="R193" s="41">
        <f>RANK(Table1[[#This Row],[∆W%]],Table1[∆W%])</f>
        <v>594</v>
      </c>
      <c r="S193" s="59">
        <f>Table1[W (proposed)]-Table1[[#This Row],[W (curr)]]</f>
        <v>-0.13350000866400047</v>
      </c>
      <c r="T193" s="50">
        <f>Table1[[#This Row],[nBasic]]*Table1[W (proposed)]-Table1[[#This Row],[nBasic (curr)]]*Table1[[#This Row],[W (curr)]]</f>
        <v>-18.207439921217595</v>
      </c>
      <c r="U193" s="48"/>
      <c r="V193" s="46"/>
      <c r="W193" s="46"/>
      <c r="X193" s="46"/>
      <c r="Y193" s="46"/>
      <c r="Z193" s="46"/>
      <c r="AA193" s="46"/>
      <c r="AB193" s="46"/>
      <c r="AC193" s="46"/>
      <c r="AD193" s="46"/>
      <c r="AE193" s="46"/>
    </row>
    <row r="194" spans="1:31" s="44" customFormat="1" x14ac:dyDescent="0.25">
      <c r="A194" s="36">
        <v>184142</v>
      </c>
      <c r="B194" s="36" t="s">
        <v>26</v>
      </c>
      <c r="C194" s="36" t="s">
        <v>482</v>
      </c>
      <c r="D194" s="36">
        <v>18414</v>
      </c>
      <c r="E194" s="36">
        <v>2</v>
      </c>
      <c r="F194" s="37">
        <v>95</v>
      </c>
      <c r="G194" s="37">
        <v>37</v>
      </c>
      <c r="H194" s="38">
        <v>6288.0222431578959</v>
      </c>
      <c r="I194" s="38">
        <f>Table1[[#This Row],[Cost]]+IF(Table1[[#This Row],[n]]=0,0,VLOOKUP(Table1[[#This Row],[DRG]],HCPCs,5,0))</f>
        <v>6288.0222431578959</v>
      </c>
      <c r="J194" s="39">
        <v>0.99570010777903173</v>
      </c>
      <c r="K194" s="39">
        <f>Table1[[#This Row],[W (3M)]]-IFERROR((Table1[[#This Row],[W (3M)]]-Table1[[#This Row],[Adjusted Cost]]*Casemix/TotalCost)*EXP(-a/Table1[[#This Row],[n]]),)</f>
        <v>0.76282327126146221</v>
      </c>
      <c r="L194" s="39">
        <f>VLOOKUP(Table1[[#This Row],[BaseDRG]],BaseDRGTable,13+Table1[[#This Row],[severity]],FALSE)</f>
        <v>0.76282327126146221</v>
      </c>
      <c r="M194" s="39">
        <f>IF(VLOOKUP(Table1[[#This Row],[BaseDRG]],BaseDRGTable,8,0)&gt;0,Table1[[#This Row],[W (severity)]]*Basic_CaseMix/$L$797,Table1[[#This Row],[W (severity)]])</f>
        <v>0.7704284603579773</v>
      </c>
      <c r="N194" s="38">
        <v>160</v>
      </c>
      <c r="O194" s="41">
        <v>81</v>
      </c>
      <c r="P194" s="60">
        <v>0.790431535640579</v>
      </c>
      <c r="Q194" s="40">
        <f>Table1[[#This Row],[W (proposed)]]/Table1[[#This Row],[W (curr)]]-1</f>
        <v>-2.5306524829365351E-2</v>
      </c>
      <c r="R194" s="41">
        <f>RANK(Table1[[#This Row],[∆W%]],Table1[∆W%])</f>
        <v>421</v>
      </c>
      <c r="S194" s="59">
        <f>Table1[W (proposed)]-Table1[[#This Row],[W (curr)]]</f>
        <v>-2.0003075282601701E-2</v>
      </c>
      <c r="T194" s="50">
        <f>Table1[[#This Row],[nBasic]]*Table1[W (proposed)]-Table1[[#This Row],[nBasic (curr)]]*Table1[[#This Row],[W (curr)]]</f>
        <v>-35.519101353641744</v>
      </c>
      <c r="U194" s="48"/>
      <c r="V194" s="46"/>
      <c r="W194" s="46"/>
      <c r="X194" s="46"/>
      <c r="Y194" s="46"/>
      <c r="Z194" s="46"/>
      <c r="AA194" s="46"/>
      <c r="AB194" s="46"/>
      <c r="AC194" s="46"/>
      <c r="AD194" s="46"/>
      <c r="AE194" s="46"/>
    </row>
    <row r="195" spans="1:31" s="44" customFormat="1" x14ac:dyDescent="0.25">
      <c r="A195" s="36">
        <v>54153</v>
      </c>
      <c r="B195" s="36" t="s">
        <v>13</v>
      </c>
      <c r="C195" s="36" t="s">
        <v>329</v>
      </c>
      <c r="D195" s="36">
        <v>5415</v>
      </c>
      <c r="E195" s="36">
        <v>3</v>
      </c>
      <c r="F195" s="37">
        <v>149</v>
      </c>
      <c r="G195" s="37">
        <v>36</v>
      </c>
      <c r="H195" s="38">
        <v>18907.422007554756</v>
      </c>
      <c r="I195" s="38">
        <f>Table1[[#This Row],[Cost]]+IF(Table1[[#This Row],[n]]=0,0,VLOOKUP(Table1[[#This Row],[DRG]],HCPCs,5,0))</f>
        <v>19869.788779694067</v>
      </c>
      <c r="J195" s="39">
        <v>1.3388000000000004</v>
      </c>
      <c r="K195" s="39">
        <f>Table1[[#This Row],[W (3M)]]-IFERROR((Table1[[#This Row],[W (3M)]]-Table1[[#This Row],[Adjusted Cost]]*Casemix/TotalCost)*EXP(-a/Table1[[#This Row],[n]]),)</f>
        <v>2.3985494212072771</v>
      </c>
      <c r="L195" s="39">
        <f>VLOOKUP(Table1[[#This Row],[BaseDRG]],BaseDRGTable,13+Table1[[#This Row],[severity]],FALSE)</f>
        <v>2.3985494212072771</v>
      </c>
      <c r="M195" s="39">
        <f>IF(VLOOKUP(Table1[[#This Row],[BaseDRG]],BaseDRGTable,8,0)&gt;0,Table1[[#This Row],[W (severity)]]*Basic_CaseMix/$L$797,Table1[[#This Row],[W (severity)]])</f>
        <v>2.4224624592500899</v>
      </c>
      <c r="N195" s="38">
        <v>68</v>
      </c>
      <c r="O195" s="41">
        <v>18</v>
      </c>
      <c r="P195" s="60">
        <v>2.2284289308400158</v>
      </c>
      <c r="Q195" s="40">
        <f>Table1[[#This Row],[W (proposed)]]/Table1[[#This Row],[W (curr)]]-1</f>
        <v>8.7071894339898037E-2</v>
      </c>
      <c r="R195" s="41">
        <f>RANK(Table1[[#This Row],[∆W%]],Table1[∆W%])</f>
        <v>255</v>
      </c>
      <c r="S195" s="59">
        <f>Table1[W (proposed)]-Table1[[#This Row],[W (curr)]]</f>
        <v>0.19403352841007404</v>
      </c>
      <c r="T195" s="50">
        <f>Table1[[#This Row],[nBasic]]*Table1[W (proposed)]-Table1[[#This Row],[nBasic (curr)]]*Table1[[#This Row],[W (curr)]]</f>
        <v>47.096927777882954</v>
      </c>
      <c r="U195" s="48"/>
      <c r="V195" s="46"/>
      <c r="W195" s="46"/>
      <c r="X195" s="46"/>
      <c r="Y195" s="46"/>
      <c r="Z195" s="46"/>
      <c r="AA195" s="46"/>
      <c r="AB195" s="46"/>
      <c r="AC195" s="46"/>
      <c r="AD195" s="46"/>
      <c r="AE195" s="46"/>
    </row>
    <row r="196" spans="1:31" s="44" customFormat="1" x14ac:dyDescent="0.25">
      <c r="A196" s="36">
        <v>214163</v>
      </c>
      <c r="B196" s="36" t="s">
        <v>29</v>
      </c>
      <c r="C196" s="36" t="s">
        <v>646</v>
      </c>
      <c r="D196" s="36">
        <v>21416</v>
      </c>
      <c r="E196" s="36">
        <v>3</v>
      </c>
      <c r="F196" s="37">
        <v>103</v>
      </c>
      <c r="G196" s="37">
        <v>36</v>
      </c>
      <c r="H196" s="38">
        <v>13550.684133665625</v>
      </c>
      <c r="I196" s="38">
        <f>Table1[[#This Row],[Cost]]+IF(Table1[[#This Row],[n]]=0,0,VLOOKUP(Table1[[#This Row],[DRG]],HCPCs,5,0))</f>
        <v>13550.684133665625</v>
      </c>
      <c r="J196" s="39">
        <v>1.169499740843529</v>
      </c>
      <c r="K196" s="39">
        <f>Table1[[#This Row],[W (3M)]]-IFERROR((Table1[[#This Row],[W (3M)]]-Table1[[#This Row],[Adjusted Cost]]*Casemix/TotalCost)*EXP(-a/Table1[[#This Row],[n]]),)</f>
        <v>1.6360023151938248</v>
      </c>
      <c r="L196" s="39">
        <f>VLOOKUP(Table1[[#This Row],[BaseDRG]],BaseDRGTable,13+Table1[[#This Row],[severity]],FALSE)</f>
        <v>1.6360023151938248</v>
      </c>
      <c r="M196" s="39">
        <f>IF(VLOOKUP(Table1[[#This Row],[BaseDRG]],BaseDRGTable,8,0)&gt;0,Table1[[#This Row],[W (severity)]]*Basic_CaseMix/$L$797,Table1[[#This Row],[W (severity)]])</f>
        <v>1.6523129174501119</v>
      </c>
      <c r="N196" s="38">
        <v>101</v>
      </c>
      <c r="O196" s="41">
        <v>36</v>
      </c>
      <c r="P196" s="60">
        <v>1.753059654820412</v>
      </c>
      <c r="Q196" s="40">
        <f>Table1[[#This Row],[W (proposed)]]/Table1[[#This Row],[W (curr)]]-1</f>
        <v>-5.7469086744010967E-2</v>
      </c>
      <c r="R196" s="41">
        <f>RANK(Table1[[#This Row],[∆W%]],Table1[∆W%])</f>
        <v>454</v>
      </c>
      <c r="S196" s="59">
        <f>Table1[W (proposed)]-Table1[[#This Row],[W (curr)]]</f>
        <v>-0.10074673737030015</v>
      </c>
      <c r="T196" s="50">
        <f>Table1[[#This Row],[nBasic]]*Table1[W (proposed)]-Table1[[#This Row],[nBasic (curr)]]*Table1[[#This Row],[W (curr)]]</f>
        <v>-3.6268825453308011</v>
      </c>
      <c r="U196" s="48"/>
      <c r="V196" s="46"/>
      <c r="W196" s="46"/>
      <c r="X196" s="46"/>
      <c r="Y196" s="46"/>
      <c r="Z196" s="46"/>
      <c r="AA196" s="46"/>
      <c r="AB196" s="46"/>
      <c r="AC196" s="46"/>
      <c r="AD196" s="46"/>
      <c r="AE196" s="46"/>
    </row>
    <row r="197" spans="1:31" s="44" customFormat="1" x14ac:dyDescent="0.25">
      <c r="A197" s="36">
        <v>51201</v>
      </c>
      <c r="B197" s="36" t="s">
        <v>13</v>
      </c>
      <c r="C197" s="36" t="s">
        <v>85</v>
      </c>
      <c r="D197" s="36">
        <v>5120</v>
      </c>
      <c r="E197" s="36">
        <v>1</v>
      </c>
      <c r="F197" s="37">
        <v>125</v>
      </c>
      <c r="G197" s="37">
        <v>36</v>
      </c>
      <c r="H197" s="38">
        <v>9760.9700050339197</v>
      </c>
      <c r="I197" s="38">
        <f>Table1[[#This Row],[Cost]]+IF(Table1[[#This Row],[n]]=0,0,VLOOKUP(Table1[[#This Row],[DRG]],HCPCs,5,0))</f>
        <v>11725.847856809625</v>
      </c>
      <c r="J197" s="39">
        <v>1.705399999999998</v>
      </c>
      <c r="K197" s="39">
        <f>Table1[[#This Row],[W (3M)]]-IFERROR((Table1[[#This Row],[W (3M)]]-Table1[[#This Row],[Adjusted Cost]]*Casemix/TotalCost)*EXP(-a/Table1[[#This Row],[n]]),)</f>
        <v>1.4206617850101049</v>
      </c>
      <c r="L197" s="39">
        <f>VLOOKUP(Table1[[#This Row],[BaseDRG]],BaseDRGTable,13+Table1[[#This Row],[severity]],FALSE)</f>
        <v>1.4206617850101049</v>
      </c>
      <c r="M197" s="39">
        <f>IF(VLOOKUP(Table1[[#This Row],[BaseDRG]],BaseDRGTable,8,0)&gt;0,Table1[[#This Row],[W (severity)]]*Basic_CaseMix/$L$797,Table1[[#This Row],[W (severity)]])</f>
        <v>1.4348254870420678</v>
      </c>
      <c r="N197" s="38">
        <v>112</v>
      </c>
      <c r="O197" s="41">
        <v>32</v>
      </c>
      <c r="P197" s="60">
        <v>1.8127897785429945</v>
      </c>
      <c r="Q197" s="40">
        <f>Table1[[#This Row],[W (proposed)]]/Table1[[#This Row],[W (curr)]]-1</f>
        <v>-0.20849868858192178</v>
      </c>
      <c r="R197" s="41">
        <f>RANK(Table1[[#This Row],[∆W%]],Table1[∆W%])</f>
        <v>623</v>
      </c>
      <c r="S197" s="59">
        <f>Table1[W (proposed)]-Table1[[#This Row],[W (curr)]]</f>
        <v>-0.3779642915009267</v>
      </c>
      <c r="T197" s="50">
        <f>Table1[[#This Row],[nBasic]]*Table1[W (proposed)]-Table1[[#This Row],[nBasic (curr)]]*Table1[[#This Row],[W (curr)]]</f>
        <v>-6.3555553798613857</v>
      </c>
      <c r="U197" s="48"/>
      <c r="V197" s="46"/>
      <c r="W197" s="46"/>
      <c r="X197" s="46"/>
      <c r="Y197" s="46"/>
      <c r="Z197" s="46"/>
      <c r="AA197" s="46"/>
      <c r="AB197" s="46"/>
      <c r="AC197" s="46"/>
      <c r="AD197" s="46"/>
      <c r="AE197" s="46"/>
    </row>
    <row r="198" spans="1:31" s="44" customFormat="1" x14ac:dyDescent="0.25">
      <c r="A198" s="36">
        <v>74142</v>
      </c>
      <c r="B198" s="36" t="s">
        <v>15</v>
      </c>
      <c r="C198" s="36" t="s">
        <v>698</v>
      </c>
      <c r="D198" s="36">
        <v>7414</v>
      </c>
      <c r="E198" s="36">
        <v>2</v>
      </c>
      <c r="F198" s="37">
        <v>95</v>
      </c>
      <c r="G198" s="37">
        <v>36</v>
      </c>
      <c r="H198" s="38">
        <v>7577.7167326315794</v>
      </c>
      <c r="I198" s="38">
        <f>Table1[[#This Row],[Cost]]+IF(Table1[[#This Row],[n]]=0,0,VLOOKUP(Table1[[#This Row],[DRG]],HCPCs,5,0))</f>
        <v>7966.0898281330901</v>
      </c>
      <c r="J198" s="39">
        <v>0.94490000000000074</v>
      </c>
      <c r="K198" s="39">
        <f>Table1[[#This Row],[W (3M)]]-IFERROR((Table1[[#This Row],[W (3M)]]-Table1[[#This Row],[Adjusted Cost]]*Casemix/TotalCost)*EXP(-a/Table1[[#This Row],[n]]),)</f>
        <v>0.96374162666455121</v>
      </c>
      <c r="L198" s="39">
        <f>VLOOKUP(Table1[[#This Row],[BaseDRG]],BaseDRGTable,13+Table1[[#This Row],[severity]],FALSE)</f>
        <v>0.96374162666455121</v>
      </c>
      <c r="M198" s="39">
        <f>IF(VLOOKUP(Table1[[#This Row],[BaseDRG]],BaseDRGTable,8,0)&gt;0,Table1[[#This Row],[W (severity)]]*Basic_CaseMix/$L$797,Table1[[#This Row],[W (severity)]])</f>
        <v>0.97334992990738023</v>
      </c>
      <c r="N198" s="38">
        <v>156</v>
      </c>
      <c r="O198" s="41">
        <v>51</v>
      </c>
      <c r="P198" s="60">
        <v>1.0690827181489315</v>
      </c>
      <c r="Q198" s="40">
        <f>Table1[[#This Row],[W (proposed)]]/Table1[[#This Row],[W (curr)]]-1</f>
        <v>-8.9546661466297306E-2</v>
      </c>
      <c r="R198" s="41">
        <f>RANK(Table1[[#This Row],[∆W%]],Table1[∆W%])</f>
        <v>496</v>
      </c>
      <c r="S198" s="59">
        <f>Table1[W (proposed)]-Table1[[#This Row],[W (curr)]]</f>
        <v>-9.5732788241551292E-2</v>
      </c>
      <c r="T198" s="50">
        <f>Table1[[#This Row],[nBasic]]*Table1[W (proposed)]-Table1[[#This Row],[nBasic (curr)]]*Table1[[#This Row],[W (curr)]]</f>
        <v>-19.482621148929816</v>
      </c>
      <c r="U198" s="48"/>
      <c r="V198" s="46"/>
      <c r="W198" s="46"/>
      <c r="X198" s="46"/>
      <c r="Y198" s="46"/>
      <c r="Z198" s="46"/>
      <c r="AA198" s="46"/>
      <c r="AB198" s="46"/>
      <c r="AC198" s="46"/>
      <c r="AD198" s="46"/>
      <c r="AE198" s="46"/>
    </row>
    <row r="199" spans="1:31" s="44" customFormat="1" x14ac:dyDescent="0.25">
      <c r="A199" s="36">
        <v>44152</v>
      </c>
      <c r="B199" s="36" t="s">
        <v>12</v>
      </c>
      <c r="C199" s="36" t="s">
        <v>800</v>
      </c>
      <c r="D199" s="36">
        <v>4415</v>
      </c>
      <c r="E199" s="36">
        <v>2</v>
      </c>
      <c r="F199" s="37">
        <v>179</v>
      </c>
      <c r="G199" s="37">
        <v>36</v>
      </c>
      <c r="H199" s="38">
        <v>13696.585458437779</v>
      </c>
      <c r="I199" s="38">
        <f>Table1[[#This Row],[Cost]]+IF(Table1[[#This Row],[n]]=0,0,VLOOKUP(Table1[[#This Row],[DRG]],HCPCs,5,0))</f>
        <v>13699.476691168476</v>
      </c>
      <c r="J199" s="39">
        <v>1.1999000000000066</v>
      </c>
      <c r="K199" s="39">
        <f>Table1[[#This Row],[W (3M)]]-IFERROR((Table1[[#This Row],[W (3M)]]-Table1[[#This Row],[Adjusted Cost]]*Casemix/TotalCost)*EXP(-a/Table1[[#This Row],[n]]),)</f>
        <v>1.6556025025210115</v>
      </c>
      <c r="L199" s="39">
        <f>VLOOKUP(Table1[[#This Row],[BaseDRG]],BaseDRGTable,13+Table1[[#This Row],[severity]],FALSE)</f>
        <v>1.6556025025210115</v>
      </c>
      <c r="M199" s="39">
        <f>IF(VLOOKUP(Table1[[#This Row],[BaseDRG]],BaseDRGTable,8,0)&gt;0,Table1[[#This Row],[W (severity)]]*Basic_CaseMix/$L$797,Table1[[#This Row],[W (severity)]])</f>
        <v>1.6721085145616696</v>
      </c>
      <c r="N199" s="38">
        <v>242</v>
      </c>
      <c r="O199" s="41">
        <v>53</v>
      </c>
      <c r="P199" s="60">
        <v>2.0667983910616416</v>
      </c>
      <c r="Q199" s="40">
        <f>Table1[[#This Row],[W (proposed)]]/Table1[[#This Row],[W (curr)]]-1</f>
        <v>-0.19096680073242833</v>
      </c>
      <c r="R199" s="41">
        <f>RANK(Table1[[#This Row],[∆W%]],Table1[∆W%])</f>
        <v>604</v>
      </c>
      <c r="S199" s="59">
        <f>Table1[W (proposed)]-Table1[[#This Row],[W (curr)]]</f>
        <v>-0.394689876499972</v>
      </c>
      <c r="T199" s="50">
        <f>Table1[[#This Row],[nBasic]]*Table1[W (proposed)]-Table1[[#This Row],[nBasic (curr)]]*Table1[[#This Row],[W (curr)]]</f>
        <v>-49.344408202046907</v>
      </c>
      <c r="U199" s="48"/>
      <c r="V199" s="46"/>
      <c r="W199" s="46"/>
      <c r="X199" s="46"/>
      <c r="Y199" s="46"/>
      <c r="Z199" s="46"/>
      <c r="AA199" s="46"/>
      <c r="AB199" s="46"/>
      <c r="AC199" s="46"/>
      <c r="AD199" s="46"/>
      <c r="AE199" s="46"/>
    </row>
    <row r="200" spans="1:31" s="44" customFormat="1" x14ac:dyDescent="0.25">
      <c r="A200" s="36">
        <v>14243</v>
      </c>
      <c r="B200" s="36" t="s">
        <v>9</v>
      </c>
      <c r="C200" s="36" t="s">
        <v>449</v>
      </c>
      <c r="D200" s="36">
        <v>1424</v>
      </c>
      <c r="E200" s="36">
        <v>3</v>
      </c>
      <c r="F200" s="37">
        <v>89</v>
      </c>
      <c r="G200" s="37">
        <v>35</v>
      </c>
      <c r="H200" s="38">
        <v>34278.475414754175</v>
      </c>
      <c r="I200" s="38">
        <f>Table1[[#This Row],[Cost]]+IF(Table1[[#This Row],[n]]=0,0,VLOOKUP(Table1[[#This Row],[DRG]],HCPCs,5,0))</f>
        <v>35353.720984895372</v>
      </c>
      <c r="J200" s="39">
        <v>1.9956999999999998</v>
      </c>
      <c r="K200" s="39">
        <f>Table1[[#This Row],[W (3M)]]-IFERROR((Table1[[#This Row],[W (3M)]]-Table1[[#This Row],[Adjusted Cost]]*Casemix/TotalCost)*EXP(-a/Table1[[#This Row],[n]]),)</f>
        <v>4.2573969029500329</v>
      </c>
      <c r="L200" s="39">
        <f>VLOOKUP(Table1[[#This Row],[BaseDRG]],BaseDRGTable,13+Table1[[#This Row],[severity]],FALSE)</f>
        <v>4.2573969029500329</v>
      </c>
      <c r="M200" s="39">
        <f>IF(VLOOKUP(Table1[[#This Row],[BaseDRG]],BaseDRGTable,8,0)&gt;0,Table1[[#This Row],[W (severity)]]*Basic_CaseMix/$L$797,Table1[[#This Row],[W (severity)]])</f>
        <v>4.299842263134587</v>
      </c>
      <c r="N200" s="38">
        <v>43</v>
      </c>
      <c r="O200" s="41">
        <v>23</v>
      </c>
      <c r="P200" s="60">
        <v>4.2292192442059644</v>
      </c>
      <c r="Q200" s="40">
        <f>Table1[[#This Row],[W (proposed)]]/Table1[[#This Row],[W (curr)]]-1</f>
        <v>1.6698831356491084E-2</v>
      </c>
      <c r="R200" s="41">
        <f>RANK(Table1[[#This Row],[∆W%]],Table1[∆W%])</f>
        <v>342</v>
      </c>
      <c r="S200" s="59">
        <f>Table1[W (proposed)]-Table1[[#This Row],[W (curr)]]</f>
        <v>7.062301892862255E-2</v>
      </c>
      <c r="T200" s="50">
        <f>Table1[[#This Row],[nBasic]]*Table1[W (proposed)]-Table1[[#This Row],[nBasic (curr)]]*Table1[[#This Row],[W (curr)]]</f>
        <v>53.222436592973352</v>
      </c>
      <c r="U200" s="48"/>
      <c r="V200" s="46"/>
      <c r="W200" s="46"/>
      <c r="X200" s="46"/>
      <c r="Y200" s="46"/>
      <c r="Z200" s="46"/>
      <c r="AA200" s="46"/>
      <c r="AB200" s="46"/>
      <c r="AC200" s="46"/>
      <c r="AD200" s="46"/>
      <c r="AE200" s="46"/>
    </row>
    <row r="201" spans="1:31" s="44" customFormat="1" x14ac:dyDescent="0.25">
      <c r="A201" s="36">
        <v>91402</v>
      </c>
      <c r="B201" s="36" t="s">
        <v>17</v>
      </c>
      <c r="C201" s="36" t="s">
        <v>312</v>
      </c>
      <c r="D201" s="36">
        <v>9140</v>
      </c>
      <c r="E201" s="36">
        <v>2</v>
      </c>
      <c r="F201" s="37">
        <v>140</v>
      </c>
      <c r="G201" s="37">
        <v>35</v>
      </c>
      <c r="H201" s="38">
        <v>12797.852071488562</v>
      </c>
      <c r="I201" s="38">
        <f>Table1[[#This Row],[Cost]]+IF(Table1[[#This Row],[n]]=0,0,VLOOKUP(Table1[[#This Row],[DRG]],HCPCs,5,0))</f>
        <v>13055.409340520959</v>
      </c>
      <c r="J201" s="39">
        <v>1.8156000000000021</v>
      </c>
      <c r="K201" s="39">
        <f>Table1[[#This Row],[W (3M)]]-IFERROR((Table1[[#This Row],[W (3M)]]-Table1[[#This Row],[Adjusted Cost]]*Casemix/TotalCost)*EXP(-a/Table1[[#This Row],[n]]),)</f>
        <v>1.5810553311754965</v>
      </c>
      <c r="L201" s="39">
        <f>VLOOKUP(Table1[[#This Row],[BaseDRG]],BaseDRGTable,13+Table1[[#This Row],[severity]],FALSE)</f>
        <v>1.5810553311754965</v>
      </c>
      <c r="M201" s="39">
        <f>IF(VLOOKUP(Table1[[#This Row],[BaseDRG]],BaseDRGTable,8,0)&gt;0,Table1[[#This Row],[W (severity)]]*Basic_CaseMix/$L$797,Table1[[#This Row],[W (severity)]])</f>
        <v>1.5968181234481533</v>
      </c>
      <c r="N201" s="38">
        <v>59</v>
      </c>
      <c r="O201" s="41">
        <v>16</v>
      </c>
      <c r="P201" s="60">
        <v>0.61010169456568775</v>
      </c>
      <c r="Q201" s="40">
        <f>Table1[[#This Row],[W (proposed)]]/Table1[[#This Row],[W (curr)]]-1</f>
        <v>1.617298292516427</v>
      </c>
      <c r="R201" s="41">
        <f>RANK(Table1[[#This Row],[∆W%]],Table1[∆W%])</f>
        <v>5</v>
      </c>
      <c r="S201" s="59">
        <f>Table1[W (proposed)]-Table1[[#This Row],[W (curr)]]</f>
        <v>0.98671642888246558</v>
      </c>
      <c r="T201" s="50">
        <f>Table1[[#This Row],[nBasic]]*Table1[W (proposed)]-Table1[[#This Row],[nBasic (curr)]]*Table1[[#This Row],[W (curr)]]</f>
        <v>46.127007207634364</v>
      </c>
      <c r="U201" s="48"/>
      <c r="V201" s="46"/>
      <c r="W201" s="46"/>
      <c r="X201" s="46"/>
      <c r="Y201" s="46"/>
      <c r="Z201" s="46"/>
      <c r="AA201" s="46"/>
      <c r="AB201" s="46"/>
      <c r="AC201" s="46"/>
      <c r="AD201" s="46"/>
      <c r="AE201" s="46"/>
    </row>
    <row r="202" spans="1:31" s="44" customFormat="1" x14ac:dyDescent="0.25">
      <c r="A202" s="36">
        <v>14262</v>
      </c>
      <c r="B202" s="36" t="s">
        <v>9</v>
      </c>
      <c r="C202" s="36" t="s">
        <v>719</v>
      </c>
      <c r="D202" s="36">
        <v>1426</v>
      </c>
      <c r="E202" s="36">
        <v>2</v>
      </c>
      <c r="F202" s="37">
        <v>145</v>
      </c>
      <c r="G202" s="37">
        <v>35</v>
      </c>
      <c r="H202" s="38">
        <v>8057.6915727318619</v>
      </c>
      <c r="I202" s="38">
        <f>Table1[[#This Row],[Cost]]+IF(Table1[[#This Row],[n]]=0,0,VLOOKUP(Table1[[#This Row],[DRG]],HCPCs,5,0))</f>
        <v>8776.9596163336446</v>
      </c>
      <c r="J202" s="39">
        <v>0.84170000000000189</v>
      </c>
      <c r="K202" s="39">
        <f>Table1[[#This Row],[W (3M)]]-IFERROR((Table1[[#This Row],[W (3M)]]-Table1[[#This Row],[Adjusted Cost]]*Casemix/TotalCost)*EXP(-a/Table1[[#This Row],[n]]),)</f>
        <v>1.060804431077875</v>
      </c>
      <c r="L202" s="39">
        <f>VLOOKUP(Table1[[#This Row],[BaseDRG]],BaseDRGTable,13+Table1[[#This Row],[severity]],FALSE)</f>
        <v>1.060804431077875</v>
      </c>
      <c r="M202" s="39">
        <f>IF(VLOOKUP(Table1[[#This Row],[BaseDRG]],BaseDRGTable,8,0)&gt;0,Table1[[#This Row],[W (severity)]]*Basic_CaseMix/$L$797,Table1[[#This Row],[W (severity)]])</f>
        <v>1.0713804302597394</v>
      </c>
      <c r="N202" s="38">
        <v>166</v>
      </c>
      <c r="O202" s="41">
        <v>43</v>
      </c>
      <c r="P202" s="60">
        <v>1.1289986854354215</v>
      </c>
      <c r="Q202" s="40">
        <f>Table1[[#This Row],[W (proposed)]]/Table1[[#This Row],[W (curr)]]-1</f>
        <v>-5.1034829286324968E-2</v>
      </c>
      <c r="R202" s="41">
        <f>RANK(Table1[[#This Row],[∆W%]],Table1[∆W%])</f>
        <v>443</v>
      </c>
      <c r="S202" s="59">
        <f>Table1[W (proposed)]-Table1[[#This Row],[W (curr)]]</f>
        <v>-5.7618255175682087E-2</v>
      </c>
      <c r="T202" s="50">
        <f>Table1[[#This Row],[nBasic]]*Table1[W (proposed)]-Table1[[#This Row],[nBasic (curr)]]*Table1[[#This Row],[W (curr)]]</f>
        <v>-11.048628414632248</v>
      </c>
      <c r="U202" s="48"/>
      <c r="V202" s="46"/>
      <c r="W202" s="46"/>
      <c r="X202" s="46"/>
      <c r="Y202" s="46"/>
      <c r="Z202" s="46"/>
      <c r="AA202" s="46"/>
      <c r="AB202" s="46"/>
      <c r="AC202" s="46"/>
      <c r="AD202" s="46"/>
      <c r="AE202" s="46"/>
    </row>
    <row r="203" spans="1:31" s="44" customFormat="1" x14ac:dyDescent="0.25">
      <c r="A203" s="36">
        <v>114101</v>
      </c>
      <c r="B203" s="36" t="s">
        <v>19</v>
      </c>
      <c r="C203" s="36" t="s">
        <v>91</v>
      </c>
      <c r="D203" s="36">
        <v>11410</v>
      </c>
      <c r="E203" s="36">
        <v>1</v>
      </c>
      <c r="F203" s="37">
        <v>97</v>
      </c>
      <c r="G203" s="37">
        <v>34</v>
      </c>
      <c r="H203" s="38">
        <v>5499.8349896907212</v>
      </c>
      <c r="I203" s="38">
        <f>Table1[[#This Row],[Cost]]+IF(Table1[[#This Row],[n]]=0,0,VLOOKUP(Table1[[#This Row],[DRG]],HCPCs,5,0))</f>
        <v>5585.4166621692475</v>
      </c>
      <c r="J203" s="39">
        <v>0.61349998352021395</v>
      </c>
      <c r="K203" s="39">
        <f>Table1[[#This Row],[W (3M)]]-IFERROR((Table1[[#This Row],[W (3M)]]-Table1[[#This Row],[Adjusted Cost]]*Casemix/TotalCost)*EXP(-a/Table1[[#This Row],[n]]),)</f>
        <v>0.67532627041851434</v>
      </c>
      <c r="L203" s="39">
        <f>VLOOKUP(Table1[[#This Row],[BaseDRG]],BaseDRGTable,13+Table1[[#This Row],[severity]],FALSE)</f>
        <v>0.67532627041851434</v>
      </c>
      <c r="M203" s="39">
        <f>IF(VLOOKUP(Table1[[#This Row],[BaseDRG]],BaseDRGTable,8,0)&gt;0,Table1[[#This Row],[W (severity)]]*Basic_CaseMix/$L$797,Table1[[#This Row],[W (severity)]])</f>
        <v>0.68205913264475959</v>
      </c>
      <c r="N203" s="38">
        <v>99</v>
      </c>
      <c r="O203" s="41">
        <v>33</v>
      </c>
      <c r="P203" s="60">
        <v>0.49001548161991554</v>
      </c>
      <c r="Q203" s="40">
        <f>Table1[[#This Row],[W (proposed)]]/Table1[[#This Row],[W (curr)]]-1</f>
        <v>0.39191343585712302</v>
      </c>
      <c r="R203" s="41">
        <f>RANK(Table1[[#This Row],[∆W%]],Table1[∆W%])</f>
        <v>60</v>
      </c>
      <c r="S203" s="59">
        <f>Table1[W (proposed)]-Table1[[#This Row],[W (curr)]]</f>
        <v>0.19204365102484405</v>
      </c>
      <c r="T203" s="50">
        <f>Table1[[#This Row],[nBasic]]*Table1[W (proposed)]-Table1[[#This Row],[nBasic (curr)]]*Table1[[#This Row],[W (curr)]]</f>
        <v>7.0194996164646142</v>
      </c>
      <c r="U203" s="48"/>
      <c r="V203" s="46"/>
      <c r="W203" s="46"/>
      <c r="X203" s="46"/>
      <c r="Y203" s="46"/>
      <c r="Z203" s="46"/>
      <c r="AA203" s="46"/>
      <c r="AB203" s="46"/>
      <c r="AC203" s="46"/>
      <c r="AD203" s="46"/>
      <c r="AE203" s="46"/>
    </row>
    <row r="204" spans="1:31" s="44" customFormat="1" x14ac:dyDescent="0.25">
      <c r="A204" s="36">
        <v>14223</v>
      </c>
      <c r="B204" s="36" t="s">
        <v>9</v>
      </c>
      <c r="C204" s="36" t="s">
        <v>790</v>
      </c>
      <c r="D204" s="36">
        <v>1422</v>
      </c>
      <c r="E204" s="36">
        <v>3</v>
      </c>
      <c r="F204" s="37">
        <v>138</v>
      </c>
      <c r="G204" s="37">
        <v>34</v>
      </c>
      <c r="H204" s="38">
        <v>11988.380711363909</v>
      </c>
      <c r="I204" s="38">
        <f>Table1[[#This Row],[Cost]]+IF(Table1[[#This Row],[n]]=0,0,VLOOKUP(Table1[[#This Row],[DRG]],HCPCs,5,0))</f>
        <v>12047.305323538318</v>
      </c>
      <c r="J204" s="39">
        <v>1.1773000000000013</v>
      </c>
      <c r="K204" s="39">
        <f>Table1[[#This Row],[W (3M)]]-IFERROR((Table1[[#This Row],[W (3M)]]-Table1[[#This Row],[Adjusted Cost]]*Casemix/TotalCost)*EXP(-a/Table1[[#This Row],[n]]),)</f>
        <v>1.4561091562909225</v>
      </c>
      <c r="L204" s="39">
        <f>VLOOKUP(Table1[[#This Row],[BaseDRG]],BaseDRGTable,13+Table1[[#This Row],[severity]],FALSE)</f>
        <v>1.4561091562909225</v>
      </c>
      <c r="M204" s="39">
        <f>IF(VLOOKUP(Table1[[#This Row],[BaseDRG]],BaseDRGTable,8,0)&gt;0,Table1[[#This Row],[W (severity)]]*Basic_CaseMix/$L$797,Table1[[#This Row],[W (severity)]])</f>
        <v>1.4706262612298513</v>
      </c>
      <c r="N204" s="38">
        <v>91</v>
      </c>
      <c r="O204" s="41">
        <v>25</v>
      </c>
      <c r="P204" s="60">
        <v>1.889419422273048</v>
      </c>
      <c r="Q204" s="40">
        <f>Table1[[#This Row],[W (proposed)]]/Table1[[#This Row],[W (curr)]]-1</f>
        <v>-0.22165177096537503</v>
      </c>
      <c r="R204" s="41">
        <f>RANK(Table1[[#This Row],[∆W%]],Table1[∆W%])</f>
        <v>643</v>
      </c>
      <c r="S204" s="59">
        <f>Table1[W (proposed)]-Table1[[#This Row],[W (curr)]]</f>
        <v>-0.41879316104319675</v>
      </c>
      <c r="T204" s="50">
        <f>Table1[[#This Row],[nBasic]]*Table1[W (proposed)]-Table1[[#This Row],[nBasic (curr)]]*Table1[[#This Row],[W (curr)]]</f>
        <v>2.7658073249887494</v>
      </c>
      <c r="U204" s="48"/>
      <c r="V204" s="46"/>
      <c r="W204" s="46"/>
      <c r="X204" s="46"/>
      <c r="Y204" s="46"/>
      <c r="Z204" s="46"/>
      <c r="AA204" s="46"/>
      <c r="AB204" s="46"/>
      <c r="AC204" s="46"/>
      <c r="AD204" s="46"/>
      <c r="AE204" s="46"/>
    </row>
    <row r="205" spans="1:31" s="44" customFormat="1" x14ac:dyDescent="0.25">
      <c r="A205" s="36">
        <v>214131</v>
      </c>
      <c r="B205" s="36" t="s">
        <v>29</v>
      </c>
      <c r="C205" s="36" t="s">
        <v>144</v>
      </c>
      <c r="D205" s="36">
        <v>21413</v>
      </c>
      <c r="E205" s="36">
        <v>1</v>
      </c>
      <c r="F205" s="37">
        <v>139</v>
      </c>
      <c r="G205" s="37">
        <v>34</v>
      </c>
      <c r="H205" s="38">
        <v>2750.93225971223</v>
      </c>
      <c r="I205" s="38">
        <f>Table1[[#This Row],[Cost]]+IF(Table1[[#This Row],[n]]=0,0,VLOOKUP(Table1[[#This Row],[DRG]],HCPCs,5,0))</f>
        <v>2758.2103367937457</v>
      </c>
      <c r="J205" s="39">
        <v>0.4788004023594592</v>
      </c>
      <c r="K205" s="39">
        <f>Table1[[#This Row],[W (3M)]]-IFERROR((Table1[[#This Row],[W (3M)]]-Table1[[#This Row],[Adjusted Cost]]*Casemix/TotalCost)*EXP(-a/Table1[[#This Row],[n]]),)</f>
        <v>0.33457732232997234</v>
      </c>
      <c r="L205" s="39">
        <f>VLOOKUP(Table1[[#This Row],[BaseDRG]],BaseDRGTable,13+Table1[[#This Row],[severity]],FALSE)</f>
        <v>0.33457732232997234</v>
      </c>
      <c r="M205" s="39">
        <f>IF(VLOOKUP(Table1[[#This Row],[BaseDRG]],BaseDRGTable,8,0)&gt;0,Table1[[#This Row],[W (severity)]]*Basic_CaseMix/$L$797,Table1[[#This Row],[W (severity)]])</f>
        <v>0.33791298853155177</v>
      </c>
      <c r="N205" s="38">
        <v>127</v>
      </c>
      <c r="O205" s="41">
        <v>34</v>
      </c>
      <c r="P205" s="60">
        <v>0.32089240738910918</v>
      </c>
      <c r="Q205" s="40">
        <f>Table1[[#This Row],[W (proposed)]]/Table1[[#This Row],[W (curr)]]-1</f>
        <v>5.3041395653228074E-2</v>
      </c>
      <c r="R205" s="41">
        <f>RANK(Table1[[#This Row],[∆W%]],Table1[∆W%])</f>
        <v>300</v>
      </c>
      <c r="S205" s="51">
        <f>Table1[W (proposed)]-Table1[[#This Row],[W (curr)]]</f>
        <v>1.7020581142442592E-2</v>
      </c>
      <c r="T205" s="50">
        <f>Table1[[#This Row],[nBasic]]*Table1[W (proposed)]-Table1[[#This Row],[nBasic (curr)]]*Table1[[#This Row],[W (curr)]]</f>
        <v>0.57869975884304914</v>
      </c>
      <c r="U205" s="48"/>
      <c r="V205" s="46"/>
      <c r="W205" s="46"/>
      <c r="X205" s="46"/>
      <c r="Y205" s="46"/>
      <c r="Z205" s="46"/>
      <c r="AA205" s="46"/>
      <c r="AB205" s="46"/>
      <c r="AC205" s="46"/>
      <c r="AD205" s="46"/>
      <c r="AE205" s="46"/>
    </row>
    <row r="206" spans="1:31" s="44" customFormat="1" x14ac:dyDescent="0.25">
      <c r="A206" s="36">
        <v>114123</v>
      </c>
      <c r="B206" s="36" t="s">
        <v>19</v>
      </c>
      <c r="C206" s="36" t="s">
        <v>817</v>
      </c>
      <c r="D206" s="36">
        <v>11412</v>
      </c>
      <c r="E206" s="36">
        <v>3</v>
      </c>
      <c r="F206" s="37">
        <v>241</v>
      </c>
      <c r="G206" s="37">
        <v>34</v>
      </c>
      <c r="H206" s="38">
        <v>11286.751021735772</v>
      </c>
      <c r="I206" s="38">
        <f>Table1[[#This Row],[Cost]]+IF(Table1[[#This Row],[n]]=0,0,VLOOKUP(Table1[[#This Row],[DRG]],HCPCs,5,0))</f>
        <v>11296.902672844109</v>
      </c>
      <c r="J206" s="39">
        <v>1.0792999604972224</v>
      </c>
      <c r="K206" s="39">
        <f>Table1[[#This Row],[W (3M)]]-IFERROR((Table1[[#This Row],[W (3M)]]-Table1[[#This Row],[Adjusted Cost]]*Casemix/TotalCost)*EXP(-a/Table1[[#This Row],[n]]),)</f>
        <v>1.3659778198790784</v>
      </c>
      <c r="L206" s="39">
        <f>VLOOKUP(Table1[[#This Row],[BaseDRG]],BaseDRGTable,13+Table1[[#This Row],[severity]],FALSE)</f>
        <v>1.3659778198790784</v>
      </c>
      <c r="M206" s="39">
        <f>IF(VLOOKUP(Table1[[#This Row],[BaseDRG]],BaseDRGTable,8,0)&gt;0,Table1[[#This Row],[W (severity)]]*Basic_CaseMix/$L$797,Table1[[#This Row],[W (severity)]])</f>
        <v>1.379596334170923</v>
      </c>
      <c r="N206" s="38">
        <v>187</v>
      </c>
      <c r="O206" s="41">
        <v>24</v>
      </c>
      <c r="P206" s="60">
        <v>1.962751874508375</v>
      </c>
      <c r="Q206" s="40">
        <f>Table1[[#This Row],[W (proposed)]]/Table1[[#This Row],[W (curr)]]-1</f>
        <v>-0.29711118756848431</v>
      </c>
      <c r="R206" s="41">
        <f>RANK(Table1[[#This Row],[∆W%]],Table1[∆W%])</f>
        <v>684</v>
      </c>
      <c r="S206" s="59">
        <f>Table1[W (proposed)]-Table1[[#This Row],[W (curr)]]</f>
        <v>-0.58315554033745198</v>
      </c>
      <c r="T206" s="50">
        <f>Table1[[#This Row],[nBasic]]*Table1[W (proposed)]-Table1[[#This Row],[nBasic (curr)]]*Table1[[#This Row],[W (curr)]]</f>
        <v>-0.19976962638961737</v>
      </c>
      <c r="U206" s="48"/>
      <c r="V206" s="46"/>
      <c r="W206" s="46"/>
      <c r="X206" s="46"/>
      <c r="Y206" s="46"/>
      <c r="Z206" s="46"/>
      <c r="AA206" s="46"/>
      <c r="AB206" s="46"/>
      <c r="AC206" s="46"/>
      <c r="AD206" s="46"/>
      <c r="AE206" s="46"/>
    </row>
    <row r="207" spans="1:31" s="44" customFormat="1" x14ac:dyDescent="0.25">
      <c r="A207" s="36">
        <v>11131</v>
      </c>
      <c r="B207" s="36" t="s">
        <v>9</v>
      </c>
      <c r="C207" s="36" t="s">
        <v>132</v>
      </c>
      <c r="D207" s="36">
        <v>1113</v>
      </c>
      <c r="E207" s="36">
        <v>1</v>
      </c>
      <c r="F207" s="37">
        <v>156</v>
      </c>
      <c r="G207" s="37">
        <v>33</v>
      </c>
      <c r="H207" s="38">
        <v>2452.3726807692301</v>
      </c>
      <c r="I207" s="38">
        <f>Table1[[#This Row],[Cost]]+IF(Table1[[#This Row],[n]]=0,0,VLOOKUP(Table1[[#This Row],[DRG]],HCPCs,5,0))</f>
        <v>2497.9346267266869</v>
      </c>
      <c r="J207" s="39">
        <v>0.74379999999999813</v>
      </c>
      <c r="K207" s="39">
        <f>Table1[[#This Row],[W (3M)]]-IFERROR((Table1[[#This Row],[W (3M)]]-Table1[[#This Row],[Adjusted Cost]]*Casemix/TotalCost)*EXP(-a/Table1[[#This Row],[n]]),)</f>
        <v>0.30450992932370602</v>
      </c>
      <c r="L207" s="39">
        <f>VLOOKUP(Table1[[#This Row],[BaseDRG]],BaseDRGTable,13+Table1[[#This Row],[severity]],FALSE)</f>
        <v>0.30450992932370602</v>
      </c>
      <c r="M207" s="39">
        <f>IF(VLOOKUP(Table1[[#This Row],[BaseDRG]],BaseDRGTable,8,0)&gt;0,Table1[[#This Row],[W (severity)]]*Basic_CaseMix/$L$797,Table1[[#This Row],[W (severity)]])</f>
        <v>0.30754582988091311</v>
      </c>
      <c r="N207" s="38">
        <v>150</v>
      </c>
      <c r="O207" s="41">
        <v>30</v>
      </c>
      <c r="P207" s="60">
        <v>0.26029764942804401</v>
      </c>
      <c r="Q207" s="40">
        <f>Table1[[#This Row],[W (proposed)]]/Table1[[#This Row],[W (curr)]]-1</f>
        <v>0.18151597049258128</v>
      </c>
      <c r="R207" s="41">
        <f>RANK(Table1[[#This Row],[∆W%]],Table1[∆W%])</f>
        <v>179</v>
      </c>
      <c r="S207" s="51">
        <f>Table1[W (proposed)]-Table1[[#This Row],[W (curr)]]</f>
        <v>4.7248180452869104E-2</v>
      </c>
      <c r="T207" s="50">
        <f>Table1[[#This Row],[nBasic]]*Table1[W (proposed)]-Table1[[#This Row],[nBasic (curr)]]*Table1[[#This Row],[W (curr)]]</f>
        <v>2.3400829032288133</v>
      </c>
      <c r="U207" s="48"/>
      <c r="V207" s="46"/>
      <c r="W207" s="46"/>
      <c r="X207" s="46"/>
      <c r="Y207" s="46"/>
      <c r="Z207" s="46"/>
      <c r="AA207" s="46"/>
      <c r="AB207" s="46"/>
      <c r="AC207" s="46"/>
      <c r="AD207" s="46"/>
      <c r="AE207" s="46"/>
    </row>
    <row r="208" spans="1:31" s="44" customFormat="1" x14ac:dyDescent="0.25">
      <c r="A208" s="36">
        <v>14222</v>
      </c>
      <c r="B208" s="36" t="s">
        <v>9</v>
      </c>
      <c r="C208" s="36" t="s">
        <v>337</v>
      </c>
      <c r="D208" s="36">
        <v>1422</v>
      </c>
      <c r="E208" s="36">
        <v>2</v>
      </c>
      <c r="F208" s="37">
        <v>163</v>
      </c>
      <c r="G208" s="37">
        <v>33</v>
      </c>
      <c r="H208" s="38">
        <v>6132.0214228996292</v>
      </c>
      <c r="I208" s="38">
        <f>Table1[[#This Row],[Cost]]+IF(Table1[[#This Row],[n]]=0,0,VLOOKUP(Table1[[#This Row],[DRG]],HCPCs,5,0))</f>
        <v>6214.2953024696435</v>
      </c>
      <c r="J208" s="39">
        <v>0.78170000000000062</v>
      </c>
      <c r="K208" s="39">
        <f>Table1[[#This Row],[W (3M)]]-IFERROR((Table1[[#This Row],[W (3M)]]-Table1[[#This Row],[Adjusted Cost]]*Casemix/TotalCost)*EXP(-a/Table1[[#This Row],[n]]),)</f>
        <v>0.75207866323861583</v>
      </c>
      <c r="L208" s="39">
        <f>VLOOKUP(Table1[[#This Row],[BaseDRG]],BaseDRGTable,13+Table1[[#This Row],[severity]],FALSE)</f>
        <v>0.75207866323861583</v>
      </c>
      <c r="M208" s="39">
        <f>IF(VLOOKUP(Table1[[#This Row],[BaseDRG]],BaseDRGTable,8,0)&gt;0,Table1[[#This Row],[W (severity)]]*Basic_CaseMix/$L$797,Table1[[#This Row],[W (severity)]])</f>
        <v>0.75957673083155308</v>
      </c>
      <c r="N208" s="38">
        <v>257</v>
      </c>
      <c r="O208" s="41">
        <v>56</v>
      </c>
      <c r="P208" s="60">
        <v>0.51105524645746014</v>
      </c>
      <c r="Q208" s="40">
        <f>Table1[[#This Row],[W (proposed)]]/Table1[[#This Row],[W (curr)]]-1</f>
        <v>0.48629083860658429</v>
      </c>
      <c r="R208" s="41">
        <f>RANK(Table1[[#This Row],[∆W%]],Table1[∆W%])</f>
        <v>45</v>
      </c>
      <c r="S208" s="59">
        <f>Table1[W (proposed)]-Table1[[#This Row],[W (curr)]]</f>
        <v>0.24852148437409294</v>
      </c>
      <c r="T208" s="50">
        <f>Table1[[#This Row],[nBasic]]*Table1[W (proposed)]-Table1[[#This Row],[nBasic (curr)]]*Table1[[#This Row],[W (curr)]]</f>
        <v>-3.5530616841765159</v>
      </c>
      <c r="U208" s="48"/>
      <c r="V208" s="46"/>
      <c r="W208" s="46"/>
      <c r="X208" s="46"/>
      <c r="Y208" s="46"/>
      <c r="Z208" s="46"/>
      <c r="AA208" s="46"/>
      <c r="AB208" s="46"/>
      <c r="AC208" s="46"/>
      <c r="AD208" s="46"/>
      <c r="AE208" s="46"/>
    </row>
    <row r="209" spans="1:31" s="44" customFormat="1" x14ac:dyDescent="0.25">
      <c r="A209" s="36">
        <v>54182</v>
      </c>
      <c r="B209" s="36" t="s">
        <v>13</v>
      </c>
      <c r="C209" s="36" t="s">
        <v>357</v>
      </c>
      <c r="D209" s="36">
        <v>5418</v>
      </c>
      <c r="E209" s="36">
        <v>2</v>
      </c>
      <c r="F209" s="37">
        <v>76</v>
      </c>
      <c r="G209" s="37">
        <v>33</v>
      </c>
      <c r="H209" s="38">
        <v>20242.894235255269</v>
      </c>
      <c r="I209" s="38">
        <f>Table1[[#This Row],[Cost]]+IF(Table1[[#This Row],[n]]=0,0,VLOOKUP(Table1[[#This Row],[DRG]],HCPCs,5,0))</f>
        <v>23528.733543448878</v>
      </c>
      <c r="J209" s="39">
        <v>0.80989999999999918</v>
      </c>
      <c r="K209" s="39">
        <f>Table1[[#This Row],[W (3M)]]-IFERROR((Table1[[#This Row],[W (3M)]]-Table1[[#This Row],[Adjusted Cost]]*Casemix/TotalCost)*EXP(-a/Table1[[#This Row],[n]]),)</f>
        <v>2.8256582726967014</v>
      </c>
      <c r="L209" s="39">
        <f>VLOOKUP(Table1[[#This Row],[BaseDRG]],BaseDRGTable,13+Table1[[#This Row],[severity]],FALSE)</f>
        <v>2.8256582726967014</v>
      </c>
      <c r="M209" s="39">
        <f>IF(VLOOKUP(Table1[[#This Row],[BaseDRG]],BaseDRGTable,8,0)&gt;0,Table1[[#This Row],[W (severity)]]*Basic_CaseMix/$L$797,Table1[[#This Row],[W (severity)]])</f>
        <v>2.8538294970098423</v>
      </c>
      <c r="N209" s="38">
        <v>146</v>
      </c>
      <c r="O209" s="41">
        <v>61</v>
      </c>
      <c r="P209" s="60">
        <v>2.3690958332905621</v>
      </c>
      <c r="Q209" s="40">
        <f>Table1[[#This Row],[W (proposed)]]/Table1[[#This Row],[W (curr)]]-1</f>
        <v>0.20460703062653574</v>
      </c>
      <c r="R209" s="41">
        <f>RANK(Table1[[#This Row],[∆W%]],Table1[∆W%])</f>
        <v>159</v>
      </c>
      <c r="S209" s="59">
        <f>Table1[W (proposed)]-Table1[[#This Row],[W (curr)]]</f>
        <v>0.48473366371928028</v>
      </c>
      <c r="T209" s="50">
        <f>Table1[[#This Row],[nBasic]]*Table1[W (proposed)]-Table1[[#This Row],[nBasic (curr)]]*Table1[[#This Row],[W (curr)]]</f>
        <v>-50.338472429399488</v>
      </c>
      <c r="U209" s="48"/>
      <c r="V209" s="46"/>
      <c r="W209" s="46"/>
      <c r="X209" s="46"/>
      <c r="Y209" s="46"/>
      <c r="Z209" s="46"/>
      <c r="AA209" s="46"/>
      <c r="AB209" s="46"/>
      <c r="AC209" s="46"/>
      <c r="AD209" s="46"/>
      <c r="AE209" s="46"/>
    </row>
    <row r="210" spans="1:31" s="44" customFormat="1" x14ac:dyDescent="0.25">
      <c r="A210" s="36">
        <v>114111</v>
      </c>
      <c r="B210" s="36" t="s">
        <v>19</v>
      </c>
      <c r="C210" s="36" t="s">
        <v>154</v>
      </c>
      <c r="D210" s="36">
        <v>11411</v>
      </c>
      <c r="E210" s="36">
        <v>1</v>
      </c>
      <c r="F210" s="37">
        <v>101</v>
      </c>
      <c r="G210" s="37">
        <v>32</v>
      </c>
      <c r="H210" s="38">
        <v>4728.0284801980215</v>
      </c>
      <c r="I210" s="38">
        <f>Table1[[#This Row],[Cost]]+IF(Table1[[#This Row],[n]]=0,0,VLOOKUP(Table1[[#This Row],[DRG]],HCPCs,5,0))</f>
        <v>4728.0284801980215</v>
      </c>
      <c r="J210" s="39">
        <v>0.53540015123043538</v>
      </c>
      <c r="K210" s="39">
        <f>Table1[[#This Row],[W (3M)]]-IFERROR((Table1[[#This Row],[W (3M)]]-Table1[[#This Row],[Adjusted Cost]]*Casemix/TotalCost)*EXP(-a/Table1[[#This Row],[n]]),)</f>
        <v>0.5718043804834978</v>
      </c>
      <c r="L210" s="39">
        <f>VLOOKUP(Table1[[#This Row],[BaseDRG]],BaseDRGTable,13+Table1[[#This Row],[severity]],FALSE)</f>
        <v>0.5718043804834978</v>
      </c>
      <c r="M210" s="39">
        <f>IF(VLOOKUP(Table1[[#This Row],[BaseDRG]],BaseDRGTable,8,0)&gt;0,Table1[[#This Row],[W (severity)]]*Basic_CaseMix/$L$797,Table1[[#This Row],[W (severity)]])</f>
        <v>0.57750515103366906</v>
      </c>
      <c r="N210" s="38">
        <v>94</v>
      </c>
      <c r="O210" s="41">
        <v>31</v>
      </c>
      <c r="P210" s="60">
        <v>0.57149917606976608</v>
      </c>
      <c r="Q210" s="40">
        <f>Table1[[#This Row],[W (proposed)]]/Table1[[#This Row],[W (curr)]]-1</f>
        <v>1.0509157695040683E-2</v>
      </c>
      <c r="R210" s="41">
        <f>RANK(Table1[[#This Row],[∆W%]],Table1[∆W%])</f>
        <v>356</v>
      </c>
      <c r="S210" s="59">
        <f>Table1[W (proposed)]-Table1[[#This Row],[W (curr)]]</f>
        <v>6.0059749639029825E-3</v>
      </c>
      <c r="T210" s="50">
        <f>Table1[[#This Row],[nBasic]]*Table1[W (proposed)]-Table1[[#This Row],[nBasic (curr)]]*Table1[[#This Row],[W (curr)]]</f>
        <v>0.76369037491465974</v>
      </c>
      <c r="U210" s="48"/>
      <c r="V210" s="46"/>
      <c r="W210" s="46"/>
      <c r="X210" s="46"/>
      <c r="Y210" s="46"/>
      <c r="Z210" s="46"/>
      <c r="AA210" s="46"/>
      <c r="AB210" s="46"/>
      <c r="AC210" s="46"/>
      <c r="AD210" s="46"/>
      <c r="AE210" s="46"/>
    </row>
    <row r="211" spans="1:31" s="44" customFormat="1" x14ac:dyDescent="0.25">
      <c r="A211" s="36">
        <v>91302</v>
      </c>
      <c r="B211" s="36" t="s">
        <v>17</v>
      </c>
      <c r="C211" s="36" t="s">
        <v>738</v>
      </c>
      <c r="D211" s="36">
        <v>9130</v>
      </c>
      <c r="E211" s="36">
        <v>2</v>
      </c>
      <c r="F211" s="37">
        <v>57</v>
      </c>
      <c r="G211" s="37">
        <v>32</v>
      </c>
      <c r="H211" s="38">
        <v>22568.38175296703</v>
      </c>
      <c r="I211" s="38">
        <f>Table1[[#This Row],[Cost]]+IF(Table1[[#This Row],[n]]=0,0,VLOOKUP(Table1[[#This Row],[DRG]],HCPCs,5,0))</f>
        <v>24742.906513538699</v>
      </c>
      <c r="J211" s="39">
        <v>2.4924000000000026</v>
      </c>
      <c r="K211" s="39">
        <f>Table1[[#This Row],[W (3M)]]-IFERROR((Table1[[#This Row],[W (3M)]]-Table1[[#This Row],[Adjusted Cost]]*Casemix/TotalCost)*EXP(-a/Table1[[#This Row],[n]]),)</f>
        <v>2.9869149089330578</v>
      </c>
      <c r="L211" s="39">
        <f>VLOOKUP(Table1[[#This Row],[BaseDRG]],BaseDRGTable,13+Table1[[#This Row],[severity]],FALSE)</f>
        <v>2.9869149089330578</v>
      </c>
      <c r="M211" s="39">
        <f>IF(VLOOKUP(Table1[[#This Row],[BaseDRG]],BaseDRGTable,8,0)&gt;0,Table1[[#This Row],[W (severity)]]*Basic_CaseMix/$L$797,Table1[[#This Row],[W (severity)]])</f>
        <v>3.0166938283150939</v>
      </c>
      <c r="N211" s="38">
        <v>88</v>
      </c>
      <c r="O211" s="41">
        <v>43</v>
      </c>
      <c r="P211" s="60">
        <v>3.2524434397276676</v>
      </c>
      <c r="Q211" s="40">
        <f>Table1[[#This Row],[W (proposed)]]/Table1[[#This Row],[W (curr)]]-1</f>
        <v>-7.2483846616042458E-2</v>
      </c>
      <c r="R211" s="41">
        <f>RANK(Table1[[#This Row],[∆W%]],Table1[∆W%])</f>
        <v>474</v>
      </c>
      <c r="S211" s="59">
        <f>Table1[W (proposed)]-Table1[[#This Row],[W (curr)]]</f>
        <v>-0.23574961141257367</v>
      </c>
      <c r="T211" s="50">
        <f>Table1[[#This Row],[nBasic]]*Table1[W (proposed)]-Table1[[#This Row],[nBasic (curr)]]*Table1[[#This Row],[W (curr)]]</f>
        <v>-43.320865402206692</v>
      </c>
      <c r="U211" s="48"/>
      <c r="V211" s="46"/>
      <c r="W211" s="46"/>
      <c r="X211" s="46"/>
      <c r="Y211" s="46"/>
      <c r="Z211" s="46"/>
      <c r="AA211" s="46"/>
      <c r="AB211" s="46"/>
      <c r="AC211" s="46"/>
      <c r="AD211" s="46"/>
      <c r="AE211" s="46"/>
    </row>
    <row r="212" spans="1:31" s="44" customFormat="1" x14ac:dyDescent="0.25">
      <c r="A212" s="36">
        <v>74133</v>
      </c>
      <c r="B212" s="36" t="s">
        <v>15</v>
      </c>
      <c r="C212" s="36" t="s">
        <v>335</v>
      </c>
      <c r="D212" s="36">
        <v>7413</v>
      </c>
      <c r="E212" s="36">
        <v>3</v>
      </c>
      <c r="F212" s="37">
        <v>144</v>
      </c>
      <c r="G212" s="37">
        <v>31</v>
      </c>
      <c r="H212" s="38">
        <v>16882.678593913322</v>
      </c>
      <c r="I212" s="38">
        <f>Table1[[#This Row],[Cost]]+IF(Table1[[#This Row],[n]]=0,0,VLOOKUP(Table1[[#This Row],[DRG]],HCPCs,5,0))</f>
        <v>16887.113319722179</v>
      </c>
      <c r="J212" s="39">
        <v>1.5304</v>
      </c>
      <c r="K212" s="39">
        <f>Table1[[#This Row],[W (3M)]]-IFERROR((Table1[[#This Row],[W (3M)]]-Table1[[#This Row],[Adjusted Cost]]*Casemix/TotalCost)*EXP(-a/Table1[[#This Row],[n]]),)</f>
        <v>2.0405075723132162</v>
      </c>
      <c r="L212" s="39">
        <f>VLOOKUP(Table1[[#This Row],[BaseDRG]],BaseDRGTable,13+Table1[[#This Row],[severity]],FALSE)</f>
        <v>2.0405075723132162</v>
      </c>
      <c r="M212" s="39">
        <f>IF(VLOOKUP(Table1[[#This Row],[BaseDRG]],BaseDRGTable,8,0)&gt;0,Table1[[#This Row],[W (severity)]]*Basic_CaseMix/$L$797,Table1[[#This Row],[W (severity)]])</f>
        <v>2.0608510077129396</v>
      </c>
      <c r="N212" s="38">
        <v>100</v>
      </c>
      <c r="O212" s="41">
        <v>23</v>
      </c>
      <c r="P212" s="60">
        <v>1.8307779523017442</v>
      </c>
      <c r="Q212" s="40">
        <f>Table1[[#This Row],[W (proposed)]]/Table1[[#This Row],[W (curr)]]-1</f>
        <v>0.12566955764457188</v>
      </c>
      <c r="R212" s="41">
        <f>RANK(Table1[[#This Row],[∆W%]],Table1[∆W%])</f>
        <v>229</v>
      </c>
      <c r="S212" s="59">
        <f>Table1[W (proposed)]-Table1[[#This Row],[W (curr)]]</f>
        <v>0.23007305541119538</v>
      </c>
      <c r="T212" s="50">
        <f>Table1[[#This Row],[nBasic]]*Table1[W (proposed)]-Table1[[#This Row],[nBasic (curr)]]*Table1[[#This Row],[W (curr)]]</f>
        <v>21.778488336161011</v>
      </c>
      <c r="U212" s="48"/>
      <c r="V212" s="46"/>
      <c r="W212" s="46"/>
      <c r="X212" s="46"/>
      <c r="Y212" s="46"/>
      <c r="Z212" s="46"/>
      <c r="AA212" s="46"/>
      <c r="AB212" s="46"/>
      <c r="AC212" s="46"/>
      <c r="AD212" s="46"/>
      <c r="AE212" s="46"/>
    </row>
    <row r="213" spans="1:31" s="44" customFormat="1" x14ac:dyDescent="0.25">
      <c r="A213" s="36">
        <v>61111</v>
      </c>
      <c r="B213" s="36" t="s">
        <v>14</v>
      </c>
      <c r="C213" s="36" t="s">
        <v>98</v>
      </c>
      <c r="D213" s="36">
        <v>6111</v>
      </c>
      <c r="E213" s="36">
        <v>1</v>
      </c>
      <c r="F213" s="37">
        <v>111</v>
      </c>
      <c r="G213" s="37">
        <v>31</v>
      </c>
      <c r="H213" s="38">
        <v>7705.7041216216176</v>
      </c>
      <c r="I213" s="38">
        <f>Table1[[#This Row],[Cost]]+IF(Table1[[#This Row],[n]]=0,0,VLOOKUP(Table1[[#This Row],[DRG]],HCPCs,5,0))</f>
        <v>7976.2651717818271</v>
      </c>
      <c r="J213" s="39">
        <v>0.97020000000000106</v>
      </c>
      <c r="K213" s="39">
        <f>Table1[[#This Row],[W (3M)]]-IFERROR((Table1[[#This Row],[W (3M)]]-Table1[[#This Row],[Adjusted Cost]]*Casemix/TotalCost)*EXP(-a/Table1[[#This Row],[n]]),)</f>
        <v>0.96516857824224123</v>
      </c>
      <c r="L213" s="39">
        <f>VLOOKUP(Table1[[#This Row],[BaseDRG]],BaseDRGTable,13+Table1[[#This Row],[severity]],FALSE)</f>
        <v>0.96516857824224123</v>
      </c>
      <c r="M213" s="39">
        <f>IF(VLOOKUP(Table1[[#This Row],[BaseDRG]],BaseDRGTable,8,0)&gt;0,Table1[[#This Row],[W (severity)]]*Basic_CaseMix/$L$797,Table1[[#This Row],[W (severity)]])</f>
        <v>0.97479110789502499</v>
      </c>
      <c r="N213" s="38">
        <v>106</v>
      </c>
      <c r="O213" s="41">
        <v>28</v>
      </c>
      <c r="P213" s="60">
        <v>0.75285224409345042</v>
      </c>
      <c r="Q213" s="40">
        <f>Table1[[#This Row],[W (proposed)]]/Table1[[#This Row],[W (curr)]]-1</f>
        <v>0.29479737298096653</v>
      </c>
      <c r="R213" s="41">
        <f>RANK(Table1[[#This Row],[∆W%]],Table1[∆W%])</f>
        <v>107</v>
      </c>
      <c r="S213" s="59">
        <f>Table1[W (proposed)]-Table1[[#This Row],[W (curr)]]</f>
        <v>0.22193886380157457</v>
      </c>
      <c r="T213" s="50">
        <f>Table1[[#This Row],[nBasic]]*Table1[W (proposed)]-Table1[[#This Row],[nBasic (curr)]]*Table1[[#This Row],[W (curr)]]</f>
        <v>9.1386615101291611</v>
      </c>
      <c r="U213" s="48"/>
      <c r="V213" s="46"/>
      <c r="W213" s="46"/>
      <c r="X213" s="46"/>
      <c r="Y213" s="46"/>
      <c r="Z213" s="46"/>
      <c r="AA213" s="46"/>
      <c r="AB213" s="46"/>
      <c r="AC213" s="46"/>
      <c r="AD213" s="46"/>
      <c r="AE213" s="46"/>
    </row>
    <row r="214" spans="1:31" s="44" customFormat="1" x14ac:dyDescent="0.25">
      <c r="A214" s="36">
        <v>24101</v>
      </c>
      <c r="B214" s="36" t="s">
        <v>10</v>
      </c>
      <c r="C214" s="36" t="s">
        <v>216</v>
      </c>
      <c r="D214" s="36">
        <v>2410</v>
      </c>
      <c r="E214" s="36">
        <v>1</v>
      </c>
      <c r="F214" s="37">
        <v>64</v>
      </c>
      <c r="G214" s="37">
        <v>31</v>
      </c>
      <c r="H214" s="38">
        <v>4529.9146890624997</v>
      </c>
      <c r="I214" s="38">
        <f>Table1[[#This Row],[Cost]]+IF(Table1[[#This Row],[n]]=0,0,VLOOKUP(Table1[[#This Row],[DRG]],HCPCs,5,0))</f>
        <v>4535.2216202677719</v>
      </c>
      <c r="J214" s="39">
        <v>0.44170000000000054</v>
      </c>
      <c r="K214" s="39">
        <f>Table1[[#This Row],[W (3M)]]-IFERROR((Table1[[#This Row],[W (3M)]]-Table1[[#This Row],[Adjusted Cost]]*Casemix/TotalCost)*EXP(-a/Table1[[#This Row],[n]]),)</f>
        <v>0.54743417449264042</v>
      </c>
      <c r="L214" s="39">
        <f>VLOOKUP(Table1[[#This Row],[BaseDRG]],BaseDRGTable,13+Table1[[#This Row],[severity]],FALSE)</f>
        <v>0.54743417449264042</v>
      </c>
      <c r="M214" s="39">
        <f>IF(VLOOKUP(Table1[[#This Row],[BaseDRG]],BaseDRGTable,8,0)&gt;0,Table1[[#This Row],[W (severity)]]*Basic_CaseMix/$L$797,Table1[[#This Row],[W (severity)]])</f>
        <v>0.55289197916609556</v>
      </c>
      <c r="N214" s="38">
        <v>65</v>
      </c>
      <c r="O214" s="41">
        <v>31</v>
      </c>
      <c r="P214" s="60">
        <v>0.56936045508125654</v>
      </c>
      <c r="Q214" s="40">
        <f>Table1[[#This Row],[W (proposed)]]/Table1[[#This Row],[W (curr)]]-1</f>
        <v>-2.8924516566242175E-2</v>
      </c>
      <c r="R214" s="41">
        <f>RANK(Table1[[#This Row],[∆W%]],Table1[∆W%])</f>
        <v>428</v>
      </c>
      <c r="S214" s="59">
        <f>Table1[W (proposed)]-Table1[[#This Row],[W (curr)]]</f>
        <v>-1.6468475915160985E-2</v>
      </c>
      <c r="T214" s="50">
        <f>Table1[[#This Row],[nBasic]]*Table1[W (proposed)]-Table1[[#This Row],[nBasic (curr)]]*Table1[[#This Row],[W (curr)]]</f>
        <v>-0.51052275336999031</v>
      </c>
      <c r="U214" s="48"/>
      <c r="V214" s="46"/>
      <c r="W214" s="46"/>
      <c r="X214" s="46"/>
      <c r="Y214" s="46"/>
      <c r="Z214" s="46"/>
      <c r="AA214" s="46"/>
      <c r="AB214" s="46"/>
      <c r="AC214" s="46"/>
      <c r="AD214" s="46"/>
      <c r="AE214" s="46"/>
    </row>
    <row r="215" spans="1:31" s="44" customFormat="1" x14ac:dyDescent="0.25">
      <c r="A215" s="36">
        <v>184122</v>
      </c>
      <c r="B215" s="36" t="s">
        <v>26</v>
      </c>
      <c r="C215" s="36" t="s">
        <v>405</v>
      </c>
      <c r="D215" s="36">
        <v>18412</v>
      </c>
      <c r="E215" s="36">
        <v>2</v>
      </c>
      <c r="F215" s="37">
        <v>171</v>
      </c>
      <c r="G215" s="37">
        <v>31</v>
      </c>
      <c r="H215" s="38">
        <v>3622.5507567251457</v>
      </c>
      <c r="I215" s="38">
        <f>Table1[[#This Row],[Cost]]+IF(Table1[[#This Row],[n]]=0,0,VLOOKUP(Table1[[#This Row],[DRG]],HCPCs,5,0))</f>
        <v>3622.5507567251457</v>
      </c>
      <c r="J215" s="39">
        <v>0.69479968854589103</v>
      </c>
      <c r="K215" s="39">
        <f>Table1[[#This Row],[W (3M)]]-IFERROR((Table1[[#This Row],[W (3M)]]-Table1[[#This Row],[Adjusted Cost]]*Casemix/TotalCost)*EXP(-a/Table1[[#This Row],[n]]),)</f>
        <v>0.43952755670595417</v>
      </c>
      <c r="L215" s="39">
        <f>VLOOKUP(Table1[[#This Row],[BaseDRG]],BaseDRGTable,13+Table1[[#This Row],[severity]],FALSE)</f>
        <v>0.43952755670595417</v>
      </c>
      <c r="M215" s="39">
        <f>IF(VLOOKUP(Table1[[#This Row],[BaseDRG]],BaseDRGTable,8,0)&gt;0,Table1[[#This Row],[W (severity)]]*Basic_CaseMix/$L$797,Table1[[#This Row],[W (severity)]])</f>
        <v>0.44390955488011885</v>
      </c>
      <c r="N215" s="38">
        <v>221</v>
      </c>
      <c r="O215" s="41">
        <v>43</v>
      </c>
      <c r="P215" s="60">
        <v>0.42003598056381564</v>
      </c>
      <c r="Q215" s="40">
        <f>Table1[[#This Row],[W (proposed)]]/Table1[[#This Row],[W (curr)]]-1</f>
        <v>5.6836974499797854E-2</v>
      </c>
      <c r="R215" s="41">
        <f>RANK(Table1[[#This Row],[∆W%]],Table1[∆W%])</f>
        <v>291</v>
      </c>
      <c r="S215" s="59">
        <f>Table1[W (proposed)]-Table1[[#This Row],[W (curr)]]</f>
        <v>2.3873574316303214E-2</v>
      </c>
      <c r="T215" s="50">
        <f>Table1[[#This Row],[nBasic]]*Table1[W (proposed)]-Table1[[#This Row],[nBasic (curr)]]*Table1[[#This Row],[W (curr)]]</f>
        <v>-4.3003509629603869</v>
      </c>
      <c r="U215" s="48"/>
      <c r="V215" s="46"/>
      <c r="W215" s="46"/>
      <c r="X215" s="46"/>
      <c r="Y215" s="46"/>
      <c r="Z215" s="46"/>
      <c r="AA215" s="46"/>
      <c r="AB215" s="46"/>
      <c r="AC215" s="46"/>
      <c r="AD215" s="46"/>
      <c r="AE215" s="46"/>
    </row>
    <row r="216" spans="1:31" s="44" customFormat="1" x14ac:dyDescent="0.25">
      <c r="A216" s="36">
        <v>134122</v>
      </c>
      <c r="B216" s="36" t="s">
        <v>21</v>
      </c>
      <c r="C216" s="36" t="s">
        <v>469</v>
      </c>
      <c r="D216" s="36">
        <v>13412</v>
      </c>
      <c r="E216" s="36">
        <v>2</v>
      </c>
      <c r="F216" s="37">
        <v>91</v>
      </c>
      <c r="G216" s="37">
        <v>31</v>
      </c>
      <c r="H216" s="38">
        <v>4325.1735681318669</v>
      </c>
      <c r="I216" s="38">
        <f>Table1[[#This Row],[Cost]]+IF(Table1[[#This Row],[n]]=0,0,VLOOKUP(Table1[[#This Row],[DRG]],HCPCs,5,0))</f>
        <v>4325.1735681318669</v>
      </c>
      <c r="J216" s="39">
        <v>0.57690032146724168</v>
      </c>
      <c r="K216" s="39">
        <f>Table1[[#This Row],[W (3M)]]-IFERROR((Table1[[#This Row],[W (3M)]]-Table1[[#This Row],[Adjusted Cost]]*Casemix/TotalCost)*EXP(-a/Table1[[#This Row],[n]]),)</f>
        <v>0.5238169487522516</v>
      </c>
      <c r="L216" s="39">
        <f>VLOOKUP(Table1[[#This Row],[BaseDRG]],BaseDRGTable,13+Table1[[#This Row],[severity]],FALSE)</f>
        <v>0.5238169487522516</v>
      </c>
      <c r="M216" s="39">
        <f>IF(VLOOKUP(Table1[[#This Row],[BaseDRG]],BaseDRGTable,8,0)&gt;0,Table1[[#This Row],[W (severity)]]*Basic_CaseMix/$L$797,Table1[[#This Row],[W (severity)]])</f>
        <v>0.52903929460522048</v>
      </c>
      <c r="N216" s="38">
        <v>167</v>
      </c>
      <c r="O216" s="41">
        <v>45</v>
      </c>
      <c r="P216" s="60">
        <v>0.53593984419585539</v>
      </c>
      <c r="Q216" s="40">
        <f>Table1[[#This Row],[W (proposed)]]/Table1[[#This Row],[W (curr)]]-1</f>
        <v>-1.2875604725729572E-2</v>
      </c>
      <c r="R216" s="41">
        <f>RANK(Table1[[#This Row],[∆W%]],Table1[∆W%])</f>
        <v>412</v>
      </c>
      <c r="S216" s="59">
        <f>Table1[W (proposed)]-Table1[[#This Row],[W (curr)]]</f>
        <v>-6.9005495906349079E-3</v>
      </c>
      <c r="T216" s="50">
        <f>Table1[[#This Row],[nBasic]]*Table1[W (proposed)]-Table1[[#This Row],[nBasic (curr)]]*Table1[[#This Row],[W (curr)]]</f>
        <v>-7.7170748560516564</v>
      </c>
      <c r="U216" s="48"/>
      <c r="V216" s="46"/>
      <c r="W216" s="46"/>
      <c r="X216" s="46"/>
      <c r="Y216" s="46"/>
      <c r="Z216" s="46"/>
      <c r="AA216" s="46"/>
      <c r="AB216" s="46"/>
      <c r="AC216" s="46"/>
      <c r="AD216" s="46"/>
      <c r="AE216" s="46"/>
    </row>
    <row r="217" spans="1:31" s="44" customFormat="1" x14ac:dyDescent="0.25">
      <c r="A217" s="36">
        <v>164133</v>
      </c>
      <c r="B217" s="36" t="s">
        <v>24</v>
      </c>
      <c r="C217" s="36" t="s">
        <v>810</v>
      </c>
      <c r="D217" s="36">
        <v>16413</v>
      </c>
      <c r="E217" s="36">
        <v>3</v>
      </c>
      <c r="F217" s="37">
        <v>179</v>
      </c>
      <c r="G217" s="37">
        <v>31</v>
      </c>
      <c r="H217" s="38">
        <v>9399.2565789443543</v>
      </c>
      <c r="I217" s="38">
        <f>Table1[[#This Row],[Cost]]+IF(Table1[[#This Row],[n]]=0,0,VLOOKUP(Table1[[#This Row],[DRG]],HCPCs,5,0))</f>
        <v>9544.6972082415323</v>
      </c>
      <c r="J217" s="39">
        <v>1.2737002263257153</v>
      </c>
      <c r="K217" s="39">
        <f>Table1[[#This Row],[W (3M)]]-IFERROR((Table1[[#This Row],[W (3M)]]-Table1[[#This Row],[Adjusted Cost]]*Casemix/TotalCost)*EXP(-a/Table1[[#This Row],[n]]),)</f>
        <v>1.1554429740281718</v>
      </c>
      <c r="L217" s="39">
        <f>VLOOKUP(Table1[[#This Row],[BaseDRG]],BaseDRGTable,13+Table1[[#This Row],[severity]],FALSE)</f>
        <v>1.1554429740281718</v>
      </c>
      <c r="M217" s="39">
        <f>IF(VLOOKUP(Table1[[#This Row],[BaseDRG]],BaseDRGTable,8,0)&gt;0,Table1[[#This Row],[W (severity)]]*Basic_CaseMix/$L$797,Table1[[#This Row],[W (severity)]])</f>
        <v>1.1669624997673285</v>
      </c>
      <c r="N217" s="38">
        <v>107</v>
      </c>
      <c r="O217" s="41">
        <v>25</v>
      </c>
      <c r="P217" s="60">
        <v>1.7591689852319821</v>
      </c>
      <c r="Q217" s="40">
        <f>Table1[[#This Row],[W (proposed)]]/Table1[[#This Row],[W (curr)]]-1</f>
        <v>-0.33663990806804678</v>
      </c>
      <c r="R217" s="41">
        <f>RANK(Table1[[#This Row],[∆W%]],Table1[∆W%])</f>
        <v>706</v>
      </c>
      <c r="S217" s="59">
        <f>Table1[W (proposed)]-Table1[[#This Row],[W (curr)]]</f>
        <v>-0.5922064854646536</v>
      </c>
      <c r="T217" s="50">
        <f>Table1[[#This Row],[nBasic]]*Table1[W (proposed)]-Table1[[#This Row],[nBasic (curr)]]*Table1[[#This Row],[W (curr)]]</f>
        <v>-7.8033871380123685</v>
      </c>
      <c r="U217" s="48"/>
      <c r="V217" s="46"/>
      <c r="W217" s="46"/>
      <c r="X217" s="46"/>
      <c r="Y217" s="46"/>
      <c r="Z217" s="46"/>
      <c r="AA217" s="46"/>
      <c r="AB217" s="46"/>
      <c r="AC217" s="46"/>
      <c r="AD217" s="46"/>
      <c r="AE217" s="46"/>
    </row>
    <row r="218" spans="1:31" s="44" customFormat="1" x14ac:dyDescent="0.25">
      <c r="A218" s="36">
        <v>74122</v>
      </c>
      <c r="B218" s="36" t="s">
        <v>15</v>
      </c>
      <c r="C218" s="36" t="s">
        <v>407</v>
      </c>
      <c r="D218" s="36">
        <v>7412</v>
      </c>
      <c r="E218" s="36">
        <v>2</v>
      </c>
      <c r="F218" s="37">
        <v>82</v>
      </c>
      <c r="G218" s="37">
        <v>31</v>
      </c>
      <c r="H218" s="38">
        <v>8375.1513073436581</v>
      </c>
      <c r="I218" s="38">
        <f>Table1[[#This Row],[Cost]]+IF(Table1[[#This Row],[n]]=0,0,VLOOKUP(Table1[[#This Row],[DRG]],HCPCs,5,0))</f>
        <v>8404.6635024656098</v>
      </c>
      <c r="J218" s="39">
        <v>0.95799999999999874</v>
      </c>
      <c r="K218" s="39">
        <f>Table1[[#This Row],[W (3M)]]-IFERROR((Table1[[#This Row],[W (3M)]]-Table1[[#This Row],[Adjusted Cost]]*Casemix/TotalCost)*EXP(-a/Table1[[#This Row],[n]]),)</f>
        <v>1.0163960967286598</v>
      </c>
      <c r="L218" s="39">
        <f>VLOOKUP(Table1[[#This Row],[BaseDRG]],BaseDRGTable,13+Table1[[#This Row],[severity]],FALSE)</f>
        <v>1.0163960967286598</v>
      </c>
      <c r="M218" s="39">
        <f>IF(VLOOKUP(Table1[[#This Row],[BaseDRG]],BaseDRGTable,8,0)&gt;0,Table1[[#This Row],[W (severity)]]*Basic_CaseMix/$L$797,Table1[[#This Row],[W (severity)]])</f>
        <v>1.026529354068592</v>
      </c>
      <c r="N218" s="38">
        <v>112</v>
      </c>
      <c r="O218" s="41">
        <v>45</v>
      </c>
      <c r="P218" s="60">
        <v>0.98355566433131525</v>
      </c>
      <c r="Q218" s="40">
        <f>Table1[[#This Row],[W (proposed)]]/Table1[[#This Row],[W (curr)]]-1</f>
        <v>4.3692178588075281E-2</v>
      </c>
      <c r="R218" s="41">
        <f>RANK(Table1[[#This Row],[∆W%]],Table1[∆W%])</f>
        <v>311</v>
      </c>
      <c r="S218" s="59">
        <f>Table1[W (proposed)]-Table1[[#This Row],[W (curr)]]</f>
        <v>4.2973689737276777E-2</v>
      </c>
      <c r="T218" s="50">
        <f>Table1[[#This Row],[nBasic]]*Table1[W (proposed)]-Table1[[#This Row],[nBasic (curr)]]*Table1[[#This Row],[W (curr)]]</f>
        <v>-12.437594918782835</v>
      </c>
      <c r="U218" s="48"/>
      <c r="V218" s="46"/>
      <c r="W218" s="46"/>
      <c r="X218" s="46"/>
      <c r="Y218" s="46"/>
      <c r="Z218" s="46"/>
      <c r="AA218" s="46"/>
      <c r="AB218" s="46"/>
      <c r="AC218" s="46"/>
      <c r="AD218" s="46"/>
      <c r="AE218" s="46"/>
    </row>
    <row r="219" spans="1:31" s="44" customFormat="1" x14ac:dyDescent="0.25">
      <c r="A219" s="36">
        <v>61133</v>
      </c>
      <c r="B219" s="36" t="s">
        <v>14</v>
      </c>
      <c r="C219" s="36" t="s">
        <v>359</v>
      </c>
      <c r="D219" s="36">
        <v>6113</v>
      </c>
      <c r="E219" s="36">
        <v>3</v>
      </c>
      <c r="F219" s="37">
        <v>52</v>
      </c>
      <c r="G219" s="37">
        <v>31</v>
      </c>
      <c r="H219" s="38">
        <v>9696.242292307692</v>
      </c>
      <c r="I219" s="38">
        <f>Table1[[#This Row],[Cost]]+IF(Table1[[#This Row],[n]]=0,0,VLOOKUP(Table1[[#This Row],[DRG]],HCPCs,5,0))</f>
        <v>9924.7408183177959</v>
      </c>
      <c r="J219" s="39">
        <v>1.4332999999999985</v>
      </c>
      <c r="K219" s="39">
        <f>Table1[[#This Row],[W (3M)]]-IFERROR((Table1[[#This Row],[W (3M)]]-Table1[[#This Row],[Adjusted Cost]]*Casemix/TotalCost)*EXP(-a/Table1[[#This Row],[n]]),)</f>
        <v>1.2044467807005794</v>
      </c>
      <c r="L219" s="39">
        <f>VLOOKUP(Table1[[#This Row],[BaseDRG]],BaseDRGTable,13+Table1[[#This Row],[severity]],FALSE)</f>
        <v>1.2044467807005794</v>
      </c>
      <c r="M219" s="39">
        <f>IF(VLOOKUP(Table1[[#This Row],[BaseDRG]],BaseDRGTable,8,0)&gt;0,Table1[[#This Row],[W (severity)]]*Basic_CaseMix/$L$797,Table1[[#This Row],[W (severity)]])</f>
        <v>1.2164548641833617</v>
      </c>
      <c r="N219" s="38">
        <v>295</v>
      </c>
      <c r="O219" s="41">
        <v>173</v>
      </c>
      <c r="P219" s="60">
        <v>0.81524649698033513</v>
      </c>
      <c r="Q219" s="40">
        <f>Table1[[#This Row],[W (proposed)]]/Table1[[#This Row],[W (curr)]]-1</f>
        <v>0.49213135988820356</v>
      </c>
      <c r="R219" s="41">
        <f>RANK(Table1[[#This Row],[∆W%]],Table1[∆W%])</f>
        <v>43</v>
      </c>
      <c r="S219" s="59">
        <f>Table1[W (proposed)]-Table1[[#This Row],[W (curr)]]</f>
        <v>0.40120836720302655</v>
      </c>
      <c r="T219" s="50">
        <f>Table1[[#This Row],[nBasic]]*Table1[W (proposed)]-Table1[[#This Row],[nBasic (curr)]]*Table1[[#This Row],[W (curr)]]</f>
        <v>-103.32754318791376</v>
      </c>
      <c r="U219" s="48"/>
      <c r="V219" s="46"/>
      <c r="W219" s="46"/>
      <c r="X219" s="46"/>
      <c r="Y219" s="46"/>
      <c r="Z219" s="46"/>
      <c r="AA219" s="46"/>
      <c r="AB219" s="46"/>
      <c r="AC219" s="46"/>
      <c r="AD219" s="46"/>
      <c r="AE219" s="46"/>
    </row>
    <row r="220" spans="1:31" s="44" customFormat="1" x14ac:dyDescent="0.25">
      <c r="A220" s="36">
        <v>81702</v>
      </c>
      <c r="B220" s="36" t="s">
        <v>16</v>
      </c>
      <c r="C220" s="36" t="s">
        <v>596</v>
      </c>
      <c r="D220" s="36">
        <v>8170</v>
      </c>
      <c r="E220" s="36">
        <v>2</v>
      </c>
      <c r="F220" s="37">
        <v>74</v>
      </c>
      <c r="G220" s="37">
        <v>31</v>
      </c>
      <c r="H220" s="38">
        <v>11094.276774324326</v>
      </c>
      <c r="I220" s="38">
        <f>Table1[[#This Row],[Cost]]+IF(Table1[[#This Row],[n]]=0,0,VLOOKUP(Table1[[#This Row],[DRG]],HCPCs,5,0))</f>
        <v>15419.509273432908</v>
      </c>
      <c r="J220" s="39">
        <v>1.6204999999999978</v>
      </c>
      <c r="K220" s="39">
        <f>Table1[[#This Row],[W (3M)]]-IFERROR((Table1[[#This Row],[W (3M)]]-Table1[[#This Row],[Adjusted Cost]]*Casemix/TotalCost)*EXP(-a/Table1[[#This Row],[n]]),)</f>
        <v>1.8631312754556553</v>
      </c>
      <c r="L220" s="39">
        <f>VLOOKUP(Table1[[#This Row],[BaseDRG]],BaseDRGTable,13+Table1[[#This Row],[severity]],FALSE)</f>
        <v>1.8631312754556553</v>
      </c>
      <c r="M220" s="39">
        <f>IF(VLOOKUP(Table1[[#This Row],[BaseDRG]],BaseDRGTable,8,0)&gt;0,Table1[[#This Row],[W (severity)]]*Basic_CaseMix/$L$797,Table1[[#This Row],[W (severity)]])</f>
        <v>1.8817063061282775</v>
      </c>
      <c r="N220" s="38">
        <v>247</v>
      </c>
      <c r="O220" s="41">
        <v>109</v>
      </c>
      <c r="P220" s="60">
        <v>1.5742665381572483</v>
      </c>
      <c r="Q220" s="40">
        <f>Table1[[#This Row],[W (proposed)]]/Table1[[#This Row],[W (curr)]]-1</f>
        <v>0.19529079766308288</v>
      </c>
      <c r="R220" s="41">
        <f>RANK(Table1[[#This Row],[∆W%]],Table1[∆W%])</f>
        <v>168</v>
      </c>
      <c r="S220" s="59">
        <f>Table1[W (proposed)]-Table1[[#This Row],[W (curr)]]</f>
        <v>0.30743976797102923</v>
      </c>
      <c r="T220" s="50">
        <f>Table1[[#This Row],[nBasic]]*Table1[W (proposed)]-Table1[[#This Row],[nBasic (curr)]]*Table1[[#This Row],[W (curr)]]</f>
        <v>-113.26215716916346</v>
      </c>
      <c r="U220" s="48"/>
      <c r="V220" s="46"/>
      <c r="W220" s="46"/>
      <c r="X220" s="46"/>
      <c r="Y220" s="46"/>
      <c r="Z220" s="46"/>
      <c r="AA220" s="46"/>
      <c r="AB220" s="46"/>
      <c r="AC220" s="46"/>
      <c r="AD220" s="46"/>
      <c r="AE220" s="46"/>
    </row>
    <row r="221" spans="1:31" s="44" customFormat="1" x14ac:dyDescent="0.25">
      <c r="A221" s="36">
        <v>158083</v>
      </c>
      <c r="B221" s="36" t="s">
        <v>23</v>
      </c>
      <c r="C221" s="36" t="s">
        <v>314</v>
      </c>
      <c r="D221" s="36">
        <v>15808</v>
      </c>
      <c r="E221" s="36">
        <v>3</v>
      </c>
      <c r="F221" s="37">
        <v>133</v>
      </c>
      <c r="G221" s="37">
        <v>30</v>
      </c>
      <c r="H221" s="38">
        <v>79063.139074973704</v>
      </c>
      <c r="I221" s="38">
        <f>Table1[[#This Row],[Cost]]+IF(Table1[[#This Row],[n]]=0,0,VLOOKUP(Table1[[#This Row],[DRG]],HCPCs,5,0))</f>
        <v>79064.721808786649</v>
      </c>
      <c r="J221" s="39">
        <v>3.9573999950635654</v>
      </c>
      <c r="K221" s="39">
        <f>Table1[[#This Row],[W (3M)]]-IFERROR((Table1[[#This Row],[W (3M)]]-Table1[[#This Row],[Adjusted Cost]]*Casemix/TotalCost)*EXP(-a/Table1[[#This Row],[n]]),)</f>
        <v>9.5332320591523079</v>
      </c>
      <c r="L221" s="39">
        <f>VLOOKUP(Table1[[#This Row],[BaseDRG]],BaseDRGTable,13+Table1[[#This Row],[severity]],FALSE)</f>
        <v>9.5332320591523079</v>
      </c>
      <c r="M221" s="39">
        <f>IF(VLOOKUP(Table1[[#This Row],[BaseDRG]],BaseDRGTable,8,0)&gt;0,Table1[[#This Row],[W (severity)]]*Basic_CaseMix/$L$797,Table1[[#This Row],[W (severity)]])</f>
        <v>9.6282763967364495</v>
      </c>
      <c r="N221" s="38">
        <v>130</v>
      </c>
      <c r="O221" s="41">
        <v>30</v>
      </c>
      <c r="P221" s="60">
        <v>7.2050386644107602</v>
      </c>
      <c r="Q221" s="40">
        <f>Table1[[#This Row],[W (proposed)]]/Table1[[#This Row],[W (curr)]]-1</f>
        <v>0.33632543074269061</v>
      </c>
      <c r="R221" s="41">
        <f>RANK(Table1[[#This Row],[∆W%]],Table1[∆W%])</f>
        <v>80</v>
      </c>
      <c r="S221" s="59">
        <f>Table1[W (proposed)]-Table1[[#This Row],[W (curr)]]</f>
        <v>2.4232377323256893</v>
      </c>
      <c r="T221" s="50">
        <f>Table1[[#This Row],[nBasic]]*Table1[W (proposed)]-Table1[[#This Row],[nBasic (curr)]]*Table1[[#This Row],[W (curr)]]</f>
        <v>72.69713196977068</v>
      </c>
      <c r="U221" s="48"/>
      <c r="V221" s="46"/>
      <c r="W221" s="46"/>
      <c r="X221" s="46"/>
      <c r="Y221" s="46"/>
      <c r="Z221" s="46"/>
      <c r="AA221" s="46"/>
      <c r="AB221" s="46"/>
      <c r="AC221" s="46"/>
      <c r="AD221" s="46"/>
      <c r="AE221" s="46"/>
    </row>
    <row r="222" spans="1:31" s="44" customFormat="1" x14ac:dyDescent="0.25">
      <c r="A222" s="36">
        <v>104121</v>
      </c>
      <c r="B222" s="36" t="s">
        <v>18</v>
      </c>
      <c r="C222" s="36" t="s">
        <v>55</v>
      </c>
      <c r="D222" s="36">
        <v>10412</v>
      </c>
      <c r="E222" s="36">
        <v>1</v>
      </c>
      <c r="F222" s="37">
        <v>139</v>
      </c>
      <c r="G222" s="37">
        <v>30</v>
      </c>
      <c r="H222" s="38">
        <v>18158.941527778708</v>
      </c>
      <c r="I222" s="38">
        <f>Table1[[#This Row],[Cost]]+IF(Table1[[#This Row],[n]]=0,0,VLOOKUP(Table1[[#This Row],[DRG]],HCPCs,5,0))</f>
        <v>18179.9706327735</v>
      </c>
      <c r="J222" s="39">
        <v>0.49419997634060692</v>
      </c>
      <c r="K222" s="39">
        <f>Table1[[#This Row],[W (3M)]]-IFERROR((Table1[[#This Row],[W (3M)]]-Table1[[#This Row],[Adjusted Cost]]*Casemix/TotalCost)*EXP(-a/Table1[[#This Row],[n]]),)</f>
        <v>2.1899976622376798</v>
      </c>
      <c r="L222" s="39">
        <f>VLOOKUP(Table1[[#This Row],[BaseDRG]],BaseDRGTable,13+Table1[[#This Row],[severity]],FALSE)</f>
        <v>2.1899976622376798</v>
      </c>
      <c r="M222" s="39">
        <f>IF(VLOOKUP(Table1[[#This Row],[BaseDRG]],BaseDRGTable,8,0)&gt;0,Table1[[#This Row],[W (severity)]]*Basic_CaseMix/$L$797,Table1[[#This Row],[W (severity)]])</f>
        <v>2.2118314826908776</v>
      </c>
      <c r="N222" s="38">
        <v>141</v>
      </c>
      <c r="O222" s="41">
        <v>31</v>
      </c>
      <c r="P222" s="60">
        <v>1.7065379860679615</v>
      </c>
      <c r="Q222" s="40">
        <f>Table1[[#This Row],[W (proposed)]]/Table1[[#This Row],[W (curr)]]-1</f>
        <v>0.29609273321079965</v>
      </c>
      <c r="R222" s="41">
        <f>RANK(Table1[[#This Row],[∆W%]],Table1[∆W%])</f>
        <v>106</v>
      </c>
      <c r="S222" s="59">
        <f>Table1[W (proposed)]-Table1[[#This Row],[W (curr)]]</f>
        <v>0.50529349662291612</v>
      </c>
      <c r="T222" s="50">
        <f>Table1[[#This Row],[nBasic]]*Table1[W (proposed)]-Table1[[#This Row],[nBasic (curr)]]*Table1[[#This Row],[W (curr)]]</f>
        <v>13.452266912619528</v>
      </c>
      <c r="U222" s="48"/>
      <c r="V222" s="46"/>
      <c r="W222" s="46"/>
      <c r="X222" s="46"/>
      <c r="Y222" s="46"/>
      <c r="Z222" s="46"/>
      <c r="AA222" s="46"/>
      <c r="AB222" s="46"/>
      <c r="AC222" s="46"/>
      <c r="AD222" s="46"/>
      <c r="AE222" s="46"/>
    </row>
    <row r="223" spans="1:31" s="44" customFormat="1" x14ac:dyDescent="0.25">
      <c r="A223" s="36">
        <v>184111</v>
      </c>
      <c r="B223" s="36" t="s">
        <v>26</v>
      </c>
      <c r="C223" s="36" t="s">
        <v>238</v>
      </c>
      <c r="D223" s="36">
        <v>18411</v>
      </c>
      <c r="E223" s="36">
        <v>1</v>
      </c>
      <c r="F223" s="37">
        <v>89</v>
      </c>
      <c r="G223" s="37">
        <v>30</v>
      </c>
      <c r="H223" s="38">
        <v>4933.2162876404491</v>
      </c>
      <c r="I223" s="38">
        <f>Table1[[#This Row],[Cost]]+IF(Table1[[#This Row],[n]]=0,0,VLOOKUP(Table1[[#This Row],[DRG]],HCPCs,5,0))</f>
        <v>4933.2162876404491</v>
      </c>
      <c r="J223" s="39">
        <v>0.61520067375238174</v>
      </c>
      <c r="K223" s="39">
        <f>Table1[[#This Row],[W (3M)]]-IFERROR((Table1[[#This Row],[W (3M)]]-Table1[[#This Row],[Adjusted Cost]]*Casemix/TotalCost)*EXP(-a/Table1[[#This Row],[n]]),)</f>
        <v>0.59708527504763209</v>
      </c>
      <c r="L223" s="39">
        <f>VLOOKUP(Table1[[#This Row],[BaseDRG]],BaseDRGTable,13+Table1[[#This Row],[severity]],FALSE)</f>
        <v>0.59708527504763209</v>
      </c>
      <c r="M223" s="39">
        <f>IF(VLOOKUP(Table1[[#This Row],[BaseDRG]],BaseDRGTable,8,0)&gt;0,Table1[[#This Row],[W (severity)]]*Basic_CaseMix/$L$797,Table1[[#This Row],[W (severity)]])</f>
        <v>0.60303809084987259</v>
      </c>
      <c r="N223" s="38">
        <v>77</v>
      </c>
      <c r="O223" s="41">
        <v>26</v>
      </c>
      <c r="P223" s="60">
        <v>0.65976327570743021</v>
      </c>
      <c r="Q223" s="40">
        <f>Table1[[#This Row],[W (proposed)]]/Table1[[#This Row],[W (curr)]]-1</f>
        <v>-8.5978087817534465E-2</v>
      </c>
      <c r="R223" s="41">
        <f>RANK(Table1[[#This Row],[∆W%]],Table1[∆W%])</f>
        <v>491</v>
      </c>
      <c r="S223" s="59">
        <f>Table1[W (proposed)]-Table1[[#This Row],[W (curr)]]</f>
        <v>-5.672518485755762E-2</v>
      </c>
      <c r="T223" s="50">
        <f>Table1[[#This Row],[nBasic]]*Table1[W (proposed)]-Table1[[#This Row],[nBasic (curr)]]*Table1[[#This Row],[W (curr)]]</f>
        <v>0.93729755710299045</v>
      </c>
      <c r="U223" s="48"/>
      <c r="V223" s="46"/>
      <c r="W223" s="46"/>
      <c r="X223" s="46"/>
      <c r="Y223" s="46"/>
      <c r="Z223" s="46"/>
      <c r="AA223" s="46"/>
      <c r="AB223" s="46"/>
      <c r="AC223" s="46"/>
      <c r="AD223" s="46"/>
      <c r="AE223" s="46"/>
    </row>
    <row r="224" spans="1:31" s="44" customFormat="1" x14ac:dyDescent="0.25">
      <c r="A224" s="36">
        <v>84181</v>
      </c>
      <c r="B224" s="36" t="s">
        <v>16</v>
      </c>
      <c r="C224" s="36" t="s">
        <v>129</v>
      </c>
      <c r="D224" s="36">
        <v>8418</v>
      </c>
      <c r="E224" s="36">
        <v>1</v>
      </c>
      <c r="F224" s="37">
        <v>87</v>
      </c>
      <c r="G224" s="37">
        <v>29</v>
      </c>
      <c r="H224" s="38">
        <v>5644.7751629611494</v>
      </c>
      <c r="I224" s="38">
        <f>Table1[[#This Row],[Cost]]+IF(Table1[[#This Row],[n]]=0,0,VLOOKUP(Table1[[#This Row],[DRG]],HCPCs,5,0))</f>
        <v>6754.9917544010641</v>
      </c>
      <c r="J224" s="39">
        <v>0.61070000000000091</v>
      </c>
      <c r="K224" s="39">
        <f>Table1[[#This Row],[W (3M)]]-IFERROR((Table1[[#This Row],[W (3M)]]-Table1[[#This Row],[Adjusted Cost]]*Casemix/TotalCost)*EXP(-a/Table1[[#This Row],[n]]),)</f>
        <v>0.81546588532108755</v>
      </c>
      <c r="L224" s="39">
        <f>VLOOKUP(Table1[[#This Row],[BaseDRG]],BaseDRGTable,13+Table1[[#This Row],[severity]],FALSE)</f>
        <v>0.81546588532108755</v>
      </c>
      <c r="M224" s="39">
        <f>IF(VLOOKUP(Table1[[#This Row],[BaseDRG]],BaseDRGTable,8,0)&gt;0,Table1[[#This Row],[W (severity)]]*Basic_CaseMix/$L$797,Table1[[#This Row],[W (severity)]])</f>
        <v>0.8235959103128111</v>
      </c>
      <c r="N224" s="38">
        <v>82</v>
      </c>
      <c r="O224" s="41">
        <v>25</v>
      </c>
      <c r="P224" s="60">
        <v>0.75504173425718479</v>
      </c>
      <c r="Q224" s="40">
        <f>Table1[[#This Row],[W (proposed)]]/Table1[[#This Row],[W (curr)]]-1</f>
        <v>9.079521428450632E-2</v>
      </c>
      <c r="R224" s="41">
        <f>RANK(Table1[[#This Row],[∆W%]],Table1[∆W%])</f>
        <v>250</v>
      </c>
      <c r="S224" s="59">
        <f>Table1[W (proposed)]-Table1[[#This Row],[W (curr)]]</f>
        <v>6.8554176055626304E-2</v>
      </c>
      <c r="T224" s="50">
        <f>Table1[[#This Row],[nBasic]]*Table1[W (proposed)]-Table1[[#This Row],[nBasic (curr)]]*Table1[[#This Row],[W (curr)]]</f>
        <v>5.0082380426419029</v>
      </c>
      <c r="U224" s="48"/>
      <c r="V224" s="46"/>
      <c r="W224" s="46"/>
      <c r="X224" s="46"/>
      <c r="Y224" s="46"/>
      <c r="Z224" s="46"/>
      <c r="AA224" s="46"/>
      <c r="AB224" s="46"/>
      <c r="AC224" s="46"/>
      <c r="AD224" s="46"/>
      <c r="AE224" s="46"/>
    </row>
    <row r="225" spans="1:31" s="44" customFormat="1" x14ac:dyDescent="0.25">
      <c r="A225" s="36">
        <v>164121</v>
      </c>
      <c r="B225" s="36" t="s">
        <v>24</v>
      </c>
      <c r="C225" s="36" t="s">
        <v>253</v>
      </c>
      <c r="D225" s="36">
        <v>16412</v>
      </c>
      <c r="E225" s="36">
        <v>1</v>
      </c>
      <c r="F225" s="37">
        <v>257</v>
      </c>
      <c r="G225" s="37">
        <v>29</v>
      </c>
      <c r="H225" s="38">
        <v>5171.2511237354038</v>
      </c>
      <c r="I225" s="38">
        <f>Table1[[#This Row],[Cost]]+IF(Table1[[#This Row],[n]]=0,0,VLOOKUP(Table1[[#This Row],[DRG]],HCPCs,5,0))</f>
        <v>5173.7556514674343</v>
      </c>
      <c r="J225" s="39">
        <v>0.76579982297750315</v>
      </c>
      <c r="K225" s="39">
        <f>Table1[[#This Row],[W (3M)]]-IFERROR((Table1[[#This Row],[W (3M)]]-Table1[[#This Row],[Adjusted Cost]]*Casemix/TotalCost)*EXP(-a/Table1[[#This Row],[n]]),)</f>
        <v>0.62646150632785069</v>
      </c>
      <c r="L225" s="39">
        <f>VLOOKUP(Table1[[#This Row],[BaseDRG]],BaseDRGTable,13+Table1[[#This Row],[severity]],FALSE)</f>
        <v>0.62646150632785069</v>
      </c>
      <c r="M225" s="39">
        <f>IF(VLOOKUP(Table1[[#This Row],[BaseDRG]],BaseDRGTable,8,0)&gt;0,Table1[[#This Row],[W (severity)]]*Basic_CaseMix/$L$797,Table1[[#This Row],[W (severity)]])</f>
        <v>0.6327071970360435</v>
      </c>
      <c r="N225" s="38">
        <v>270</v>
      </c>
      <c r="O225" s="41">
        <v>30</v>
      </c>
      <c r="P225" s="60">
        <v>0.66798615592294064</v>
      </c>
      <c r="Q225" s="40">
        <f>Table1[[#This Row],[W (proposed)]]/Table1[[#This Row],[W (curr)]]-1</f>
        <v>-5.2813907255537362E-2</v>
      </c>
      <c r="R225" s="41">
        <f>RANK(Table1[[#This Row],[∆W%]],Table1[∆W%])</f>
        <v>446</v>
      </c>
      <c r="S225" s="59">
        <f>Table1[W (proposed)]-Table1[[#This Row],[W (curr)]]</f>
        <v>-3.5278958886897138E-2</v>
      </c>
      <c r="T225" s="50">
        <f>Table1[[#This Row],[nBasic]]*Table1[W (proposed)]-Table1[[#This Row],[nBasic (curr)]]*Table1[[#This Row],[W (curr)]]</f>
        <v>-1.6910759636429553</v>
      </c>
      <c r="U225" s="48"/>
      <c r="V225" s="46"/>
      <c r="W225" s="46"/>
      <c r="X225" s="46"/>
      <c r="Y225" s="46"/>
      <c r="Z225" s="46"/>
      <c r="AA225" s="46"/>
      <c r="AB225" s="46"/>
      <c r="AC225" s="46"/>
      <c r="AD225" s="46"/>
      <c r="AE225" s="46"/>
    </row>
    <row r="226" spans="1:31" s="44" customFormat="1" x14ac:dyDescent="0.25">
      <c r="A226" s="36">
        <v>81802</v>
      </c>
      <c r="B226" s="36" t="s">
        <v>16</v>
      </c>
      <c r="C226" s="36" t="s">
        <v>403</v>
      </c>
      <c r="D226" s="36">
        <v>8180</v>
      </c>
      <c r="E226" s="36">
        <v>2</v>
      </c>
      <c r="F226" s="37">
        <v>81</v>
      </c>
      <c r="G226" s="37">
        <v>29</v>
      </c>
      <c r="H226" s="38">
        <v>8970.6951185185226</v>
      </c>
      <c r="I226" s="38">
        <f>Table1[[#This Row],[Cost]]+IF(Table1[[#This Row],[n]]=0,0,VLOOKUP(Table1[[#This Row],[DRG]],HCPCs,5,0))</f>
        <v>11440.667238918197</v>
      </c>
      <c r="J226" s="39">
        <v>1.3694999999999973</v>
      </c>
      <c r="K226" s="39">
        <f>Table1[[#This Row],[W (3M)]]-IFERROR((Table1[[#This Row],[W (3M)]]-Table1[[#This Row],[Adjusted Cost]]*Casemix/TotalCost)*EXP(-a/Table1[[#This Row],[n]]),)</f>
        <v>1.3841809002758754</v>
      </c>
      <c r="L226" s="39">
        <f>VLOOKUP(Table1[[#This Row],[BaseDRG]],BaseDRGTable,13+Table1[[#This Row],[severity]],FALSE)</f>
        <v>1.3841809002758754</v>
      </c>
      <c r="M226" s="39">
        <f>IF(VLOOKUP(Table1[[#This Row],[BaseDRG]],BaseDRGTable,8,0)&gt;0,Table1[[#This Row],[W (severity)]]*Basic_CaseMix/$L$797,Table1[[#This Row],[W (severity)]])</f>
        <v>1.3979808954870525</v>
      </c>
      <c r="N226" s="38">
        <v>196</v>
      </c>
      <c r="O226" s="41">
        <v>76</v>
      </c>
      <c r="P226" s="60">
        <v>1.0901048990621984</v>
      </c>
      <c r="Q226" s="40">
        <f>Table1[[#This Row],[W (proposed)]]/Table1[[#This Row],[W (curr)]]-1</f>
        <v>0.28242786239169759</v>
      </c>
      <c r="R226" s="41">
        <f>RANK(Table1[[#This Row],[∆W%]],Table1[∆W%])</f>
        <v>115</v>
      </c>
      <c r="S226" s="59">
        <f>Table1[W (proposed)]-Table1[[#This Row],[W (curr)]]</f>
        <v>0.30787599642485408</v>
      </c>
      <c r="T226" s="50">
        <f>Table1[[#This Row],[nBasic]]*Table1[W (proposed)]-Table1[[#This Row],[nBasic (curr)]]*Table1[[#This Row],[W (curr)]]</f>
        <v>-42.306526359602557</v>
      </c>
      <c r="U226" s="48"/>
      <c r="V226" s="46"/>
      <c r="W226" s="46"/>
      <c r="X226" s="46"/>
      <c r="Y226" s="46"/>
      <c r="Z226" s="46"/>
      <c r="AA226" s="46"/>
      <c r="AB226" s="46"/>
      <c r="AC226" s="46"/>
      <c r="AD226" s="46"/>
      <c r="AE226" s="46"/>
    </row>
    <row r="227" spans="1:31" s="44" customFormat="1" x14ac:dyDescent="0.25">
      <c r="A227" s="36">
        <v>14133</v>
      </c>
      <c r="B227" s="36" t="s">
        <v>9</v>
      </c>
      <c r="C227" s="36" t="s">
        <v>313</v>
      </c>
      <c r="D227" s="36">
        <v>1413</v>
      </c>
      <c r="E227" s="36">
        <v>3</v>
      </c>
      <c r="F227" s="37">
        <v>57</v>
      </c>
      <c r="G227" s="37">
        <v>28</v>
      </c>
      <c r="H227" s="38">
        <v>62675.941956469498</v>
      </c>
      <c r="I227" s="38">
        <f>Table1[[#This Row],[Cost]]+IF(Table1[[#This Row],[n]]=0,0,VLOOKUP(Table1[[#This Row],[DRG]],HCPCs,5,0))</f>
        <v>64365.292075321231</v>
      </c>
      <c r="J227" s="39">
        <v>2.1397999999999979</v>
      </c>
      <c r="K227" s="39">
        <f>Table1[[#This Row],[W (3M)]]-IFERROR((Table1[[#This Row],[W (3M)]]-Table1[[#This Row],[Adjusted Cost]]*Casemix/TotalCost)*EXP(-a/Table1[[#This Row],[n]]),)</f>
        <v>7.7095108906911687</v>
      </c>
      <c r="L227" s="39">
        <f>VLOOKUP(Table1[[#This Row],[BaseDRG]],BaseDRGTable,13+Table1[[#This Row],[severity]],FALSE)</f>
        <v>7.7095108906911687</v>
      </c>
      <c r="M227" s="39">
        <f>IF(VLOOKUP(Table1[[#This Row],[BaseDRG]],BaseDRGTable,8,0)&gt;0,Table1[[#This Row],[W (severity)]]*Basic_CaseMix/$L$797,Table1[[#This Row],[W (severity)]])</f>
        <v>7.7863731081591681</v>
      </c>
      <c r="N227" s="38">
        <v>45</v>
      </c>
      <c r="O227" s="41">
        <v>22</v>
      </c>
      <c r="P227" s="60">
        <v>5.0015060342778606</v>
      </c>
      <c r="Q227" s="40">
        <f>Table1[[#This Row],[W (proposed)]]/Table1[[#This Row],[W (curr)]]-1</f>
        <v>0.5568057010818741</v>
      </c>
      <c r="R227" s="41">
        <f>RANK(Table1[[#This Row],[∆W%]],Table1[∆W%])</f>
        <v>37</v>
      </c>
      <c r="S227" s="59">
        <f>Table1[W (proposed)]-Table1[[#This Row],[W (curr)]]</f>
        <v>2.7848670738813075</v>
      </c>
      <c r="T227" s="50">
        <f>Table1[[#This Row],[nBasic]]*Table1[W (proposed)]-Table1[[#This Row],[nBasic (curr)]]*Table1[[#This Row],[W (curr)]]</f>
        <v>107.98531427434378</v>
      </c>
      <c r="U227" s="48"/>
      <c r="V227" s="46"/>
      <c r="W227" s="46"/>
      <c r="X227" s="46"/>
      <c r="Y227" s="46"/>
      <c r="Z227" s="46"/>
      <c r="AA227" s="46"/>
      <c r="AB227" s="46"/>
      <c r="AC227" s="46"/>
      <c r="AD227" s="46"/>
      <c r="AE227" s="46"/>
    </row>
    <row r="228" spans="1:31" s="44" customFormat="1" x14ac:dyDescent="0.25">
      <c r="A228" s="36">
        <v>214161</v>
      </c>
      <c r="B228" s="36" t="s">
        <v>29</v>
      </c>
      <c r="C228" s="36" t="s">
        <v>265</v>
      </c>
      <c r="D228" s="36">
        <v>21416</v>
      </c>
      <c r="E228" s="36">
        <v>1</v>
      </c>
      <c r="F228" s="37">
        <v>86</v>
      </c>
      <c r="G228" s="37">
        <v>28</v>
      </c>
      <c r="H228" s="38">
        <v>4420.508606976744</v>
      </c>
      <c r="I228" s="38">
        <f>Table1[[#This Row],[Cost]]+IF(Table1[[#This Row],[n]]=0,0,VLOOKUP(Table1[[#This Row],[DRG]],HCPCs,5,0))</f>
        <v>4420.508606976744</v>
      </c>
      <c r="J228" s="39">
        <v>0.37640023306744214</v>
      </c>
      <c r="K228" s="39">
        <f>Table1[[#This Row],[W (3M)]]-IFERROR((Table1[[#This Row],[W (3M)]]-Table1[[#This Row],[Adjusted Cost]]*Casemix/TotalCost)*EXP(-a/Table1[[#This Row],[n]]),)</f>
        <v>0.53341638310066986</v>
      </c>
      <c r="L228" s="39">
        <f>VLOOKUP(Table1[[#This Row],[BaseDRG]],BaseDRGTable,13+Table1[[#This Row],[severity]],FALSE)</f>
        <v>0.53341638310066986</v>
      </c>
      <c r="M228" s="39">
        <f>IF(VLOOKUP(Table1[[#This Row],[BaseDRG]],BaseDRGTable,8,0)&gt;0,Table1[[#This Row],[W (severity)]]*Basic_CaseMix/$L$797,Table1[[#This Row],[W (severity)]])</f>
        <v>0.53873443331425497</v>
      </c>
      <c r="N228" s="38">
        <v>73</v>
      </c>
      <c r="O228" s="41">
        <v>24</v>
      </c>
      <c r="P228" s="60">
        <v>0.66759995711059872</v>
      </c>
      <c r="Q228" s="40">
        <f>Table1[[#This Row],[W (proposed)]]/Table1[[#This Row],[W (curr)]]-1</f>
        <v>-0.19302805883043983</v>
      </c>
      <c r="R228" s="41">
        <f>RANK(Table1[[#This Row],[∆W%]],Table1[∆W%])</f>
        <v>606</v>
      </c>
      <c r="S228" s="59">
        <f>Table1[W (proposed)]-Table1[[#This Row],[W (curr)]]</f>
        <v>-0.12886552379634375</v>
      </c>
      <c r="T228" s="50">
        <f>Table1[[#This Row],[nBasic]]*Table1[W (proposed)]-Table1[[#This Row],[nBasic (curr)]]*Table1[[#This Row],[W (curr)]]</f>
        <v>-0.93783483785522925</v>
      </c>
      <c r="U228" s="48"/>
      <c r="V228" s="46"/>
      <c r="W228" s="46"/>
      <c r="X228" s="46"/>
      <c r="Y228" s="46"/>
      <c r="Z228" s="46"/>
      <c r="AA228" s="46"/>
      <c r="AB228" s="46"/>
      <c r="AC228" s="46"/>
      <c r="AD228" s="46"/>
      <c r="AE228" s="46"/>
    </row>
    <row r="229" spans="1:31" s="44" customFormat="1" x14ac:dyDescent="0.25">
      <c r="A229" s="36">
        <v>64102</v>
      </c>
      <c r="B229" s="36" t="s">
        <v>14</v>
      </c>
      <c r="C229" s="36" t="s">
        <v>637</v>
      </c>
      <c r="D229" s="36">
        <v>6410</v>
      </c>
      <c r="E229" s="36">
        <v>2</v>
      </c>
      <c r="F229" s="37">
        <v>113</v>
      </c>
      <c r="G229" s="37">
        <v>28</v>
      </c>
      <c r="H229" s="38">
        <v>13343.466434061591</v>
      </c>
      <c r="I229" s="38">
        <f>Table1[[#This Row],[Cost]]+IF(Table1[[#This Row],[n]]=0,0,VLOOKUP(Table1[[#This Row],[DRG]],HCPCs,5,0))</f>
        <v>13371.5511631638</v>
      </c>
      <c r="J229" s="39">
        <v>1.1182000000000014</v>
      </c>
      <c r="K229" s="39">
        <f>Table1[[#This Row],[W (3M)]]-IFERROR((Table1[[#This Row],[W (3M)]]-Table1[[#This Row],[Adjusted Cost]]*Casemix/TotalCost)*EXP(-a/Table1[[#This Row],[n]]),)</f>
        <v>1.6144389010729641</v>
      </c>
      <c r="L229" s="39">
        <f>VLOOKUP(Table1[[#This Row],[BaseDRG]],BaseDRGTable,13+Table1[[#This Row],[severity]],FALSE)</f>
        <v>1.6144389010729641</v>
      </c>
      <c r="M229" s="39">
        <f>IF(VLOOKUP(Table1[[#This Row],[BaseDRG]],BaseDRGTable,8,0)&gt;0,Table1[[#This Row],[W (severity)]]*Basic_CaseMix/$L$797,Table1[[#This Row],[W (severity)]])</f>
        <v>1.6305345205827437</v>
      </c>
      <c r="N229" s="38">
        <v>133</v>
      </c>
      <c r="O229" s="41">
        <v>36</v>
      </c>
      <c r="P229" s="60">
        <v>1.6993379014265027</v>
      </c>
      <c r="Q229" s="40">
        <f>Table1[[#This Row],[W (proposed)]]/Table1[[#This Row],[W (curr)]]-1</f>
        <v>-4.0488345952857441E-2</v>
      </c>
      <c r="R229" s="41">
        <f>RANK(Table1[[#This Row],[∆W%]],Table1[∆W%])</f>
        <v>437</v>
      </c>
      <c r="S229" s="59">
        <f>Table1[W (proposed)]-Table1[[#This Row],[W (curr)]]</f>
        <v>-6.8803380843758921E-2</v>
      </c>
      <c r="T229" s="50">
        <f>Table1[[#This Row],[nBasic]]*Table1[W (proposed)]-Table1[[#This Row],[nBasic (curr)]]*Table1[[#This Row],[W (curr)]]</f>
        <v>-15.521197875037274</v>
      </c>
      <c r="U229" s="48"/>
      <c r="V229" s="46"/>
      <c r="W229" s="46"/>
      <c r="X229" s="46"/>
      <c r="Y229" s="46"/>
      <c r="Z229" s="46"/>
      <c r="AA229" s="46"/>
      <c r="AB229" s="46"/>
      <c r="AC229" s="46"/>
      <c r="AD229" s="46"/>
      <c r="AE229" s="46"/>
    </row>
    <row r="230" spans="1:31" s="44" customFormat="1" x14ac:dyDescent="0.25">
      <c r="A230" s="36">
        <v>84161</v>
      </c>
      <c r="B230" s="36" t="s">
        <v>16</v>
      </c>
      <c r="C230" s="36" t="s">
        <v>84</v>
      </c>
      <c r="D230" s="36">
        <v>8416</v>
      </c>
      <c r="E230" s="36">
        <v>1</v>
      </c>
      <c r="F230" s="37">
        <v>122</v>
      </c>
      <c r="G230" s="37">
        <v>27</v>
      </c>
      <c r="H230" s="38">
        <v>7211.170002889181</v>
      </c>
      <c r="I230" s="38">
        <f>Table1[[#This Row],[Cost]]+IF(Table1[[#This Row],[n]]=0,0,VLOOKUP(Table1[[#This Row],[DRG]],HCPCs,5,0))</f>
        <v>7331.9139849091789</v>
      </c>
      <c r="J230" s="39">
        <v>0.71259999999999879</v>
      </c>
      <c r="K230" s="39">
        <f>Table1[[#This Row],[W (3M)]]-IFERROR((Table1[[#This Row],[W (3M)]]-Table1[[#This Row],[Adjusted Cost]]*Casemix/TotalCost)*EXP(-a/Table1[[#This Row],[n]]),)</f>
        <v>0.88602441402161392</v>
      </c>
      <c r="L230" s="39">
        <f>VLOOKUP(Table1[[#This Row],[BaseDRG]],BaseDRGTable,13+Table1[[#This Row],[severity]],FALSE)</f>
        <v>0.88602441402161392</v>
      </c>
      <c r="M230" s="39">
        <f>IF(VLOOKUP(Table1[[#This Row],[BaseDRG]],BaseDRGTable,8,0)&gt;0,Table1[[#This Row],[W (severity)]]*Basic_CaseMix/$L$797,Table1[[#This Row],[W (severity)]])</f>
        <v>0.89485789284511685</v>
      </c>
      <c r="N230" s="38">
        <v>114</v>
      </c>
      <c r="O230" s="41">
        <v>23</v>
      </c>
      <c r="P230" s="60">
        <v>0.68990553892610529</v>
      </c>
      <c r="Q230" s="40">
        <f>Table1[[#This Row],[W (proposed)]]/Table1[[#This Row],[W (curr)]]-1</f>
        <v>0.29707306631866848</v>
      </c>
      <c r="R230" s="41">
        <f>RANK(Table1[[#This Row],[∆W%]],Table1[∆W%])</f>
        <v>104</v>
      </c>
      <c r="S230" s="59">
        <f>Table1[W (proposed)]-Table1[[#This Row],[W (curr)]]</f>
        <v>0.20495235391901157</v>
      </c>
      <c r="T230" s="50">
        <f>Table1[[#This Row],[nBasic]]*Table1[W (proposed)]-Table1[[#This Row],[nBasic (curr)]]*Table1[[#This Row],[W (curr)]]</f>
        <v>8.2933357115177326</v>
      </c>
      <c r="U230" s="48"/>
      <c r="V230" s="46"/>
      <c r="W230" s="46"/>
      <c r="X230" s="46"/>
      <c r="Y230" s="46"/>
      <c r="Z230" s="46"/>
      <c r="AA230" s="46"/>
      <c r="AB230" s="46"/>
      <c r="AC230" s="46"/>
      <c r="AD230" s="46"/>
      <c r="AE230" s="46"/>
    </row>
    <row r="231" spans="1:31" s="44" customFormat="1" x14ac:dyDescent="0.25">
      <c r="A231" s="36">
        <v>131112</v>
      </c>
      <c r="B231" s="36" t="s">
        <v>21</v>
      </c>
      <c r="C231" s="36" t="s">
        <v>452</v>
      </c>
      <c r="D231" s="36">
        <v>13111</v>
      </c>
      <c r="E231" s="36">
        <v>2</v>
      </c>
      <c r="F231" s="37">
        <v>132</v>
      </c>
      <c r="G231" s="37">
        <v>27</v>
      </c>
      <c r="H231" s="38">
        <v>3903.5313636363635</v>
      </c>
      <c r="I231" s="38">
        <f>Table1[[#This Row],[Cost]]+IF(Table1[[#This Row],[n]]=0,0,VLOOKUP(Table1[[#This Row],[DRG]],HCPCs,5,0))</f>
        <v>3911.1924974063804</v>
      </c>
      <c r="J231" s="39">
        <v>0.79829979626695502</v>
      </c>
      <c r="K231" s="39">
        <f>Table1[[#This Row],[W (3M)]]-IFERROR((Table1[[#This Row],[W (3M)]]-Table1[[#This Row],[Adjusted Cost]]*Casemix/TotalCost)*EXP(-a/Table1[[#This Row],[n]]),)</f>
        <v>0.47522030516519576</v>
      </c>
      <c r="L231" s="39">
        <f>VLOOKUP(Table1[[#This Row],[BaseDRG]],BaseDRGTable,13+Table1[[#This Row],[severity]],FALSE)</f>
        <v>0.47522030516519576</v>
      </c>
      <c r="M231" s="39">
        <f>IF(VLOOKUP(Table1[[#This Row],[BaseDRG]],BaseDRGTable,8,0)&gt;0,Table1[[#This Row],[W (severity)]]*Basic_CaseMix/$L$797,Table1[[#This Row],[W (severity)]])</f>
        <v>0.47995815260567609</v>
      </c>
      <c r="N231" s="38">
        <v>172</v>
      </c>
      <c r="O231" s="41">
        <v>30</v>
      </c>
      <c r="P231" s="60">
        <v>0.46817889478214886</v>
      </c>
      <c r="Q231" s="40">
        <f>Table1[[#This Row],[W (proposed)]]/Table1[[#This Row],[W (curr)]]-1</f>
        <v>2.5159736918530573E-2</v>
      </c>
      <c r="R231" s="41">
        <f>RANK(Table1[[#This Row],[∆W%]],Table1[∆W%])</f>
        <v>330</v>
      </c>
      <c r="S231" s="59">
        <f>Table1[W (proposed)]-Table1[[#This Row],[W (curr)]]</f>
        <v>1.1779257823527234E-2</v>
      </c>
      <c r="T231" s="50">
        <f>Table1[[#This Row],[nBasic]]*Table1[W (proposed)]-Table1[[#This Row],[nBasic (curr)]]*Table1[[#This Row],[W (curr)]]</f>
        <v>-1.0864967231112121</v>
      </c>
      <c r="U231" s="48"/>
      <c r="V231" s="46"/>
      <c r="W231" s="46"/>
      <c r="X231" s="46"/>
      <c r="Y231" s="46"/>
      <c r="Z231" s="46"/>
      <c r="AA231" s="46"/>
      <c r="AB231" s="46"/>
      <c r="AC231" s="46"/>
      <c r="AD231" s="46"/>
      <c r="AE231" s="46"/>
    </row>
    <row r="232" spans="1:31" s="44" customFormat="1" x14ac:dyDescent="0.25">
      <c r="A232" s="36">
        <v>44172</v>
      </c>
      <c r="B232" s="36" t="s">
        <v>12</v>
      </c>
      <c r="C232" s="36" t="s">
        <v>791</v>
      </c>
      <c r="D232" s="36">
        <v>4417</v>
      </c>
      <c r="E232" s="36">
        <v>2</v>
      </c>
      <c r="F232" s="37">
        <v>126</v>
      </c>
      <c r="G232" s="37">
        <v>27</v>
      </c>
      <c r="H232" s="38">
        <v>8208.7575166666702</v>
      </c>
      <c r="I232" s="38">
        <f>Table1[[#This Row],[Cost]]+IF(Table1[[#This Row],[n]]=0,0,VLOOKUP(Table1[[#This Row],[DRG]],HCPCs,5,0))</f>
        <v>8281.6301041674724</v>
      </c>
      <c r="J232" s="39">
        <v>0.85609999999999864</v>
      </c>
      <c r="K232" s="39">
        <f>Table1[[#This Row],[W (3M)]]-IFERROR((Table1[[#This Row],[W (3M)]]-Table1[[#This Row],[Adjusted Cost]]*Casemix/TotalCost)*EXP(-a/Table1[[#This Row],[n]]),)</f>
        <v>1.0011575680564651</v>
      </c>
      <c r="L232" s="39">
        <f>VLOOKUP(Table1[[#This Row],[BaseDRG]],BaseDRGTable,13+Table1[[#This Row],[severity]],FALSE)</f>
        <v>1.0011575680564651</v>
      </c>
      <c r="M232" s="39">
        <f>IF(VLOOKUP(Table1[[#This Row],[BaseDRG]],BaseDRGTable,8,0)&gt;0,Table1[[#This Row],[W (severity)]]*Basic_CaseMix/$L$797,Table1[[#This Row],[W (severity)]])</f>
        <v>1.0111389004401579</v>
      </c>
      <c r="N232" s="38">
        <v>189</v>
      </c>
      <c r="O232" s="41">
        <v>47</v>
      </c>
      <c r="P232" s="60">
        <v>1.4728952245474143</v>
      </c>
      <c r="Q232" s="40">
        <f>Table1[[#This Row],[W (proposed)]]/Table1[[#This Row],[W (curr)]]-1</f>
        <v>-0.31350249251377893</v>
      </c>
      <c r="R232" s="41">
        <f>RANK(Table1[[#This Row],[∆W%]],Table1[∆W%])</f>
        <v>693</v>
      </c>
      <c r="S232" s="59">
        <f>Table1[W (proposed)]-Table1[[#This Row],[W (curr)]]</f>
        <v>-0.46175632410725642</v>
      </c>
      <c r="T232" s="50">
        <f>Table1[[#This Row],[nBasic]]*Table1[W (proposed)]-Table1[[#This Row],[nBasic (curr)]]*Table1[[#This Row],[W (curr)]]</f>
        <v>-41.92532524184422</v>
      </c>
      <c r="U232" s="48"/>
      <c r="V232" s="46"/>
      <c r="W232" s="46"/>
      <c r="X232" s="46"/>
      <c r="Y232" s="46"/>
      <c r="Z232" s="46"/>
      <c r="AA232" s="46"/>
      <c r="AB232" s="46"/>
      <c r="AC232" s="46"/>
      <c r="AD232" s="46"/>
      <c r="AE232" s="46"/>
    </row>
    <row r="233" spans="1:31" s="44" customFormat="1" x14ac:dyDescent="0.25">
      <c r="A233" s="36">
        <v>31301</v>
      </c>
      <c r="B233" s="36" t="s">
        <v>11</v>
      </c>
      <c r="C233" s="36" t="s">
        <v>155</v>
      </c>
      <c r="D233" s="36">
        <v>3130</v>
      </c>
      <c r="E233" s="36">
        <v>1</v>
      </c>
      <c r="F233" s="37">
        <v>78</v>
      </c>
      <c r="G233" s="37">
        <v>26</v>
      </c>
      <c r="H233" s="38">
        <v>3192.5657192307685</v>
      </c>
      <c r="I233" s="38">
        <f>Table1[[#This Row],[Cost]]+IF(Table1[[#This Row],[n]]=0,0,VLOOKUP(Table1[[#This Row],[DRG]],HCPCs,5,0))</f>
        <v>3222.2845339802916</v>
      </c>
      <c r="J233" s="39">
        <v>0.84490000000000021</v>
      </c>
      <c r="K233" s="39">
        <f>Table1[[#This Row],[W (3M)]]-IFERROR((Table1[[#This Row],[W (3M)]]-Table1[[#This Row],[Adjusted Cost]]*Casemix/TotalCost)*EXP(-a/Table1[[#This Row],[n]]),)</f>
        <v>0.39454092072569413</v>
      </c>
      <c r="L233" s="39">
        <f>VLOOKUP(Table1[[#This Row],[BaseDRG]],BaseDRGTable,13+Table1[[#This Row],[severity]],FALSE)</f>
        <v>0.39454092072569413</v>
      </c>
      <c r="M233" s="39">
        <f>IF(VLOOKUP(Table1[[#This Row],[BaseDRG]],BaseDRGTable,8,0)&gt;0,Table1[[#This Row],[W (severity)]]*Basic_CaseMix/$L$797,Table1[[#This Row],[W (severity)]])</f>
        <v>0.39847441151114188</v>
      </c>
      <c r="N233" s="38">
        <v>77</v>
      </c>
      <c r="O233" s="41">
        <v>25</v>
      </c>
      <c r="P233" s="60">
        <v>0.38754213875720217</v>
      </c>
      <c r="Q233" s="40">
        <f>Table1[[#This Row],[W (proposed)]]/Table1[[#This Row],[W (curr)]]-1</f>
        <v>2.8209249164485861E-2</v>
      </c>
      <c r="R233" s="41">
        <f>RANK(Table1[[#This Row],[∆W%]],Table1[∆W%])</f>
        <v>326</v>
      </c>
      <c r="S233" s="59">
        <f>Table1[W (proposed)]-Table1[[#This Row],[W (curr)]]</f>
        <v>1.0932272753939709E-2</v>
      </c>
      <c r="T233" s="50">
        <f>Table1[[#This Row],[nBasic]]*Table1[W (proposed)]-Table1[[#This Row],[nBasic (curr)]]*Table1[[#This Row],[W (curr)]]</f>
        <v>0.67178123035963466</v>
      </c>
      <c r="U233" s="48"/>
      <c r="V233" s="46"/>
      <c r="W233" s="46"/>
      <c r="X233" s="46"/>
      <c r="Y233" s="46"/>
      <c r="Z233" s="46"/>
      <c r="AA233" s="46"/>
      <c r="AB233" s="46"/>
      <c r="AC233" s="46"/>
      <c r="AD233" s="46"/>
      <c r="AE233" s="46"/>
    </row>
    <row r="234" spans="1:31" s="44" customFormat="1" x14ac:dyDescent="0.25">
      <c r="A234" s="36">
        <v>104131</v>
      </c>
      <c r="B234" s="36" t="s">
        <v>18</v>
      </c>
      <c r="C234" s="36" t="s">
        <v>163</v>
      </c>
      <c r="D234" s="36">
        <v>10413</v>
      </c>
      <c r="E234" s="36">
        <v>1</v>
      </c>
      <c r="F234" s="37">
        <v>123</v>
      </c>
      <c r="G234" s="37">
        <v>26</v>
      </c>
      <c r="H234" s="38">
        <v>3804.7013170731725</v>
      </c>
      <c r="I234" s="38">
        <f>Table1[[#This Row],[Cost]]+IF(Table1[[#This Row],[n]]=0,0,VLOOKUP(Table1[[#This Row],[DRG]],HCPCs,5,0))</f>
        <v>4016.1681692192283</v>
      </c>
      <c r="J234" s="39">
        <v>0.51740039546190542</v>
      </c>
      <c r="K234" s="39">
        <f>Table1[[#This Row],[W (3M)]]-IFERROR((Table1[[#This Row],[W (3M)]]-Table1[[#This Row],[Adjusted Cost]]*Casemix/TotalCost)*EXP(-a/Table1[[#This Row],[n]]),)</f>
        <v>0.48616224946615244</v>
      </c>
      <c r="L234" s="39">
        <f>VLOOKUP(Table1[[#This Row],[BaseDRG]],BaseDRGTable,13+Table1[[#This Row],[severity]],FALSE)</f>
        <v>0.48616224946615244</v>
      </c>
      <c r="M234" s="39">
        <f>IF(VLOOKUP(Table1[[#This Row],[BaseDRG]],BaseDRGTable,8,0)&gt;0,Table1[[#This Row],[W (severity)]]*Basic_CaseMix/$L$797,Table1[[#This Row],[W (severity)]])</f>
        <v>0.49100918581179254</v>
      </c>
      <c r="N234" s="38">
        <v>122</v>
      </c>
      <c r="O234" s="41">
        <v>29</v>
      </c>
      <c r="P234" s="60">
        <v>0.48009258225460022</v>
      </c>
      <c r="Q234" s="40">
        <f>Table1[[#This Row],[W (proposed)]]/Table1[[#This Row],[W (curr)]]-1</f>
        <v>2.2738538275109299E-2</v>
      </c>
      <c r="R234" s="41">
        <f>RANK(Table1[[#This Row],[∆W%]],Table1[∆W%])</f>
        <v>333</v>
      </c>
      <c r="S234" s="59">
        <f>Table1[W (proposed)]-Table1[[#This Row],[W (curr)]]</f>
        <v>1.0916603557192317E-2</v>
      </c>
      <c r="T234" s="50">
        <f>Table1[[#This Row],[nBasic]]*Table1[W (proposed)]-Table1[[#This Row],[nBasic (curr)]]*Table1[[#This Row],[W (curr)]]</f>
        <v>-1.1564460542768007</v>
      </c>
      <c r="U234" s="48"/>
      <c r="V234" s="46"/>
      <c r="W234" s="46"/>
      <c r="X234" s="46"/>
      <c r="Y234" s="46"/>
      <c r="Z234" s="46"/>
      <c r="AA234" s="46"/>
      <c r="AB234" s="46"/>
      <c r="AC234" s="46"/>
      <c r="AD234" s="46"/>
      <c r="AE234" s="46"/>
    </row>
    <row r="235" spans="1:31" s="44" customFormat="1" x14ac:dyDescent="0.25">
      <c r="A235" s="36">
        <v>134132</v>
      </c>
      <c r="B235" s="36" t="s">
        <v>21</v>
      </c>
      <c r="C235" s="36" t="s">
        <v>605</v>
      </c>
      <c r="D235" s="36">
        <v>13413</v>
      </c>
      <c r="E235" s="36">
        <v>2</v>
      </c>
      <c r="F235" s="37">
        <v>127</v>
      </c>
      <c r="G235" s="37">
        <v>26</v>
      </c>
      <c r="H235" s="38">
        <v>2802.0940866141732</v>
      </c>
      <c r="I235" s="38">
        <f>Table1[[#This Row],[Cost]]+IF(Table1[[#This Row],[n]]=0,0,VLOOKUP(Table1[[#This Row],[DRG]],HCPCs,5,0))</f>
        <v>2802.0940866141732</v>
      </c>
      <c r="J235" s="39">
        <v>0.42630022815576901</v>
      </c>
      <c r="K235" s="39">
        <f>Table1[[#This Row],[W (3M)]]-IFERROR((Table1[[#This Row],[W (3M)]]-Table1[[#This Row],[Adjusted Cost]]*Casemix/TotalCost)*EXP(-a/Table1[[#This Row],[n]]),)</f>
        <v>0.3396026744866909</v>
      </c>
      <c r="L235" s="39">
        <f>VLOOKUP(Table1[[#This Row],[BaseDRG]],BaseDRGTable,13+Table1[[#This Row],[severity]],FALSE)</f>
        <v>0.3396026744866909</v>
      </c>
      <c r="M235" s="39">
        <f>IF(VLOOKUP(Table1[[#This Row],[BaseDRG]],BaseDRGTable,8,0)&gt;0,Table1[[#This Row],[W (severity)]]*Basic_CaseMix/$L$797,Table1[[#This Row],[W (severity)]])</f>
        <v>0.34298844240234783</v>
      </c>
      <c r="N235" s="38">
        <v>178</v>
      </c>
      <c r="O235" s="41">
        <v>40</v>
      </c>
      <c r="P235" s="60">
        <v>0.36252146962754167</v>
      </c>
      <c r="Q235" s="40">
        <f>Table1[[#This Row],[W (proposed)]]/Table1[[#This Row],[W (curr)]]-1</f>
        <v>-5.3881021847512311E-2</v>
      </c>
      <c r="R235" s="41">
        <f>RANK(Table1[[#This Row],[∆W%]],Table1[∆W%])</f>
        <v>447</v>
      </c>
      <c r="S235" s="59">
        <f>Table1[W (proposed)]-Table1[[#This Row],[W (curr)]]</f>
        <v>-1.9533027225193844E-2</v>
      </c>
      <c r="T235" s="50">
        <f>Table1[[#This Row],[nBasic]]*Table1[W (proposed)]-Table1[[#This Row],[nBasic (curr)]]*Table1[[#This Row],[W (curr)]]</f>
        <v>-5.5831592826406222</v>
      </c>
      <c r="U235" s="48"/>
      <c r="V235" s="46"/>
      <c r="W235" s="46"/>
      <c r="X235" s="46"/>
      <c r="Y235" s="46"/>
      <c r="Z235" s="46"/>
      <c r="AA235" s="46"/>
      <c r="AB235" s="46"/>
      <c r="AC235" s="46"/>
      <c r="AD235" s="46"/>
      <c r="AE235" s="46"/>
    </row>
    <row r="236" spans="1:31" s="44" customFormat="1" x14ac:dyDescent="0.25">
      <c r="A236" s="36">
        <v>14132</v>
      </c>
      <c r="B236" s="36" t="s">
        <v>9</v>
      </c>
      <c r="C236" s="36" t="s">
        <v>387</v>
      </c>
      <c r="D236" s="36">
        <v>1413</v>
      </c>
      <c r="E236" s="36">
        <v>2</v>
      </c>
      <c r="F236" s="37">
        <v>62</v>
      </c>
      <c r="G236" s="37">
        <v>26</v>
      </c>
      <c r="H236" s="38">
        <v>19493.711623374194</v>
      </c>
      <c r="I236" s="38">
        <f>Table1[[#This Row],[Cost]]+IF(Table1[[#This Row],[n]]=0,0,VLOOKUP(Table1[[#This Row],[DRG]],HCPCs,5,0))</f>
        <v>19881.123727578448</v>
      </c>
      <c r="J236" s="39">
        <v>1.3233000000000017</v>
      </c>
      <c r="K236" s="39">
        <f>Table1[[#This Row],[W (3M)]]-IFERROR((Table1[[#This Row],[W (3M)]]-Table1[[#This Row],[Adjusted Cost]]*Casemix/TotalCost)*EXP(-a/Table1[[#This Row],[n]]),)</f>
        <v>2.3917504023749991</v>
      </c>
      <c r="L236" s="39">
        <f>VLOOKUP(Table1[[#This Row],[BaseDRG]],BaseDRGTable,13+Table1[[#This Row],[severity]],FALSE)</f>
        <v>2.3917504023749991</v>
      </c>
      <c r="M236" s="39">
        <f>IF(VLOOKUP(Table1[[#This Row],[BaseDRG]],BaseDRGTable,8,0)&gt;0,Table1[[#This Row],[W (severity)]]*Basic_CaseMix/$L$797,Table1[[#This Row],[W (severity)]])</f>
        <v>2.4155956556164848</v>
      </c>
      <c r="N236" s="38">
        <v>74</v>
      </c>
      <c r="O236" s="41">
        <v>32</v>
      </c>
      <c r="P236" s="60">
        <v>2.2868148615731112</v>
      </c>
      <c r="Q236" s="40">
        <f>Table1[[#This Row],[W (proposed)]]/Table1[[#This Row],[W (curr)]]-1</f>
        <v>5.6314481861808652E-2</v>
      </c>
      <c r="R236" s="41">
        <f>RANK(Table1[[#This Row],[∆W%]],Table1[∆W%])</f>
        <v>294</v>
      </c>
      <c r="S236" s="59">
        <f>Table1[W (proposed)]-Table1[[#This Row],[W (curr)]]</f>
        <v>0.12878079404337361</v>
      </c>
      <c r="T236" s="50">
        <f>Table1[[#This Row],[nBasic]]*Table1[W (proposed)]-Table1[[#This Row],[nBasic (curr)]]*Table1[[#This Row],[W (curr)]]</f>
        <v>-10.372588524310956</v>
      </c>
      <c r="U236" s="48"/>
      <c r="V236" s="46"/>
      <c r="W236" s="46"/>
      <c r="X236" s="46"/>
      <c r="Y236" s="46"/>
      <c r="Z236" s="46"/>
      <c r="AA236" s="46"/>
      <c r="AB236" s="46"/>
      <c r="AC236" s="46"/>
      <c r="AD236" s="46"/>
      <c r="AE236" s="46"/>
    </row>
    <row r="237" spans="1:31" s="44" customFormat="1" x14ac:dyDescent="0.25">
      <c r="A237" s="36">
        <v>81402</v>
      </c>
      <c r="B237" s="36" t="s">
        <v>16</v>
      </c>
      <c r="C237" s="36" t="s">
        <v>612</v>
      </c>
      <c r="D237" s="36">
        <v>8140</v>
      </c>
      <c r="E237" s="36">
        <v>2</v>
      </c>
      <c r="F237" s="37">
        <v>52</v>
      </c>
      <c r="G237" s="37">
        <v>26</v>
      </c>
      <c r="H237" s="38">
        <v>6785.7436038461547</v>
      </c>
      <c r="I237" s="38">
        <f>Table1[[#This Row],[Cost]]+IF(Table1[[#This Row],[n]]=0,0,VLOOKUP(Table1[[#This Row],[DRG]],HCPCs,5,0))</f>
        <v>7162.4081626080524</v>
      </c>
      <c r="J237" s="39">
        <v>1.4784999999999979</v>
      </c>
      <c r="K237" s="39">
        <f>Table1[[#This Row],[W (3M)]]-IFERROR((Table1[[#This Row],[W (3M)]]-Table1[[#This Row],[Adjusted Cost]]*Casemix/TotalCost)*EXP(-a/Table1[[#This Row],[n]]),)</f>
        <v>0.87599602956645417</v>
      </c>
      <c r="L237" s="39">
        <f>VLOOKUP(Table1[[#This Row],[BaseDRG]],BaseDRGTable,13+Table1[[#This Row],[severity]],FALSE)</f>
        <v>0.87599602956645417</v>
      </c>
      <c r="M237" s="39">
        <f>IF(VLOOKUP(Table1[[#This Row],[BaseDRG]],BaseDRGTable,8,0)&gt;0,Table1[[#This Row],[W (severity)]]*Basic_CaseMix/$L$797,Table1[[#This Row],[W (severity)]])</f>
        <v>0.88472952748613931</v>
      </c>
      <c r="N237" s="38">
        <v>85</v>
      </c>
      <c r="O237" s="41">
        <v>38</v>
      </c>
      <c r="P237" s="60">
        <v>0.92207026285123395</v>
      </c>
      <c r="Q237" s="40">
        <f>Table1[[#This Row],[W (proposed)]]/Table1[[#This Row],[W (curr)]]-1</f>
        <v>-4.049662685100508E-2</v>
      </c>
      <c r="R237" s="41">
        <f>RANK(Table1[[#This Row],[∆W%]],Table1[∆W%])</f>
        <v>438</v>
      </c>
      <c r="S237" s="59">
        <f>Table1[W (proposed)]-Table1[[#This Row],[W (curr)]]</f>
        <v>-3.7340735365094635E-2</v>
      </c>
      <c r="T237" s="50">
        <f>Table1[[#This Row],[nBasic]]*Table1[W (proposed)]-Table1[[#This Row],[nBasic (curr)]]*Table1[[#This Row],[W (curr)]]</f>
        <v>-12.035702273707265</v>
      </c>
      <c r="U237" s="48"/>
      <c r="V237" s="46"/>
      <c r="W237" s="46"/>
      <c r="X237" s="46"/>
      <c r="Y237" s="46"/>
      <c r="Z237" s="46"/>
      <c r="AA237" s="46"/>
      <c r="AB237" s="46"/>
      <c r="AC237" s="46"/>
      <c r="AD237" s="46"/>
      <c r="AE237" s="46"/>
    </row>
    <row r="238" spans="1:31" s="44" customFormat="1" x14ac:dyDescent="0.25">
      <c r="A238" s="36">
        <v>84212</v>
      </c>
      <c r="B238" s="36" t="s">
        <v>16</v>
      </c>
      <c r="C238" s="36" t="s">
        <v>691</v>
      </c>
      <c r="D238" s="36">
        <v>8421</v>
      </c>
      <c r="E238" s="36">
        <v>2</v>
      </c>
      <c r="F238" s="37">
        <v>92</v>
      </c>
      <c r="G238" s="37">
        <v>26</v>
      </c>
      <c r="H238" s="38">
        <v>6433.3617708919601</v>
      </c>
      <c r="I238" s="38">
        <f>Table1[[#This Row],[Cost]]+IF(Table1[[#This Row],[n]]=0,0,VLOOKUP(Table1[[#This Row],[DRG]],HCPCs,5,0))</f>
        <v>6779.7901121527393</v>
      </c>
      <c r="J238" s="39">
        <v>0.7998999999999995</v>
      </c>
      <c r="K238" s="39">
        <f>Table1[[#This Row],[W (3M)]]-IFERROR((Table1[[#This Row],[W (3M)]]-Table1[[#This Row],[Adjusted Cost]]*Casemix/TotalCost)*EXP(-a/Table1[[#This Row],[n]]),)</f>
        <v>0.82018096248561823</v>
      </c>
      <c r="L238" s="39">
        <f>VLOOKUP(Table1[[#This Row],[BaseDRG]],BaseDRGTable,13+Table1[[#This Row],[severity]],FALSE)</f>
        <v>0.82018096248561823</v>
      </c>
      <c r="M238" s="39">
        <f>IF(VLOOKUP(Table1[[#This Row],[BaseDRG]],BaseDRGTable,8,0)&gt;0,Table1[[#This Row],[W (severity)]]*Basic_CaseMix/$L$797,Table1[[#This Row],[W (severity)]])</f>
        <v>0.82835799581438641</v>
      </c>
      <c r="N238" s="38">
        <v>128</v>
      </c>
      <c r="O238" s="41">
        <v>37</v>
      </c>
      <c r="P238" s="60">
        <v>0.91283535843927488</v>
      </c>
      <c r="Q238" s="40">
        <f>Table1[[#This Row],[W (proposed)]]/Table1[[#This Row],[W (curr)]]-1</f>
        <v>-9.254392026325986E-2</v>
      </c>
      <c r="R238" s="41">
        <f>RANK(Table1[[#This Row],[∆W%]],Table1[∆W%])</f>
        <v>500</v>
      </c>
      <c r="S238" s="59">
        <f>Table1[W (proposed)]-Table1[[#This Row],[W (curr)]]</f>
        <v>-8.4477362624888475E-2</v>
      </c>
      <c r="T238" s="50">
        <f>Table1[[#This Row],[nBasic]]*Table1[W (proposed)]-Table1[[#This Row],[nBasic (curr)]]*Table1[[#This Row],[W (curr)]]</f>
        <v>-12.237600371079125</v>
      </c>
      <c r="U238" s="48"/>
      <c r="V238" s="46"/>
      <c r="W238" s="46"/>
      <c r="X238" s="46"/>
      <c r="Y238" s="46"/>
      <c r="Z238" s="46"/>
      <c r="AA238" s="46"/>
      <c r="AB238" s="46"/>
      <c r="AC238" s="46"/>
      <c r="AD238" s="46"/>
      <c r="AE238" s="46"/>
    </row>
    <row r="239" spans="1:31" s="44" customFormat="1" x14ac:dyDescent="0.25">
      <c r="A239" s="36">
        <v>84172</v>
      </c>
      <c r="B239" s="36" t="s">
        <v>16</v>
      </c>
      <c r="C239" s="36" t="s">
        <v>341</v>
      </c>
      <c r="D239" s="36">
        <v>8417</v>
      </c>
      <c r="E239" s="36">
        <v>2</v>
      </c>
      <c r="F239" s="37">
        <v>98</v>
      </c>
      <c r="G239" s="37">
        <v>26</v>
      </c>
      <c r="H239" s="38">
        <v>11423.390387710206</v>
      </c>
      <c r="I239" s="38">
        <f>Table1[[#This Row],[Cost]]+IF(Table1[[#This Row],[n]]=0,0,VLOOKUP(Table1[[#This Row],[DRG]],HCPCs,5,0))</f>
        <v>12383.046891204071</v>
      </c>
      <c r="J239" s="39">
        <v>0.81109999999999971</v>
      </c>
      <c r="K239" s="39">
        <f>Table1[[#This Row],[W (3M)]]-IFERROR((Table1[[#This Row],[W (3M)]]-Table1[[#This Row],[Adjusted Cost]]*Casemix/TotalCost)*EXP(-a/Table1[[#This Row],[n]]),)</f>
        <v>1.4927676290019685</v>
      </c>
      <c r="L239" s="39">
        <f>VLOOKUP(Table1[[#This Row],[BaseDRG]],BaseDRGTable,13+Table1[[#This Row],[severity]],FALSE)</f>
        <v>1.4927676290019685</v>
      </c>
      <c r="M239" s="39">
        <f>IF(VLOOKUP(Table1[[#This Row],[BaseDRG]],BaseDRGTable,8,0)&gt;0,Table1[[#This Row],[W (severity)]]*Basic_CaseMix/$L$797,Table1[[#This Row],[W (severity)]])</f>
        <v>1.5076502112768153</v>
      </c>
      <c r="N239" s="38">
        <v>161</v>
      </c>
      <c r="O239" s="41">
        <v>47</v>
      </c>
      <c r="P239" s="60">
        <v>1.1291593878355752</v>
      </c>
      <c r="Q239" s="40">
        <f>Table1[[#This Row],[W (proposed)]]/Table1[[#This Row],[W (curr)]]-1</f>
        <v>0.33519698593371183</v>
      </c>
      <c r="R239" s="41">
        <f>RANK(Table1[[#This Row],[∆W%]],Table1[∆W%])</f>
        <v>82</v>
      </c>
      <c r="S239" s="59">
        <f>Table1[W (proposed)]-Table1[[#This Row],[W (curr)]]</f>
        <v>0.37849082344124008</v>
      </c>
      <c r="T239" s="50">
        <f>Table1[[#This Row],[nBasic]]*Table1[W (proposed)]-Table1[[#This Row],[nBasic (curr)]]*Table1[[#This Row],[W (curr)]]</f>
        <v>-13.871585735074838</v>
      </c>
      <c r="U239" s="48"/>
      <c r="V239" s="46"/>
      <c r="W239" s="46"/>
      <c r="X239" s="46"/>
      <c r="Y239" s="46"/>
      <c r="Z239" s="46"/>
      <c r="AA239" s="46"/>
      <c r="AB239" s="46"/>
      <c r="AC239" s="46"/>
      <c r="AD239" s="46"/>
      <c r="AE239" s="46"/>
    </row>
    <row r="240" spans="1:31" s="44" customFormat="1" x14ac:dyDescent="0.25">
      <c r="A240" s="36">
        <v>224122</v>
      </c>
      <c r="B240" s="36" t="s">
        <v>30</v>
      </c>
      <c r="C240" s="36" t="s">
        <v>316</v>
      </c>
      <c r="D240" s="36">
        <v>22412</v>
      </c>
      <c r="E240" s="36">
        <v>2</v>
      </c>
      <c r="F240" s="37">
        <v>100</v>
      </c>
      <c r="G240" s="37">
        <v>26</v>
      </c>
      <c r="H240" s="38">
        <v>4990.2385149999982</v>
      </c>
      <c r="I240" s="38">
        <f>Table1[[#This Row],[Cost]]+IF(Table1[[#This Row],[n]]=0,0,VLOOKUP(Table1[[#This Row],[DRG]],HCPCs,5,0))</f>
        <v>5000.2280325628626</v>
      </c>
      <c r="J240" s="39">
        <v>0.79609991437313221</v>
      </c>
      <c r="K240" s="39">
        <f>Table1[[#This Row],[W (3M)]]-IFERROR((Table1[[#This Row],[W (3M)]]-Table1[[#This Row],[Adjusted Cost]]*Casemix/TotalCost)*EXP(-a/Table1[[#This Row],[n]]),)</f>
        <v>0.60655262159779966</v>
      </c>
      <c r="L240" s="39">
        <f>VLOOKUP(Table1[[#This Row],[BaseDRG]],BaseDRGTable,13+Table1[[#This Row],[severity]],FALSE)</f>
        <v>0.60655262159779966</v>
      </c>
      <c r="M240" s="39">
        <f>IF(VLOOKUP(Table1[[#This Row],[BaseDRG]],BaseDRGTable,8,0)&gt;0,Table1[[#This Row],[W (severity)]]*Basic_CaseMix/$L$797,Table1[[#This Row],[W (severity)]])</f>
        <v>0.61259982487282549</v>
      </c>
      <c r="N240" s="38">
        <v>153</v>
      </c>
      <c r="O240" s="41">
        <v>36</v>
      </c>
      <c r="P240" s="60">
        <v>0.83669703017176555</v>
      </c>
      <c r="Q240" s="40">
        <f>Table1[[#This Row],[W (proposed)]]/Table1[[#This Row],[W (curr)]]-1</f>
        <v>-0.26783554526652875</v>
      </c>
      <c r="R240" s="41">
        <f>RANK(Table1[[#This Row],[∆W%]],Table1[∆W%])</f>
        <v>670</v>
      </c>
      <c r="S240" s="59">
        <f>Table1[W (proposed)]-Table1[[#This Row],[W (curr)]]</f>
        <v>-0.22409720529894006</v>
      </c>
      <c r="T240" s="50">
        <f>Table1[[#This Row],[nBasic]]*Table1[W (proposed)]-Table1[[#This Row],[nBasic (curr)]]*Table1[[#This Row],[W (curr)]]</f>
        <v>-14.193497639490097</v>
      </c>
      <c r="U240" s="48"/>
      <c r="V240" s="46"/>
      <c r="W240" s="46"/>
      <c r="X240" s="46"/>
      <c r="Y240" s="46"/>
      <c r="Z240" s="46"/>
      <c r="AA240" s="46"/>
      <c r="AB240" s="46"/>
      <c r="AC240" s="46"/>
      <c r="AD240" s="46"/>
      <c r="AE240" s="46"/>
    </row>
    <row r="241" spans="1:31" s="44" customFormat="1" x14ac:dyDescent="0.25">
      <c r="A241" s="36">
        <v>54223</v>
      </c>
      <c r="B241" s="36" t="s">
        <v>13</v>
      </c>
      <c r="C241" s="36" t="s">
        <v>765</v>
      </c>
      <c r="D241" s="36">
        <v>5422</v>
      </c>
      <c r="E241" s="36">
        <v>3</v>
      </c>
      <c r="F241" s="37">
        <v>65</v>
      </c>
      <c r="G241" s="37">
        <v>25</v>
      </c>
      <c r="H241" s="38">
        <v>9670.4132088547703</v>
      </c>
      <c r="I241" s="38">
        <f>Table1[[#This Row],[Cost]]+IF(Table1[[#This Row],[n]]=0,0,VLOOKUP(Table1[[#This Row],[DRG]],HCPCs,5,0))</f>
        <v>9685.8515541791985</v>
      </c>
      <c r="J241" s="39">
        <v>1.2372000000000005</v>
      </c>
      <c r="K241" s="39">
        <f>Table1[[#This Row],[W (3M)]]-IFERROR((Table1[[#This Row],[W (3M)]]-Table1[[#This Row],[Adjusted Cost]]*Casemix/TotalCost)*EXP(-a/Table1[[#This Row],[n]]),)</f>
        <v>1.1727906445180243</v>
      </c>
      <c r="L241" s="39">
        <f>VLOOKUP(Table1[[#This Row],[BaseDRG]],BaseDRGTable,13+Table1[[#This Row],[severity]],FALSE)</f>
        <v>1.1727906445180243</v>
      </c>
      <c r="M241" s="39">
        <f>IF(VLOOKUP(Table1[[#This Row],[BaseDRG]],BaseDRGTable,8,0)&gt;0,Table1[[#This Row],[W (severity)]]*Basic_CaseMix/$L$797,Table1[[#This Row],[W (severity)]])</f>
        <v>1.1844831229179476</v>
      </c>
      <c r="N241" s="38">
        <v>31</v>
      </c>
      <c r="O241" s="41">
        <v>11</v>
      </c>
      <c r="P241" s="60">
        <v>1.7630534530341186</v>
      </c>
      <c r="Q241" s="40">
        <f>Table1[[#This Row],[W (proposed)]]/Table1[[#This Row],[W (curr)]]-1</f>
        <v>-0.32816380531201883</v>
      </c>
      <c r="R241" s="41">
        <f>RANK(Table1[[#This Row],[∆W%]],Table1[∆W%])</f>
        <v>700</v>
      </c>
      <c r="S241" s="59">
        <f>Table1[W (proposed)]-Table1[[#This Row],[W (curr)]]</f>
        <v>-0.57857033011617109</v>
      </c>
      <c r="T241" s="50">
        <f>Table1[[#This Row],[nBasic]]*Table1[W (proposed)]-Table1[[#This Row],[nBasic (curr)]]*Table1[[#This Row],[W (curr)]]</f>
        <v>10.218490089573383</v>
      </c>
      <c r="U241" s="48"/>
      <c r="V241" s="46"/>
      <c r="W241" s="46"/>
      <c r="X241" s="46"/>
      <c r="Y241" s="46"/>
      <c r="Z241" s="46"/>
      <c r="AA241" s="46"/>
      <c r="AB241" s="46"/>
      <c r="AC241" s="46"/>
      <c r="AD241" s="46"/>
      <c r="AE241" s="46"/>
    </row>
    <row r="242" spans="1:31" s="44" customFormat="1" x14ac:dyDescent="0.25">
      <c r="A242" s="36">
        <v>104132</v>
      </c>
      <c r="B242" s="36" t="s">
        <v>18</v>
      </c>
      <c r="C242" s="36" t="s">
        <v>393</v>
      </c>
      <c r="D242" s="36">
        <v>10413</v>
      </c>
      <c r="E242" s="36">
        <v>2</v>
      </c>
      <c r="F242" s="37">
        <v>82</v>
      </c>
      <c r="G242" s="37">
        <v>25</v>
      </c>
      <c r="H242" s="38">
        <v>6727.5883646341463</v>
      </c>
      <c r="I242" s="38">
        <f>Table1[[#This Row],[Cost]]+IF(Table1[[#This Row],[n]]=0,0,VLOOKUP(Table1[[#This Row],[DRG]],HCPCs,5,0))</f>
        <v>6935.9426719918356</v>
      </c>
      <c r="J242" s="39">
        <v>0.88849957291707282</v>
      </c>
      <c r="K242" s="39">
        <f>Table1[[#This Row],[W (3M)]]-IFERROR((Table1[[#This Row],[W (3M)]]-Table1[[#This Row],[Adjusted Cost]]*Casemix/TotalCost)*EXP(-a/Table1[[#This Row],[n]]),)</f>
        <v>0.83973074956935223</v>
      </c>
      <c r="L242" s="39">
        <f>VLOOKUP(Table1[[#This Row],[BaseDRG]],BaseDRGTable,13+Table1[[#This Row],[severity]],FALSE)</f>
        <v>0.83973074956935223</v>
      </c>
      <c r="M242" s="39">
        <f>IF(VLOOKUP(Table1[[#This Row],[BaseDRG]],BaseDRGTable,8,0)&gt;0,Table1[[#This Row],[W (severity)]]*Basic_CaseMix/$L$797,Table1[[#This Row],[W (severity)]])</f>
        <v>0.8481026902025639</v>
      </c>
      <c r="N242" s="38">
        <v>96</v>
      </c>
      <c r="O242" s="41">
        <v>29</v>
      </c>
      <c r="P242" s="60">
        <v>0.73995138575303254</v>
      </c>
      <c r="Q242" s="40">
        <f>Table1[[#This Row],[W (proposed)]]/Table1[[#This Row],[W (curr)]]-1</f>
        <v>0.1461600133898906</v>
      </c>
      <c r="R242" s="41">
        <f>RANK(Table1[[#This Row],[∆W%]],Table1[∆W%])</f>
        <v>211</v>
      </c>
      <c r="S242" s="59">
        <f>Table1[W (proposed)]-Table1[[#This Row],[W (curr)]]</f>
        <v>0.10815130444953136</v>
      </c>
      <c r="T242" s="50">
        <f>Table1[[#This Row],[nBasic]]*Table1[W (proposed)]-Table1[[#This Row],[nBasic (curr)]]*Table1[[#This Row],[W (curr)]]</f>
        <v>-0.25602293177384894</v>
      </c>
      <c r="U242" s="48"/>
      <c r="V242" s="46"/>
      <c r="W242" s="46"/>
      <c r="X242" s="46"/>
      <c r="Y242" s="46"/>
      <c r="Z242" s="46"/>
      <c r="AA242" s="46"/>
      <c r="AB242" s="46"/>
      <c r="AC242" s="46"/>
      <c r="AD242" s="46"/>
      <c r="AE242" s="46"/>
    </row>
    <row r="243" spans="1:31" s="44" customFormat="1" x14ac:dyDescent="0.25">
      <c r="A243" s="36">
        <v>24122</v>
      </c>
      <c r="B243" s="36" t="s">
        <v>10</v>
      </c>
      <c r="C243" s="36" t="s">
        <v>706</v>
      </c>
      <c r="D243" s="36">
        <v>2412</v>
      </c>
      <c r="E243" s="36">
        <v>2</v>
      </c>
      <c r="F243" s="37">
        <v>70</v>
      </c>
      <c r="G243" s="37">
        <v>25</v>
      </c>
      <c r="H243" s="38">
        <v>4719.2890057142868</v>
      </c>
      <c r="I243" s="38">
        <f>Table1[[#This Row],[Cost]]+IF(Table1[[#This Row],[n]]=0,0,VLOOKUP(Table1[[#This Row],[DRG]],HCPCs,5,0))</f>
        <v>4965.5541663059767</v>
      </c>
      <c r="J243" s="39">
        <v>0.72520000000000029</v>
      </c>
      <c r="K243" s="39">
        <f>Table1[[#This Row],[W (3M)]]-IFERROR((Table1[[#This Row],[W (3M)]]-Table1[[#This Row],[Adjusted Cost]]*Casemix/TotalCost)*EXP(-a/Table1[[#This Row],[n]]),)</f>
        <v>0.60224783371943602</v>
      </c>
      <c r="L243" s="39">
        <f>VLOOKUP(Table1[[#This Row],[BaseDRG]],BaseDRGTable,13+Table1[[#This Row],[severity]],FALSE)</f>
        <v>0.60224783371943602</v>
      </c>
      <c r="M243" s="39">
        <f>IF(VLOOKUP(Table1[[#This Row],[BaseDRG]],BaseDRGTable,8,0)&gt;0,Table1[[#This Row],[W (severity)]]*Basic_CaseMix/$L$797,Table1[[#This Row],[W (severity)]])</f>
        <v>0.60825211915612531</v>
      </c>
      <c r="N243" s="38">
        <v>83</v>
      </c>
      <c r="O243" s="41">
        <v>25</v>
      </c>
      <c r="P243" s="60">
        <v>0.77039974602750283</v>
      </c>
      <c r="Q243" s="40">
        <f>Table1[[#This Row],[W (proposed)]]/Table1[[#This Row],[W (curr)]]-1</f>
        <v>-0.21047206688148223</v>
      </c>
      <c r="R243" s="41">
        <f>RANK(Table1[[#This Row],[∆W%]],Table1[∆W%])</f>
        <v>628</v>
      </c>
      <c r="S243" s="59">
        <f>Table1[W (proposed)]-Table1[[#This Row],[W (curr)]]</f>
        <v>-0.16214762687137751</v>
      </c>
      <c r="T243" s="50">
        <f>Table1[[#This Row],[nBasic]]*Table1[W (proposed)]-Table1[[#This Row],[nBasic (curr)]]*Table1[[#This Row],[W (curr)]]</f>
        <v>-4.0536906717844357</v>
      </c>
      <c r="U243" s="48"/>
      <c r="V243" s="46"/>
      <c r="W243" s="46"/>
      <c r="X243" s="46"/>
      <c r="Y243" s="46"/>
      <c r="Z243" s="46"/>
      <c r="AA243" s="46"/>
      <c r="AB243" s="46"/>
      <c r="AC243" s="46"/>
      <c r="AD243" s="46"/>
      <c r="AE243" s="46"/>
    </row>
    <row r="244" spans="1:31" s="44" customFormat="1" x14ac:dyDescent="0.25">
      <c r="A244" s="36">
        <v>51203</v>
      </c>
      <c r="B244" s="36" t="s">
        <v>13</v>
      </c>
      <c r="C244" s="36" t="s">
        <v>834</v>
      </c>
      <c r="D244" s="36">
        <v>5120</v>
      </c>
      <c r="E244" s="36">
        <v>3</v>
      </c>
      <c r="F244" s="37">
        <v>159</v>
      </c>
      <c r="G244" s="37">
        <v>25</v>
      </c>
      <c r="H244" s="38">
        <v>17067.111650496856</v>
      </c>
      <c r="I244" s="38">
        <f>Table1[[#This Row],[Cost]]+IF(Table1[[#This Row],[n]]=0,0,VLOOKUP(Table1[[#This Row],[DRG]],HCPCs,5,0))</f>
        <v>19109.893574683651</v>
      </c>
      <c r="J244" s="39">
        <v>4.1880000000000006</v>
      </c>
      <c r="K244" s="39">
        <f>Table1[[#This Row],[W (3M)]]-IFERROR((Table1[[#This Row],[W (3M)]]-Table1[[#This Row],[Adjusted Cost]]*Casemix/TotalCost)*EXP(-a/Table1[[#This Row],[n]]),)</f>
        <v>2.3217206901274965</v>
      </c>
      <c r="L244" s="39">
        <f>VLOOKUP(Table1[[#This Row],[BaseDRG]],BaseDRGTable,13+Table1[[#This Row],[severity]],FALSE)</f>
        <v>2.3217206901274965</v>
      </c>
      <c r="M244" s="39">
        <f>IF(VLOOKUP(Table1[[#This Row],[BaseDRG]],BaseDRGTable,8,0)&gt;0,Table1[[#This Row],[W (severity)]]*Basic_CaseMix/$L$797,Table1[[#This Row],[W (severity)]])</f>
        <v>2.3448677617270719</v>
      </c>
      <c r="N244" s="38">
        <v>44</v>
      </c>
      <c r="O244" s="41">
        <v>13</v>
      </c>
      <c r="P244" s="60">
        <v>7.3723645112905833</v>
      </c>
      <c r="Q244" s="40">
        <f>Table1[[#This Row],[W (proposed)]]/Table1[[#This Row],[W (curr)]]-1</f>
        <v>-0.68193816812286367</v>
      </c>
      <c r="R244" s="41">
        <f>RANK(Table1[[#This Row],[∆W%]],Table1[∆W%])</f>
        <v>782</v>
      </c>
      <c r="S244" s="59">
        <f>Table1[W (proposed)]-Table1[[#This Row],[W (curr)]]</f>
        <v>-5.027496749563511</v>
      </c>
      <c r="T244" s="50">
        <f>Table1[[#This Row],[nBasic]]*Table1[W (proposed)]-Table1[[#This Row],[nBasic (curr)]]*Table1[[#This Row],[W (curr)]]</f>
        <v>-37.219044603600786</v>
      </c>
      <c r="U244" s="48"/>
      <c r="V244" s="46"/>
      <c r="W244" s="46"/>
      <c r="X244" s="46"/>
      <c r="Y244" s="46"/>
      <c r="Z244" s="46"/>
      <c r="AA244" s="46"/>
      <c r="AB244" s="46"/>
      <c r="AC244" s="46"/>
      <c r="AD244" s="46"/>
      <c r="AE244" s="46"/>
    </row>
    <row r="245" spans="1:31" s="44" customFormat="1" x14ac:dyDescent="0.25">
      <c r="A245" s="36">
        <v>84122</v>
      </c>
      <c r="B245" s="36" t="s">
        <v>16</v>
      </c>
      <c r="C245" s="36" t="s">
        <v>760</v>
      </c>
      <c r="D245" s="36">
        <v>8412</v>
      </c>
      <c r="E245" s="36">
        <v>2</v>
      </c>
      <c r="F245" s="37">
        <v>70</v>
      </c>
      <c r="G245" s="37">
        <v>25</v>
      </c>
      <c r="H245" s="38">
        <v>5657.2228471428543</v>
      </c>
      <c r="I245" s="38">
        <f>Table1[[#This Row],[Cost]]+IF(Table1[[#This Row],[n]]=0,0,VLOOKUP(Table1[[#This Row],[DRG]],HCPCs,5,0))</f>
        <v>6497.568395726641</v>
      </c>
      <c r="J245" s="39">
        <v>0.71020000000000028</v>
      </c>
      <c r="K245" s="39">
        <f>Table1[[#This Row],[W (3M)]]-IFERROR((Table1[[#This Row],[W (3M)]]-Table1[[#This Row],[Adjusted Cost]]*Casemix/TotalCost)*EXP(-a/Table1[[#This Row],[n]]),)</f>
        <v>0.78534538435956469</v>
      </c>
      <c r="L245" s="39">
        <f>VLOOKUP(Table1[[#This Row],[BaseDRG]],BaseDRGTable,13+Table1[[#This Row],[severity]],FALSE)</f>
        <v>0.78534538435956469</v>
      </c>
      <c r="M245" s="39">
        <f>IF(VLOOKUP(Table1[[#This Row],[BaseDRG]],BaseDRGTable,8,0)&gt;0,Table1[[#This Row],[W (severity)]]*Basic_CaseMix/$L$797,Table1[[#This Row],[W (severity)]])</f>
        <v>0.79317511423166598</v>
      </c>
      <c r="N245" s="38">
        <v>147</v>
      </c>
      <c r="O245" s="41">
        <v>69</v>
      </c>
      <c r="P245" s="60">
        <v>1.203551626861957</v>
      </c>
      <c r="Q245" s="40">
        <f>Table1[[#This Row],[W (proposed)]]/Table1[[#This Row],[W (curr)]]-1</f>
        <v>-0.34097125829182207</v>
      </c>
      <c r="R245" s="41">
        <f>RANK(Table1[[#This Row],[∆W%]],Table1[∆W%])</f>
        <v>707</v>
      </c>
      <c r="S245" s="59">
        <f>Table1[W (proposed)]-Table1[[#This Row],[W (curr)]]</f>
        <v>-0.41037651263029107</v>
      </c>
      <c r="T245" s="50">
        <f>Table1[[#This Row],[nBasic]]*Table1[W (proposed)]-Table1[[#This Row],[nBasic (curr)]]*Table1[[#This Row],[W (curr)]]</f>
        <v>-63.21568439768339</v>
      </c>
      <c r="U245" s="48"/>
      <c r="V245" s="46"/>
      <c r="W245" s="46"/>
      <c r="X245" s="46"/>
      <c r="Y245" s="46"/>
      <c r="Z245" s="46"/>
      <c r="AA245" s="46"/>
      <c r="AB245" s="46"/>
      <c r="AC245" s="46"/>
      <c r="AD245" s="46"/>
      <c r="AE245" s="46"/>
    </row>
    <row r="246" spans="1:31" s="44" customFormat="1" x14ac:dyDescent="0.25">
      <c r="A246" s="36">
        <v>84173</v>
      </c>
      <c r="B246" s="36" t="s">
        <v>16</v>
      </c>
      <c r="C246" s="36" t="s">
        <v>785</v>
      </c>
      <c r="D246" s="36">
        <v>8417</v>
      </c>
      <c r="E246" s="36">
        <v>3</v>
      </c>
      <c r="F246" s="37">
        <v>66</v>
      </c>
      <c r="G246" s="37">
        <v>24</v>
      </c>
      <c r="H246" s="38">
        <v>29141.531117866674</v>
      </c>
      <c r="I246" s="38">
        <f>Table1[[#This Row],[Cost]]+IF(Table1[[#This Row],[n]]=0,0,VLOOKUP(Table1[[#This Row],[DRG]],HCPCs,5,0))</f>
        <v>32809.910879311523</v>
      </c>
      <c r="J246" s="39">
        <v>1.3477000000000001</v>
      </c>
      <c r="K246" s="39">
        <f>Table1[[#This Row],[W (3M)]]-IFERROR((Table1[[#This Row],[W (3M)]]-Table1[[#This Row],[Adjusted Cost]]*Casemix/TotalCost)*EXP(-a/Table1[[#This Row],[n]]),)</f>
        <v>3.9384222921508441</v>
      </c>
      <c r="L246" s="39">
        <f>VLOOKUP(Table1[[#This Row],[BaseDRG]],BaseDRGTable,13+Table1[[#This Row],[severity]],FALSE)</f>
        <v>3.9384222921508441</v>
      </c>
      <c r="M246" s="39">
        <f>IF(VLOOKUP(Table1[[#This Row],[BaseDRG]],BaseDRGTable,8,0)&gt;0,Table1[[#This Row],[W (severity)]]*Basic_CaseMix/$L$797,Table1[[#This Row],[W (severity)]])</f>
        <v>3.9776875419172883</v>
      </c>
      <c r="N246" s="38">
        <v>28</v>
      </c>
      <c r="O246" s="41">
        <v>10</v>
      </c>
      <c r="P246" s="60">
        <v>4.4900419357560688</v>
      </c>
      <c r="Q246" s="40">
        <f>Table1[[#This Row],[W (proposed)]]/Table1[[#This Row],[W (curr)]]-1</f>
        <v>-0.11410904422933998</v>
      </c>
      <c r="R246" s="41">
        <f>RANK(Table1[[#This Row],[∆W%]],Table1[∆W%])</f>
        <v>525</v>
      </c>
      <c r="S246" s="59">
        <f>Table1[W (proposed)]-Table1[[#This Row],[W (curr)]]</f>
        <v>-0.51235439383878045</v>
      </c>
      <c r="T246" s="50">
        <f>Table1[[#This Row],[nBasic]]*Table1[W (proposed)]-Table1[[#This Row],[nBasic (curr)]]*Table1[[#This Row],[W (curr)]]</f>
        <v>50.564081648454241</v>
      </c>
      <c r="U246" s="48"/>
      <c r="V246" s="46"/>
      <c r="W246" s="46"/>
      <c r="X246" s="46"/>
      <c r="Y246" s="46"/>
      <c r="Z246" s="46"/>
      <c r="AA246" s="46"/>
      <c r="AB246" s="46"/>
      <c r="AC246" s="46"/>
      <c r="AD246" s="46"/>
      <c r="AE246" s="46"/>
    </row>
    <row r="247" spans="1:31" s="44" customFormat="1" x14ac:dyDescent="0.25">
      <c r="A247" s="36">
        <v>41202</v>
      </c>
      <c r="B247" s="36" t="s">
        <v>12</v>
      </c>
      <c r="C247" s="36" t="s">
        <v>771</v>
      </c>
      <c r="D247" s="36">
        <v>4120</v>
      </c>
      <c r="E247" s="36">
        <v>2</v>
      </c>
      <c r="F247" s="37">
        <v>57</v>
      </c>
      <c r="G247" s="37">
        <v>24</v>
      </c>
      <c r="H247" s="38">
        <v>24165.0472215593</v>
      </c>
      <c r="I247" s="38">
        <f>Table1[[#This Row],[Cost]]+IF(Table1[[#This Row],[n]]=0,0,VLOOKUP(Table1[[#This Row],[DRG]],HCPCs,5,0))</f>
        <v>24490.058522950167</v>
      </c>
      <c r="J247" s="39">
        <v>1.645799999999999</v>
      </c>
      <c r="K247" s="39">
        <f>Table1[[#This Row],[W (3M)]]-IFERROR((Table1[[#This Row],[W (3M)]]-Table1[[#This Row],[Adjusted Cost]]*Casemix/TotalCost)*EXP(-a/Table1[[#This Row],[n]]),)</f>
        <v>2.9449474618649831</v>
      </c>
      <c r="L247" s="39">
        <f>VLOOKUP(Table1[[#This Row],[BaseDRG]],BaseDRGTable,13+Table1[[#This Row],[severity]],FALSE)</f>
        <v>2.9449474618649831</v>
      </c>
      <c r="M247" s="39">
        <f>IF(VLOOKUP(Table1[[#This Row],[BaseDRG]],BaseDRGTable,8,0)&gt;0,Table1[[#This Row],[W (severity)]]*Basic_CaseMix/$L$797,Table1[[#This Row],[W (severity)]])</f>
        <v>2.9743079745427732</v>
      </c>
      <c r="N247" s="38">
        <v>49</v>
      </c>
      <c r="O247" s="41">
        <v>14</v>
      </c>
      <c r="P247" s="60">
        <v>3.6739753693428749</v>
      </c>
      <c r="Q247" s="40">
        <f>Table1[[#This Row],[W (proposed)]]/Table1[[#This Row],[W (curr)]]-1</f>
        <v>-0.19043878209919618</v>
      </c>
      <c r="R247" s="41">
        <f>RANK(Table1[[#This Row],[∆W%]],Table1[∆W%])</f>
        <v>603</v>
      </c>
      <c r="S247" s="59">
        <f>Table1[W (proposed)]-Table1[[#This Row],[W (curr)]]</f>
        <v>-0.69966739480010176</v>
      </c>
      <c r="T247" s="50">
        <f>Table1[[#This Row],[nBasic]]*Table1[W (proposed)]-Table1[[#This Row],[nBasic (curr)]]*Table1[[#This Row],[W (curr)]]</f>
        <v>19.947736218226311</v>
      </c>
      <c r="U247" s="48"/>
      <c r="V247" s="46"/>
      <c r="W247" s="46"/>
      <c r="X247" s="46"/>
      <c r="Y247" s="46"/>
      <c r="Z247" s="46"/>
      <c r="AA247" s="46"/>
      <c r="AB247" s="46"/>
      <c r="AC247" s="46"/>
      <c r="AD247" s="46"/>
      <c r="AE247" s="46"/>
    </row>
    <row r="248" spans="1:31" s="44" customFormat="1" x14ac:dyDescent="0.25">
      <c r="A248" s="36">
        <v>31152</v>
      </c>
      <c r="B248" s="36" t="s">
        <v>11</v>
      </c>
      <c r="C248" s="36" t="s">
        <v>645</v>
      </c>
      <c r="D248" s="36">
        <v>3115</v>
      </c>
      <c r="E248" s="36">
        <v>2</v>
      </c>
      <c r="F248" s="37">
        <v>104</v>
      </c>
      <c r="G248" s="37">
        <v>24</v>
      </c>
      <c r="H248" s="38">
        <v>3531.6573067307686</v>
      </c>
      <c r="I248" s="38">
        <f>Table1[[#This Row],[Cost]]+IF(Table1[[#This Row],[n]]=0,0,VLOOKUP(Table1[[#This Row],[DRG]],HCPCs,5,0))</f>
        <v>3566.9695670940309</v>
      </c>
      <c r="J248" s="39">
        <v>0.77039999999999964</v>
      </c>
      <c r="K248" s="39">
        <f>Table1[[#This Row],[W (3M)]]-IFERROR((Table1[[#This Row],[W (3M)]]-Table1[[#This Row],[Adjusted Cost]]*Casemix/TotalCost)*EXP(-a/Table1[[#This Row],[n]]),)</f>
        <v>0.4342012670295754</v>
      </c>
      <c r="L248" s="39">
        <f>VLOOKUP(Table1[[#This Row],[BaseDRG]],BaseDRGTable,13+Table1[[#This Row],[severity]],FALSE)</f>
        <v>0.4342012670295754</v>
      </c>
      <c r="M248" s="39">
        <f>IF(VLOOKUP(Table1[[#This Row],[BaseDRG]],BaseDRGTable,8,0)&gt;0,Table1[[#This Row],[W (severity)]]*Basic_CaseMix/$L$797,Table1[[#This Row],[W (severity)]])</f>
        <v>0.43853016320528543</v>
      </c>
      <c r="N248" s="38">
        <v>66</v>
      </c>
      <c r="O248" s="41">
        <v>12</v>
      </c>
      <c r="P248" s="60">
        <v>0.47275722226025962</v>
      </c>
      <c r="Q248" s="40">
        <f>Table1[[#This Row],[W (proposed)]]/Table1[[#This Row],[W (curr)]]-1</f>
        <v>-7.2398807344146054E-2</v>
      </c>
      <c r="R248" s="41">
        <f>RANK(Table1[[#This Row],[∆W%]],Table1[∆W%])</f>
        <v>473</v>
      </c>
      <c r="S248" s="59">
        <f>Table1[W (proposed)]-Table1[[#This Row],[W (curr)]]</f>
        <v>-3.4227059054974196E-2</v>
      </c>
      <c r="T248" s="50">
        <f>Table1[[#This Row],[nBasic]]*Table1[W (proposed)]-Table1[[#This Row],[nBasic (curr)]]*Table1[[#This Row],[W (curr)]]</f>
        <v>4.8516372498037352</v>
      </c>
      <c r="U248" s="48"/>
      <c r="V248" s="46"/>
      <c r="W248" s="46"/>
      <c r="X248" s="46"/>
      <c r="Y248" s="46"/>
      <c r="Z248" s="46"/>
      <c r="AA248" s="46"/>
      <c r="AB248" s="46"/>
      <c r="AC248" s="46"/>
      <c r="AD248" s="46"/>
      <c r="AE248" s="46"/>
    </row>
    <row r="249" spans="1:31" s="44" customFormat="1" x14ac:dyDescent="0.25">
      <c r="A249" s="36">
        <v>184123</v>
      </c>
      <c r="B249" s="36" t="s">
        <v>26</v>
      </c>
      <c r="C249" s="36" t="s">
        <v>374</v>
      </c>
      <c r="D249" s="36">
        <v>18412</v>
      </c>
      <c r="E249" s="36">
        <v>3</v>
      </c>
      <c r="F249" s="37">
        <v>143</v>
      </c>
      <c r="G249" s="37">
        <v>24</v>
      </c>
      <c r="H249" s="38">
        <v>5536.6754653963662</v>
      </c>
      <c r="I249" s="38">
        <f>Table1[[#This Row],[Cost]]+IF(Table1[[#This Row],[n]]=0,0,VLOOKUP(Table1[[#This Row],[DRG]],HCPCs,5,0))</f>
        <v>5539.7315799998141</v>
      </c>
      <c r="J249" s="39">
        <v>1.005000141265882</v>
      </c>
      <c r="K249" s="39">
        <f>Table1[[#This Row],[W (3M)]]-IFERROR((Table1[[#This Row],[W (3M)]]-Table1[[#This Row],[Adjusted Cost]]*Casemix/TotalCost)*EXP(-a/Table1[[#This Row],[n]]),)</f>
        <v>0.67217753066097097</v>
      </c>
      <c r="L249" s="39">
        <f>VLOOKUP(Table1[[#This Row],[BaseDRG]],BaseDRGTable,13+Table1[[#This Row],[severity]],FALSE)</f>
        <v>0.67217753066097097</v>
      </c>
      <c r="M249" s="39">
        <f>IF(VLOOKUP(Table1[[#This Row],[BaseDRG]],BaseDRGTable,8,0)&gt;0,Table1[[#This Row],[W (severity)]]*Basic_CaseMix/$L$797,Table1[[#This Row],[W (severity)]])</f>
        <v>0.67887900060780626</v>
      </c>
      <c r="N249" s="38">
        <v>123</v>
      </c>
      <c r="O249" s="41">
        <v>21</v>
      </c>
      <c r="P249" s="60">
        <v>0.58802825644799495</v>
      </c>
      <c r="Q249" s="40">
        <f>Table1[[#This Row],[W (proposed)]]/Table1[[#This Row],[W (curr)]]-1</f>
        <v>0.15450064374218742</v>
      </c>
      <c r="R249" s="41">
        <f>RANK(Table1[[#This Row],[∆W%]],Table1[∆W%])</f>
        <v>205</v>
      </c>
      <c r="S249" s="59">
        <f>Table1[W (proposed)]-Table1[[#This Row],[W (curr)]]</f>
        <v>9.0850744159811314E-2</v>
      </c>
      <c r="T249" s="50">
        <f>Table1[[#This Row],[nBasic]]*Table1[W (proposed)]-Table1[[#This Row],[nBasic (curr)]]*Table1[[#This Row],[W (curr)]]</f>
        <v>3.9445026291794552</v>
      </c>
      <c r="U249" s="48"/>
      <c r="V249" s="46"/>
      <c r="W249" s="46"/>
      <c r="X249" s="46"/>
      <c r="Y249" s="46"/>
      <c r="Z249" s="46"/>
      <c r="AA249" s="46"/>
      <c r="AB249" s="46"/>
      <c r="AC249" s="46"/>
      <c r="AD249" s="46"/>
      <c r="AE249" s="46"/>
    </row>
    <row r="250" spans="1:31" s="44" customFormat="1" x14ac:dyDescent="0.25">
      <c r="A250" s="36">
        <v>84123</v>
      </c>
      <c r="B250" s="36" t="s">
        <v>16</v>
      </c>
      <c r="C250" s="36" t="s">
        <v>442</v>
      </c>
      <c r="D250" s="36">
        <v>8412</v>
      </c>
      <c r="E250" s="36">
        <v>3</v>
      </c>
      <c r="F250" s="37">
        <v>48</v>
      </c>
      <c r="G250" s="37">
        <v>23</v>
      </c>
      <c r="H250" s="38">
        <v>18873.75449667708</v>
      </c>
      <c r="I250" s="38">
        <f>Table1[[#This Row],[Cost]]+IF(Table1[[#This Row],[n]]=0,0,VLOOKUP(Table1[[#This Row],[DRG]],HCPCs,5,0))</f>
        <v>20461.043522838263</v>
      </c>
      <c r="J250" s="39">
        <v>1.1986000000000001</v>
      </c>
      <c r="K250" s="39">
        <f>Table1[[#This Row],[W (3M)]]-IFERROR((Table1[[#This Row],[W (3M)]]-Table1[[#This Row],[Adjusted Cost]]*Casemix/TotalCost)*EXP(-a/Table1[[#This Row],[n]]),)</f>
        <v>2.4546865751276434</v>
      </c>
      <c r="L250" s="39">
        <f>VLOOKUP(Table1[[#This Row],[BaseDRG]],BaseDRGTable,13+Table1[[#This Row],[severity]],FALSE)</f>
        <v>2.4546865751276434</v>
      </c>
      <c r="M250" s="39">
        <f>IF(VLOOKUP(Table1[[#This Row],[BaseDRG]],BaseDRGTable,8,0)&gt;0,Table1[[#This Row],[W (severity)]]*Basic_CaseMix/$L$797,Table1[[#This Row],[W (severity)]])</f>
        <v>2.4791592889000631</v>
      </c>
      <c r="N250" s="38">
        <v>21</v>
      </c>
      <c r="O250" s="41">
        <v>8</v>
      </c>
      <c r="P250" s="60">
        <v>2.299445043466438</v>
      </c>
      <c r="Q250" s="40">
        <f>Table1[[#This Row],[W (proposed)]]/Table1[[#This Row],[W (curr)]]-1</f>
        <v>7.8155486231018534E-2</v>
      </c>
      <c r="R250" s="41">
        <f>RANK(Table1[[#This Row],[∆W%]],Table1[∆W%])</f>
        <v>266</v>
      </c>
      <c r="S250" s="59">
        <f>Table1[W (proposed)]-Table1[[#This Row],[W (curr)]]</f>
        <v>0.17971424543362513</v>
      </c>
      <c r="T250" s="50">
        <f>Table1[[#This Row],[nBasic]]*Table1[W (proposed)]-Table1[[#This Row],[nBasic (curr)]]*Table1[[#This Row],[W (curr)]]</f>
        <v>38.625103296969947</v>
      </c>
      <c r="U250" s="48"/>
      <c r="V250" s="46"/>
      <c r="W250" s="46"/>
      <c r="X250" s="46"/>
      <c r="Y250" s="46"/>
      <c r="Z250" s="46"/>
      <c r="AA250" s="46"/>
      <c r="AB250" s="46"/>
      <c r="AC250" s="46"/>
      <c r="AD250" s="46"/>
      <c r="AE250" s="46"/>
    </row>
    <row r="251" spans="1:31" s="44" customFormat="1" x14ac:dyDescent="0.25">
      <c r="A251" s="36">
        <v>174103</v>
      </c>
      <c r="B251" s="36" t="s">
        <v>25</v>
      </c>
      <c r="C251" s="36" t="s">
        <v>322</v>
      </c>
      <c r="D251" s="36">
        <v>17410</v>
      </c>
      <c r="E251" s="36">
        <v>3</v>
      </c>
      <c r="F251" s="37">
        <v>50</v>
      </c>
      <c r="G251" s="37">
        <v>23</v>
      </c>
      <c r="H251" s="38">
        <v>43268.187533256772</v>
      </c>
      <c r="I251" s="38">
        <f>Table1[[#This Row],[Cost]]+IF(Table1[[#This Row],[n]]=0,0,VLOOKUP(Table1[[#This Row],[DRG]],HCPCs,5,0))</f>
        <v>43288.835688511681</v>
      </c>
      <c r="J251" s="39">
        <v>5.8959007020775545</v>
      </c>
      <c r="K251" s="39">
        <f>Table1[[#This Row],[W (3M)]]-IFERROR((Table1[[#This Row],[W (3M)]]-Table1[[#This Row],[Adjusted Cost]]*Casemix/TotalCost)*EXP(-a/Table1[[#This Row],[n]]),)</f>
        <v>5.2484144660562251</v>
      </c>
      <c r="L251" s="39">
        <f>VLOOKUP(Table1[[#This Row],[BaseDRG]],BaseDRGTable,13+Table1[[#This Row],[severity]],FALSE)</f>
        <v>5.2484144660562251</v>
      </c>
      <c r="M251" s="39">
        <f>IF(VLOOKUP(Table1[[#This Row],[BaseDRG]],BaseDRGTable,8,0)&gt;0,Table1[[#This Row],[W (severity)]]*Basic_CaseMix/$L$797,Table1[[#This Row],[W (severity)]])</f>
        <v>5.300740064887572</v>
      </c>
      <c r="N251" s="38">
        <v>62</v>
      </c>
      <c r="O251" s="41">
        <v>24</v>
      </c>
      <c r="P251" s="60">
        <v>4.120533159646298</v>
      </c>
      <c r="Q251" s="40">
        <f>Table1[[#This Row],[W (proposed)]]/Table1[[#This Row],[W (curr)]]-1</f>
        <v>0.28642092164174748</v>
      </c>
      <c r="R251" s="41">
        <f>RANK(Table1[[#This Row],[∆W%]],Table1[∆W%])</f>
        <v>112</v>
      </c>
      <c r="S251" s="59">
        <f>Table1[W (proposed)]-Table1[[#This Row],[W (curr)]]</f>
        <v>1.180206905241274</v>
      </c>
      <c r="T251" s="50">
        <f>Table1[[#This Row],[nBasic]]*Table1[W (proposed)]-Table1[[#This Row],[nBasic (curr)]]*Table1[[#This Row],[W (curr)]]</f>
        <v>23.024225660902999</v>
      </c>
      <c r="U251" s="48"/>
      <c r="V251" s="46"/>
      <c r="W251" s="46"/>
      <c r="X251" s="46"/>
      <c r="Y251" s="46"/>
      <c r="Z251" s="46"/>
      <c r="AA251" s="46"/>
      <c r="AB251" s="46"/>
      <c r="AC251" s="46"/>
      <c r="AD251" s="46"/>
      <c r="AE251" s="46"/>
    </row>
    <row r="252" spans="1:31" s="44" customFormat="1" x14ac:dyDescent="0.25">
      <c r="A252" s="36">
        <v>11101</v>
      </c>
      <c r="B252" s="36" t="s">
        <v>9</v>
      </c>
      <c r="C252" s="36" t="s">
        <v>141</v>
      </c>
      <c r="D252" s="36">
        <v>1110</v>
      </c>
      <c r="E252" s="36">
        <v>1</v>
      </c>
      <c r="F252" s="37">
        <v>74</v>
      </c>
      <c r="G252" s="37">
        <v>23</v>
      </c>
      <c r="H252" s="38">
        <v>19261.061687830264</v>
      </c>
      <c r="I252" s="38">
        <f>Table1[[#This Row],[Cost]]+IF(Table1[[#This Row],[n]]=0,0,VLOOKUP(Table1[[#This Row],[DRG]],HCPCs,5,0))</f>
        <v>21463.018998203759</v>
      </c>
      <c r="J252" s="39">
        <v>2.3231000000000002</v>
      </c>
      <c r="K252" s="39">
        <f>Table1[[#This Row],[W (3M)]]-IFERROR((Table1[[#This Row],[W (3M)]]-Table1[[#This Row],[Adjusted Cost]]*Casemix/TotalCost)*EXP(-a/Table1[[#This Row],[n]]),)</f>
        <v>2.5940908051467995</v>
      </c>
      <c r="L252" s="39">
        <f>VLOOKUP(Table1[[#This Row],[BaseDRG]],BaseDRGTable,13+Table1[[#This Row],[severity]],FALSE)</f>
        <v>2.5940908051467995</v>
      </c>
      <c r="M252" s="39">
        <f>IF(VLOOKUP(Table1[[#This Row],[BaseDRG]],BaseDRGTable,8,0)&gt;0,Table1[[#This Row],[W (severity)]]*Basic_CaseMix/$L$797,Table1[[#This Row],[W (severity)]])</f>
        <v>2.6199533500506118</v>
      </c>
      <c r="N252" s="38">
        <v>61</v>
      </c>
      <c r="O252" s="41">
        <v>21</v>
      </c>
      <c r="P252" s="60">
        <v>2.3142657909262399</v>
      </c>
      <c r="Q252" s="40">
        <f>Table1[[#This Row],[W (proposed)]]/Table1[[#This Row],[W (curr)]]-1</f>
        <v>0.13208835403561259</v>
      </c>
      <c r="R252" s="41">
        <f>RANK(Table1[[#This Row],[∆W%]],Table1[∆W%])</f>
        <v>224</v>
      </c>
      <c r="S252" s="59">
        <f>Table1[W (proposed)]-Table1[[#This Row],[W (curr)]]</f>
        <v>0.30568755912437195</v>
      </c>
      <c r="T252" s="50">
        <f>Table1[[#This Row],[nBasic]]*Table1[W (proposed)]-Table1[[#This Row],[nBasic (curr)]]*Table1[[#This Row],[W (curr)]]</f>
        <v>11.659345441713036</v>
      </c>
      <c r="U252" s="48"/>
      <c r="V252" s="46"/>
      <c r="W252" s="46"/>
      <c r="X252" s="46"/>
      <c r="Y252" s="46"/>
      <c r="Z252" s="46"/>
      <c r="AA252" s="46"/>
      <c r="AB252" s="46"/>
      <c r="AC252" s="46"/>
      <c r="AD252" s="46"/>
      <c r="AE252" s="46"/>
    </row>
    <row r="253" spans="1:31" s="44" customFormat="1" x14ac:dyDescent="0.25">
      <c r="A253" s="36">
        <v>54181</v>
      </c>
      <c r="B253" s="36" t="s">
        <v>13</v>
      </c>
      <c r="C253" s="36" t="s">
        <v>101</v>
      </c>
      <c r="D253" s="36">
        <v>5418</v>
      </c>
      <c r="E253" s="36">
        <v>1</v>
      </c>
      <c r="F253" s="37">
        <v>80</v>
      </c>
      <c r="G253" s="37">
        <v>23</v>
      </c>
      <c r="H253" s="38">
        <v>9400.807643693006</v>
      </c>
      <c r="I253" s="38">
        <f>Table1[[#This Row],[Cost]]+IF(Table1[[#This Row],[n]]=0,0,VLOOKUP(Table1[[#This Row],[DRG]],HCPCs,5,0))</f>
        <v>10629.879231478</v>
      </c>
      <c r="J253" s="39">
        <v>0.57549999999999968</v>
      </c>
      <c r="K253" s="39">
        <f>Table1[[#This Row],[W (3M)]]-IFERROR((Table1[[#This Row],[W (3M)]]-Table1[[#This Row],[Adjusted Cost]]*Casemix/TotalCost)*EXP(-a/Table1[[#This Row],[n]]),)</f>
        <v>1.2791490590446333</v>
      </c>
      <c r="L253" s="39">
        <f>VLOOKUP(Table1[[#This Row],[BaseDRG]],BaseDRGTable,13+Table1[[#This Row],[severity]],FALSE)</f>
        <v>1.2791490590446333</v>
      </c>
      <c r="M253" s="39">
        <f>IF(VLOOKUP(Table1[[#This Row],[BaseDRG]],BaseDRGTable,8,0)&gt;0,Table1[[#This Row],[W (severity)]]*Basic_CaseMix/$L$797,Table1[[#This Row],[W (severity)]])</f>
        <v>1.2919019086798793</v>
      </c>
      <c r="N253" s="38">
        <v>76</v>
      </c>
      <c r="O253" s="41">
        <v>23</v>
      </c>
      <c r="P253" s="60">
        <v>1.1380605814343254</v>
      </c>
      <c r="Q253" s="40">
        <f>Table1[[#This Row],[W (proposed)]]/Table1[[#This Row],[W (curr)]]-1</f>
        <v>0.1351785043390783</v>
      </c>
      <c r="R253" s="41">
        <f>RANK(Table1[[#This Row],[∆W%]],Table1[∆W%])</f>
        <v>218</v>
      </c>
      <c r="S253" s="59">
        <f>Table1[W (proposed)]-Table1[[#This Row],[W (curr)]]</f>
        <v>0.15384132724555388</v>
      </c>
      <c r="T253" s="50">
        <f>Table1[[#This Row],[nBasic]]*Table1[W (proposed)]-Table1[[#This Row],[nBasic (curr)]]*Table1[[#This Row],[W (curr)]]</f>
        <v>3.5383505266477364</v>
      </c>
      <c r="U253" s="48"/>
      <c r="V253" s="46"/>
      <c r="W253" s="46"/>
      <c r="X253" s="46"/>
      <c r="Y253" s="46"/>
      <c r="Z253" s="46"/>
      <c r="AA253" s="46"/>
      <c r="AB253" s="46"/>
      <c r="AC253" s="46"/>
      <c r="AD253" s="46"/>
      <c r="AE253" s="46"/>
    </row>
    <row r="254" spans="1:31" s="44" customFormat="1" x14ac:dyDescent="0.25">
      <c r="A254" s="36">
        <v>91202</v>
      </c>
      <c r="B254" s="36" t="s">
        <v>17</v>
      </c>
      <c r="C254" s="36" t="s">
        <v>358</v>
      </c>
      <c r="D254" s="36">
        <v>9120</v>
      </c>
      <c r="E254" s="36">
        <v>2</v>
      </c>
      <c r="F254" s="37">
        <v>44</v>
      </c>
      <c r="G254" s="37">
        <v>23</v>
      </c>
      <c r="H254" s="38">
        <v>18089.070757767273</v>
      </c>
      <c r="I254" s="38">
        <f>Table1[[#This Row],[Cost]]+IF(Table1[[#This Row],[n]]=0,0,VLOOKUP(Table1[[#This Row],[DRG]],HCPCs,5,0))</f>
        <v>18169.707121403637</v>
      </c>
      <c r="J254" s="39">
        <v>2.5173000000000014</v>
      </c>
      <c r="K254" s="39">
        <f>Table1[[#This Row],[W (3M)]]-IFERROR((Table1[[#This Row],[W (3M)]]-Table1[[#This Row],[Adjusted Cost]]*Casemix/TotalCost)*EXP(-a/Table1[[#This Row],[n]]),)</f>
        <v>2.2042870954040019</v>
      </c>
      <c r="L254" s="39">
        <f>VLOOKUP(Table1[[#This Row],[BaseDRG]],BaseDRGTable,13+Table1[[#This Row],[severity]],FALSE)</f>
        <v>2.2042870954040019</v>
      </c>
      <c r="M254" s="39">
        <f>IF(VLOOKUP(Table1[[#This Row],[BaseDRG]],BaseDRGTable,8,0)&gt;0,Table1[[#This Row],[W (severity)]]*Basic_CaseMix/$L$797,Table1[[#This Row],[W (severity)]])</f>
        <v>2.2262633785289689</v>
      </c>
      <c r="N254" s="38">
        <v>50</v>
      </c>
      <c r="O254" s="41">
        <v>27</v>
      </c>
      <c r="P254" s="60">
        <v>1.7944747021983607</v>
      </c>
      <c r="Q254" s="40">
        <f>Table1[[#This Row],[W (proposed)]]/Table1[[#This Row],[W (curr)]]-1</f>
        <v>0.24062121121107816</v>
      </c>
      <c r="R254" s="41">
        <f>RANK(Table1[[#This Row],[∆W%]],Table1[∆W%])</f>
        <v>142</v>
      </c>
      <c r="S254" s="59">
        <f>Table1[W (proposed)]-Table1[[#This Row],[W (curr)]]</f>
        <v>0.43178867633060825</v>
      </c>
      <c r="T254" s="50">
        <f>Table1[[#This Row],[nBasic]]*Table1[W (proposed)]-Table1[[#This Row],[nBasic (curr)]]*Table1[[#This Row],[W (curr)]]</f>
        <v>2.7532407468105475</v>
      </c>
      <c r="U254" s="48"/>
      <c r="V254" s="46"/>
      <c r="W254" s="46"/>
      <c r="X254" s="46"/>
      <c r="Y254" s="46"/>
      <c r="Z254" s="46"/>
      <c r="AA254" s="46"/>
      <c r="AB254" s="46"/>
      <c r="AC254" s="46"/>
      <c r="AD254" s="46"/>
      <c r="AE254" s="46"/>
    </row>
    <row r="255" spans="1:31" s="44" customFormat="1" x14ac:dyDescent="0.25">
      <c r="A255" s="36">
        <v>31131</v>
      </c>
      <c r="B255" s="36" t="s">
        <v>11</v>
      </c>
      <c r="C255" s="36" t="s">
        <v>145</v>
      </c>
      <c r="D255" s="36">
        <v>3113</v>
      </c>
      <c r="E255" s="36">
        <v>1</v>
      </c>
      <c r="F255" s="37">
        <v>60</v>
      </c>
      <c r="G255" s="37">
        <v>23</v>
      </c>
      <c r="H255" s="38">
        <v>4808.4172966666683</v>
      </c>
      <c r="I255" s="38">
        <f>Table1[[#This Row],[Cost]]+IF(Table1[[#This Row],[n]]=0,0,VLOOKUP(Table1[[#This Row],[DRG]],HCPCs,5,0))</f>
        <v>4897.5041418174633</v>
      </c>
      <c r="J255" s="39">
        <v>0.86999999999999966</v>
      </c>
      <c r="K255" s="39">
        <f>Table1[[#This Row],[W (3M)]]-IFERROR((Table1[[#This Row],[W (3M)]]-Table1[[#This Row],[Adjusted Cost]]*Casemix/TotalCost)*EXP(-a/Table1[[#This Row],[n]]),)</f>
        <v>0.59627462921989294</v>
      </c>
      <c r="L255" s="39">
        <f>VLOOKUP(Table1[[#This Row],[BaseDRG]],BaseDRGTable,13+Table1[[#This Row],[severity]],FALSE)</f>
        <v>0.59627462921989294</v>
      </c>
      <c r="M255" s="39">
        <f>IF(VLOOKUP(Table1[[#This Row],[BaseDRG]],BaseDRGTable,8,0)&gt;0,Table1[[#This Row],[W (severity)]]*Basic_CaseMix/$L$797,Table1[[#This Row],[W (severity)]])</f>
        <v>0.60221936305211154</v>
      </c>
      <c r="N255" s="38">
        <v>59</v>
      </c>
      <c r="O255" s="41">
        <v>23</v>
      </c>
      <c r="P255" s="60">
        <v>0.51533183535572114</v>
      </c>
      <c r="Q255" s="40">
        <f>Table1[[#This Row],[W (proposed)]]/Table1[[#This Row],[W (curr)]]-1</f>
        <v>0.1686050069784919</v>
      </c>
      <c r="R255" s="41">
        <f>RANK(Table1[[#This Row],[∆W%]],Table1[∆W%])</f>
        <v>190</v>
      </c>
      <c r="S255" s="59">
        <f>Table1[W (proposed)]-Table1[[#This Row],[W (curr)]]</f>
        <v>8.688752769639041E-2</v>
      </c>
      <c r="T255" s="50">
        <f>Table1[[#This Row],[nBasic]]*Table1[W (proposed)]-Table1[[#This Row],[nBasic (curr)]]*Table1[[#This Row],[W (curr)]]</f>
        <v>1.9984131370169802</v>
      </c>
      <c r="U255" s="48"/>
      <c r="V255" s="46"/>
      <c r="W255" s="46"/>
      <c r="X255" s="46"/>
      <c r="Y255" s="46"/>
      <c r="Z255" s="46"/>
      <c r="AA255" s="46"/>
      <c r="AB255" s="46"/>
      <c r="AC255" s="46"/>
      <c r="AD255" s="46"/>
      <c r="AE255" s="46"/>
    </row>
    <row r="256" spans="1:31" s="44" customFormat="1" x14ac:dyDescent="0.25">
      <c r="A256" s="36">
        <v>14162</v>
      </c>
      <c r="B256" s="36" t="s">
        <v>9</v>
      </c>
      <c r="C256" s="36" t="s">
        <v>463</v>
      </c>
      <c r="D256" s="36">
        <v>1416</v>
      </c>
      <c r="E256" s="36">
        <v>2</v>
      </c>
      <c r="F256" s="37">
        <v>60</v>
      </c>
      <c r="G256" s="37">
        <v>23</v>
      </c>
      <c r="H256" s="38">
        <v>5945.0613066666683</v>
      </c>
      <c r="I256" s="38">
        <f>Table1[[#This Row],[Cost]]+IF(Table1[[#This Row],[n]]=0,0,VLOOKUP(Table1[[#This Row],[DRG]],HCPCs,5,0))</f>
        <v>5945.0613066666683</v>
      </c>
      <c r="J256" s="39">
        <v>0.78710000000000013</v>
      </c>
      <c r="K256" s="39">
        <f>Table1[[#This Row],[W (3M)]]-IFERROR((Table1[[#This Row],[W (3M)]]-Table1[[#This Row],[Adjusted Cost]]*Casemix/TotalCost)*EXP(-a/Table1[[#This Row],[n]]),)</f>
        <v>0.72025273854260341</v>
      </c>
      <c r="L256" s="39">
        <f>VLOOKUP(Table1[[#This Row],[BaseDRG]],BaseDRGTable,13+Table1[[#This Row],[severity]],FALSE)</f>
        <v>0.72025273854260341</v>
      </c>
      <c r="M256" s="39">
        <f>IF(VLOOKUP(Table1[[#This Row],[BaseDRG]],BaseDRGTable,8,0)&gt;0,Table1[[#This Row],[W (severity)]]*Basic_CaseMix/$L$797,Table1[[#This Row],[W (severity)]])</f>
        <v>0.72743350829657416</v>
      </c>
      <c r="N256" s="38">
        <v>76</v>
      </c>
      <c r="O256" s="41">
        <v>28</v>
      </c>
      <c r="P256" s="60">
        <v>0.6956618111629963</v>
      </c>
      <c r="Q256" s="40">
        <f>Table1[[#This Row],[W (proposed)]]/Table1[[#This Row],[W (curr)]]-1</f>
        <v>4.5671181921661752E-2</v>
      </c>
      <c r="R256" s="41">
        <f>RANK(Table1[[#This Row],[∆W%]],Table1[∆W%])</f>
        <v>305</v>
      </c>
      <c r="S256" s="59">
        <f>Table1[W (proposed)]-Table1[[#This Row],[W (curr)]]</f>
        <v>3.1771697133577859E-2</v>
      </c>
      <c r="T256" s="50">
        <f>Table1[[#This Row],[nBasic]]*Table1[W (proposed)]-Table1[[#This Row],[nBasic (curr)]]*Table1[[#This Row],[W (curr)]]</f>
        <v>-2.7475600217426894</v>
      </c>
      <c r="U256" s="48"/>
      <c r="V256" s="46"/>
      <c r="W256" s="46"/>
      <c r="X256" s="46"/>
      <c r="Y256" s="46"/>
      <c r="Z256" s="46"/>
      <c r="AA256" s="46"/>
      <c r="AB256" s="46"/>
      <c r="AC256" s="46"/>
      <c r="AD256" s="46"/>
      <c r="AE256" s="46"/>
    </row>
    <row r="257" spans="1:31" s="44" customFormat="1" x14ac:dyDescent="0.25">
      <c r="A257" s="36">
        <v>74123</v>
      </c>
      <c r="B257" s="36" t="s">
        <v>15</v>
      </c>
      <c r="C257" s="36" t="s">
        <v>627</v>
      </c>
      <c r="D257" s="36">
        <v>7412</v>
      </c>
      <c r="E257" s="36">
        <v>3</v>
      </c>
      <c r="F257" s="37">
        <v>61</v>
      </c>
      <c r="G257" s="37">
        <v>22</v>
      </c>
      <c r="H257" s="38">
        <v>21461.145155260983</v>
      </c>
      <c r="I257" s="38">
        <f>Table1[[#This Row],[Cost]]+IF(Table1[[#This Row],[n]]=0,0,VLOOKUP(Table1[[#This Row],[DRG]],HCPCs,5,0))</f>
        <v>21699.576877290521</v>
      </c>
      <c r="J257" s="39">
        <v>1.8207000000000004</v>
      </c>
      <c r="K257" s="39">
        <f>Table1[[#This Row],[W (3M)]]-IFERROR((Table1[[#This Row],[W (3M)]]-Table1[[#This Row],[Adjusted Cost]]*Casemix/TotalCost)*EXP(-a/Table1[[#This Row],[n]]),)</f>
        <v>2.6151720252433011</v>
      </c>
      <c r="L257" s="39">
        <f>VLOOKUP(Table1[[#This Row],[BaseDRG]],BaseDRGTable,13+Table1[[#This Row],[severity]],FALSE)</f>
        <v>2.6151720252433011</v>
      </c>
      <c r="M257" s="39">
        <f>IF(VLOOKUP(Table1[[#This Row],[BaseDRG]],BaseDRGTable,8,0)&gt;0,Table1[[#This Row],[W (severity)]]*Basic_CaseMix/$L$797,Table1[[#This Row],[W (severity)]])</f>
        <v>2.6412447455196526</v>
      </c>
      <c r="N257" s="38">
        <v>38</v>
      </c>
      <c r="O257" s="41">
        <v>11</v>
      </c>
      <c r="P257" s="60">
        <v>2.8343080314412203</v>
      </c>
      <c r="Q257" s="40">
        <f>Table1[[#This Row],[W (proposed)]]/Table1[[#This Row],[W (curr)]]-1</f>
        <v>-6.8116550417209543E-2</v>
      </c>
      <c r="R257" s="41">
        <f>RANK(Table1[[#This Row],[∆W%]],Table1[∆W%])</f>
        <v>467</v>
      </c>
      <c r="S257" s="59">
        <f>Table1[W (proposed)]-Table1[[#This Row],[W (curr)]]</f>
        <v>-0.19306328592156774</v>
      </c>
      <c r="T257" s="50">
        <f>Table1[[#This Row],[nBasic]]*Table1[W (proposed)]-Table1[[#This Row],[nBasic (curr)]]*Table1[[#This Row],[W (curr)]]</f>
        <v>26.929996055578933</v>
      </c>
      <c r="U257" s="48"/>
      <c r="V257" s="46"/>
      <c r="W257" s="46"/>
      <c r="X257" s="46"/>
      <c r="Y257" s="46"/>
      <c r="Z257" s="46"/>
      <c r="AA257" s="46"/>
      <c r="AB257" s="46"/>
      <c r="AC257" s="46"/>
      <c r="AD257" s="46"/>
      <c r="AE257" s="46"/>
    </row>
    <row r="258" spans="1:31" s="44" customFormat="1" x14ac:dyDescent="0.25">
      <c r="A258" s="36">
        <v>44203</v>
      </c>
      <c r="B258" s="36" t="s">
        <v>12</v>
      </c>
      <c r="C258" s="36" t="s">
        <v>339</v>
      </c>
      <c r="D258" s="36">
        <v>4420</v>
      </c>
      <c r="E258" s="36">
        <v>3</v>
      </c>
      <c r="F258" s="37">
        <v>67</v>
      </c>
      <c r="G258" s="37">
        <v>22</v>
      </c>
      <c r="H258" s="38">
        <v>20453.443494005987</v>
      </c>
      <c r="I258" s="38">
        <f>Table1[[#This Row],[Cost]]+IF(Table1[[#This Row],[n]]=0,0,VLOOKUP(Table1[[#This Row],[DRG]],HCPCs,5,0))</f>
        <v>20458.438252787419</v>
      </c>
      <c r="J258" s="39">
        <v>1.5656000000000012</v>
      </c>
      <c r="K258" s="39">
        <f>Table1[[#This Row],[W (3M)]]-IFERROR((Table1[[#This Row],[W (3M)]]-Table1[[#This Row],[Adjusted Cost]]*Casemix/TotalCost)*EXP(-a/Table1[[#This Row],[n]]),)</f>
        <v>2.4646818887207593</v>
      </c>
      <c r="L258" s="39">
        <f>VLOOKUP(Table1[[#This Row],[BaseDRG]],BaseDRGTable,13+Table1[[#This Row],[severity]],FALSE)</f>
        <v>2.4646818887207593</v>
      </c>
      <c r="M258" s="39">
        <f>IF(VLOOKUP(Table1[[#This Row],[BaseDRG]],BaseDRGTable,8,0)&gt;0,Table1[[#This Row],[W (severity)]]*Basic_CaseMix/$L$797,Table1[[#This Row],[W (severity)]])</f>
        <v>2.4892542536873923</v>
      </c>
      <c r="N258" s="38">
        <v>52</v>
      </c>
      <c r="O258" s="41">
        <v>20</v>
      </c>
      <c r="P258" s="60">
        <v>1.9670034318391434</v>
      </c>
      <c r="Q258" s="40">
        <f>Table1[[#This Row],[W (proposed)]]/Table1[[#This Row],[W (curr)]]-1</f>
        <v>0.26550580105493027</v>
      </c>
      <c r="R258" s="41">
        <f>RANK(Table1[[#This Row],[∆W%]],Table1[∆W%])</f>
        <v>123</v>
      </c>
      <c r="S258" s="59">
        <f>Table1[W (proposed)]-Table1[[#This Row],[W (curr)]]</f>
        <v>0.52225082184824889</v>
      </c>
      <c r="T258" s="50">
        <f>Table1[[#This Row],[nBasic]]*Table1[W (proposed)]-Table1[[#This Row],[nBasic (curr)]]*Table1[[#This Row],[W (curr)]]</f>
        <v>15.423524944339761</v>
      </c>
      <c r="U258" s="48"/>
      <c r="V258" s="46"/>
      <c r="W258" s="46"/>
      <c r="X258" s="46"/>
      <c r="Y258" s="46"/>
      <c r="Z258" s="46"/>
      <c r="AA258" s="46"/>
      <c r="AB258" s="46"/>
      <c r="AC258" s="46"/>
      <c r="AD258" s="46"/>
      <c r="AE258" s="46"/>
    </row>
    <row r="259" spans="1:31" s="44" customFormat="1" x14ac:dyDescent="0.25">
      <c r="A259" s="36">
        <v>84111</v>
      </c>
      <c r="B259" s="36" t="s">
        <v>16</v>
      </c>
      <c r="C259" s="36" t="s">
        <v>111</v>
      </c>
      <c r="D259" s="36">
        <v>8411</v>
      </c>
      <c r="E259" s="36">
        <v>1</v>
      </c>
      <c r="F259" s="37">
        <v>53</v>
      </c>
      <c r="G259" s="37">
        <v>22</v>
      </c>
      <c r="H259" s="38">
        <v>7935.239298113207</v>
      </c>
      <c r="I259" s="38">
        <f>Table1[[#This Row],[Cost]]+IF(Table1[[#This Row],[n]]=0,0,VLOOKUP(Table1[[#This Row],[DRG]],HCPCs,5,0))</f>
        <v>8244.6578411194514</v>
      </c>
      <c r="J259" s="39">
        <v>0.53349999999999997</v>
      </c>
      <c r="K259" s="39">
        <f>Table1[[#This Row],[W (3M)]]-IFERROR((Table1[[#This Row],[W (3M)]]-Table1[[#This Row],[Adjusted Cost]]*Casemix/TotalCost)*EXP(-a/Table1[[#This Row],[n]]),)</f>
        <v>0.99065504031205398</v>
      </c>
      <c r="L259" s="39">
        <f>VLOOKUP(Table1[[#This Row],[BaseDRG]],BaseDRGTable,13+Table1[[#This Row],[severity]],FALSE)</f>
        <v>0.99065504031205398</v>
      </c>
      <c r="M259" s="39">
        <f>IF(VLOOKUP(Table1[[#This Row],[BaseDRG]],BaseDRGTable,8,0)&gt;0,Table1[[#This Row],[W (severity)]]*Basic_CaseMix/$L$797,Table1[[#This Row],[W (severity)]])</f>
        <v>1.000531664682113</v>
      </c>
      <c r="N259" s="38">
        <v>46</v>
      </c>
      <c r="O259" s="41">
        <v>19</v>
      </c>
      <c r="P259" s="60">
        <v>0.73620388699139228</v>
      </c>
      <c r="Q259" s="40">
        <f>Table1[[#This Row],[W (proposed)]]/Table1[[#This Row],[W (curr)]]-1</f>
        <v>0.35904154047723913</v>
      </c>
      <c r="R259" s="41">
        <f>RANK(Table1[[#This Row],[∆W%]],Table1[∆W%])</f>
        <v>73</v>
      </c>
      <c r="S259" s="59">
        <f>Table1[W (proposed)]-Table1[[#This Row],[W (curr)]]</f>
        <v>0.26432777769072069</v>
      </c>
      <c r="T259" s="50">
        <f>Table1[[#This Row],[nBasic]]*Table1[W (proposed)]-Table1[[#This Row],[nBasic (curr)]]*Table1[[#This Row],[W (curr)]]</f>
        <v>8.0238227701700335</v>
      </c>
      <c r="U259" s="48"/>
      <c r="V259" s="46"/>
      <c r="W259" s="46"/>
      <c r="X259" s="46"/>
      <c r="Y259" s="46"/>
      <c r="Z259" s="46"/>
      <c r="AA259" s="46"/>
      <c r="AB259" s="46"/>
      <c r="AC259" s="46"/>
      <c r="AD259" s="46"/>
      <c r="AE259" s="46"/>
    </row>
    <row r="260" spans="1:31" s="44" customFormat="1" x14ac:dyDescent="0.25">
      <c r="A260" s="36">
        <v>94123</v>
      </c>
      <c r="B260" s="36" t="s">
        <v>17</v>
      </c>
      <c r="C260" s="36" t="s">
        <v>731</v>
      </c>
      <c r="D260" s="36">
        <v>9412</v>
      </c>
      <c r="E260" s="36">
        <v>3</v>
      </c>
      <c r="F260" s="37">
        <v>86</v>
      </c>
      <c r="G260" s="37">
        <v>22</v>
      </c>
      <c r="H260" s="38">
        <v>9920.4627960502294</v>
      </c>
      <c r="I260" s="38">
        <f>Table1[[#This Row],[Cost]]+IF(Table1[[#This Row],[n]]=0,0,VLOOKUP(Table1[[#This Row],[DRG]],HCPCs,5,0))</f>
        <v>9927.7777809637646</v>
      </c>
      <c r="J260" s="39">
        <v>1.2479000000000007</v>
      </c>
      <c r="K260" s="39">
        <f>Table1[[#This Row],[W (3M)]]-IFERROR((Table1[[#This Row],[W (3M)]]-Table1[[#This Row],[Adjusted Cost]]*Casemix/TotalCost)*EXP(-a/Table1[[#This Row],[n]]),)</f>
        <v>1.2016980045592802</v>
      </c>
      <c r="L260" s="39">
        <f>VLOOKUP(Table1[[#This Row],[BaseDRG]],BaseDRGTable,13+Table1[[#This Row],[severity]],FALSE)</f>
        <v>1.2016980045592802</v>
      </c>
      <c r="M260" s="39">
        <f>IF(VLOOKUP(Table1[[#This Row],[BaseDRG]],BaseDRGTable,8,0)&gt;0,Table1[[#This Row],[W (severity)]]*Basic_CaseMix/$L$797,Table1[[#This Row],[W (severity)]])</f>
        <v>1.2136786833165827</v>
      </c>
      <c r="N260" s="38">
        <v>51</v>
      </c>
      <c r="O260" s="41">
        <v>15</v>
      </c>
      <c r="P260" s="60">
        <v>1.4854556088855979</v>
      </c>
      <c r="Q260" s="40">
        <f>Table1[[#This Row],[W (proposed)]]/Table1[[#This Row],[W (curr)]]-1</f>
        <v>-0.18295863164359705</v>
      </c>
      <c r="R260" s="41">
        <f>RANK(Table1[[#This Row],[∆W%]],Table1[∆W%])</f>
        <v>595</v>
      </c>
      <c r="S260" s="59">
        <f>Table1[W (proposed)]-Table1[[#This Row],[W (curr)]]</f>
        <v>-0.27177692556901523</v>
      </c>
      <c r="T260" s="50">
        <f>Table1[[#This Row],[nBasic]]*Table1[W (proposed)]-Table1[[#This Row],[nBasic (curr)]]*Table1[[#This Row],[W (curr)]]</f>
        <v>4.4190968996808486</v>
      </c>
      <c r="U260" s="48"/>
      <c r="V260" s="46"/>
      <c r="W260" s="46"/>
      <c r="X260" s="46"/>
      <c r="Y260" s="46"/>
      <c r="Z260" s="46"/>
      <c r="AA260" s="46"/>
      <c r="AB260" s="46"/>
      <c r="AC260" s="46"/>
      <c r="AD260" s="46"/>
      <c r="AE260" s="46"/>
    </row>
    <row r="261" spans="1:31" s="44" customFormat="1" x14ac:dyDescent="0.25">
      <c r="A261" s="36">
        <v>174111</v>
      </c>
      <c r="B261" s="36" t="s">
        <v>25</v>
      </c>
      <c r="C261" s="36" t="s">
        <v>103</v>
      </c>
      <c r="D261" s="36">
        <v>17411</v>
      </c>
      <c r="E261" s="36">
        <v>1</v>
      </c>
      <c r="F261" s="37">
        <v>85</v>
      </c>
      <c r="G261" s="37">
        <v>22</v>
      </c>
      <c r="H261" s="38">
        <v>9847.1202847058848</v>
      </c>
      <c r="I261" s="38">
        <f>Table1[[#This Row],[Cost]]+IF(Table1[[#This Row],[n]]=0,0,VLOOKUP(Table1[[#This Row],[DRG]],HCPCs,5,0))</f>
        <v>9847.1202847058848</v>
      </c>
      <c r="J261" s="39">
        <v>1.0221997435296597</v>
      </c>
      <c r="K261" s="39">
        <f>Table1[[#This Row],[W (3M)]]-IFERROR((Table1[[#This Row],[W (3M)]]-Table1[[#This Row],[Adjusted Cost]]*Casemix/TotalCost)*EXP(-a/Table1[[#This Row],[n]]),)</f>
        <v>1.1899206136475169</v>
      </c>
      <c r="L261" s="39">
        <f>VLOOKUP(Table1[[#This Row],[BaseDRG]],BaseDRGTable,13+Table1[[#This Row],[severity]],FALSE)</f>
        <v>1.1899206136475169</v>
      </c>
      <c r="M261" s="39">
        <f>IF(VLOOKUP(Table1[[#This Row],[BaseDRG]],BaseDRGTable,8,0)&gt;0,Table1[[#This Row],[W (severity)]]*Basic_CaseMix/$L$797,Table1[[#This Row],[W (severity)]])</f>
        <v>1.2017838742709972</v>
      </c>
      <c r="N261" s="38">
        <v>86</v>
      </c>
      <c r="O261" s="41">
        <v>23</v>
      </c>
      <c r="P261" s="60">
        <v>1.024650014849777</v>
      </c>
      <c r="Q261" s="40">
        <f>Table1[[#This Row],[W (proposed)]]/Table1[[#This Row],[W (curr)]]-1</f>
        <v>0.17287254853276868</v>
      </c>
      <c r="R261" s="41">
        <f>RANK(Table1[[#This Row],[∆W%]],Table1[∆W%])</f>
        <v>184</v>
      </c>
      <c r="S261" s="59">
        <f>Table1[W (proposed)]-Table1[[#This Row],[W (curr)]]</f>
        <v>0.17713385942122017</v>
      </c>
      <c r="T261" s="50">
        <f>Table1[[#This Row],[nBasic]]*Table1[W (proposed)]-Table1[[#This Row],[nBasic (curr)]]*Table1[[#This Row],[W (curr)]]</f>
        <v>2.8722948924170666</v>
      </c>
      <c r="U261" s="48"/>
      <c r="V261" s="46"/>
      <c r="W261" s="46"/>
      <c r="X261" s="46"/>
      <c r="Y261" s="46"/>
      <c r="Z261" s="46"/>
      <c r="AA261" s="46"/>
      <c r="AB261" s="46"/>
      <c r="AC261" s="46"/>
      <c r="AD261" s="46"/>
      <c r="AE261" s="46"/>
    </row>
    <row r="262" spans="1:31" s="44" customFormat="1" x14ac:dyDescent="0.25">
      <c r="A262" s="36">
        <v>134142</v>
      </c>
      <c r="B262" s="36" t="s">
        <v>21</v>
      </c>
      <c r="C262" s="36" t="s">
        <v>457</v>
      </c>
      <c r="D262" s="36">
        <v>13414</v>
      </c>
      <c r="E262" s="36">
        <v>2</v>
      </c>
      <c r="F262" s="37">
        <v>198</v>
      </c>
      <c r="G262" s="37">
        <v>22</v>
      </c>
      <c r="H262" s="38">
        <v>3022.5646363636351</v>
      </c>
      <c r="I262" s="38">
        <f>Table1[[#This Row],[Cost]]+IF(Table1[[#This Row],[n]]=0,0,VLOOKUP(Table1[[#This Row],[DRG]],HCPCs,5,0))</f>
        <v>3024.2800080663492</v>
      </c>
      <c r="J262" s="39">
        <v>0.45370019740045114</v>
      </c>
      <c r="K262" s="39">
        <f>Table1[[#This Row],[W (3M)]]-IFERROR((Table1[[#This Row],[W (3M)]]-Table1[[#This Row],[Adjusted Cost]]*Casemix/TotalCost)*EXP(-a/Table1[[#This Row],[n]]),)</f>
        <v>0.36629330870104831</v>
      </c>
      <c r="L262" s="39">
        <f>VLOOKUP(Table1[[#This Row],[BaseDRG]],BaseDRGTable,13+Table1[[#This Row],[severity]],FALSE)</f>
        <v>0.36629330870104831</v>
      </c>
      <c r="M262" s="39">
        <f>IF(VLOOKUP(Table1[[#This Row],[BaseDRG]],BaseDRGTable,8,0)&gt;0,Table1[[#This Row],[W (severity)]]*Basic_CaseMix/$L$797,Table1[[#This Row],[W (severity)]])</f>
        <v>0.36994517667939797</v>
      </c>
      <c r="N262" s="38">
        <v>354</v>
      </c>
      <c r="O262" s="41">
        <v>37</v>
      </c>
      <c r="P262" s="60">
        <v>0.36340777211150888</v>
      </c>
      <c r="Q262" s="40">
        <f>Table1[[#This Row],[W (proposed)]]/Table1[[#This Row],[W (curr)]]-1</f>
        <v>1.7989171034798801E-2</v>
      </c>
      <c r="R262" s="41">
        <f>RANK(Table1[[#This Row],[∆W%]],Table1[∆W%])</f>
        <v>340</v>
      </c>
      <c r="S262" s="59">
        <f>Table1[W (proposed)]-Table1[[#This Row],[W (curr)]]</f>
        <v>6.5374045678890935E-3</v>
      </c>
      <c r="T262" s="50">
        <f>Table1[[#This Row],[nBasic]]*Table1[W (proposed)]-Table1[[#This Row],[nBasic (curr)]]*Table1[[#This Row],[W (curr)]]</f>
        <v>-5.3072936811790719</v>
      </c>
      <c r="U262" s="48"/>
      <c r="V262" s="46"/>
      <c r="W262" s="46"/>
      <c r="X262" s="46"/>
      <c r="Y262" s="46"/>
      <c r="Z262" s="46"/>
      <c r="AA262" s="46"/>
      <c r="AB262" s="46"/>
      <c r="AC262" s="46"/>
      <c r="AD262" s="46"/>
      <c r="AE262" s="46"/>
    </row>
    <row r="263" spans="1:31" s="44" customFormat="1" x14ac:dyDescent="0.25">
      <c r="A263" s="36">
        <v>14151</v>
      </c>
      <c r="B263" s="36" t="s">
        <v>9</v>
      </c>
      <c r="C263" s="36" t="s">
        <v>307</v>
      </c>
      <c r="D263" s="36">
        <v>1415</v>
      </c>
      <c r="E263" s="36">
        <v>1</v>
      </c>
      <c r="F263" s="37">
        <v>55</v>
      </c>
      <c r="G263" s="37">
        <v>22</v>
      </c>
      <c r="H263" s="38">
        <v>4167.4774400000006</v>
      </c>
      <c r="I263" s="38">
        <f>Table1[[#This Row],[Cost]]+IF(Table1[[#This Row],[n]]=0,0,VLOOKUP(Table1[[#This Row],[DRG]],HCPCs,5,0))</f>
        <v>4167.4774400000006</v>
      </c>
      <c r="J263" s="39">
        <v>0.77259999999999895</v>
      </c>
      <c r="K263" s="39">
        <f>Table1[[#This Row],[W (3M)]]-IFERROR((Table1[[#This Row],[W (3M)]]-Table1[[#This Row],[Adjusted Cost]]*Casemix/TotalCost)*EXP(-a/Table1[[#This Row],[n]]),)</f>
        <v>0.50814169010374055</v>
      </c>
      <c r="L263" s="39">
        <f>VLOOKUP(Table1[[#This Row],[BaseDRG]],BaseDRGTable,13+Table1[[#This Row],[severity]],FALSE)</f>
        <v>0.50814169010374055</v>
      </c>
      <c r="M263" s="39">
        <f>IF(VLOOKUP(Table1[[#This Row],[BaseDRG]],BaseDRGTable,8,0)&gt;0,Table1[[#This Row],[W (severity)]]*Basic_CaseMix/$L$797,Table1[[#This Row],[W (severity)]])</f>
        <v>0.51320775689358966</v>
      </c>
      <c r="N263" s="38">
        <v>50</v>
      </c>
      <c r="O263" s="41">
        <v>20</v>
      </c>
      <c r="P263" s="60">
        <v>0.96891705563271546</v>
      </c>
      <c r="Q263" s="40">
        <f>Table1[[#This Row],[W (proposed)]]/Table1[[#This Row],[W (curr)]]-1</f>
        <v>-0.47032849312528791</v>
      </c>
      <c r="R263" s="41">
        <f>RANK(Table1[[#This Row],[∆W%]],Table1[∆W%])</f>
        <v>754</v>
      </c>
      <c r="S263" s="59">
        <f>Table1[W (proposed)]-Table1[[#This Row],[W (curr)]]</f>
        <v>-0.4557092987391258</v>
      </c>
      <c r="T263" s="50">
        <f>Table1[[#This Row],[nBasic]]*Table1[W (proposed)]-Table1[[#This Row],[nBasic (curr)]]*Table1[[#This Row],[W (curr)]]</f>
        <v>-8.0877704609953351</v>
      </c>
      <c r="U263" s="48"/>
      <c r="V263" s="46"/>
      <c r="W263" s="46"/>
      <c r="X263" s="46"/>
      <c r="Y263" s="46"/>
      <c r="Z263" s="46"/>
      <c r="AA263" s="46"/>
      <c r="AB263" s="46"/>
      <c r="AC263" s="46"/>
      <c r="AD263" s="46"/>
      <c r="AE263" s="46"/>
    </row>
    <row r="264" spans="1:31" s="44" customFormat="1" x14ac:dyDescent="0.25">
      <c r="A264" s="36">
        <v>61202</v>
      </c>
      <c r="B264" s="36" t="s">
        <v>14</v>
      </c>
      <c r="C264" s="36" t="s">
        <v>753</v>
      </c>
      <c r="D264" s="36">
        <v>6120</v>
      </c>
      <c r="E264" s="36">
        <v>2</v>
      </c>
      <c r="F264" s="37">
        <v>299</v>
      </c>
      <c r="G264" s="37">
        <v>22</v>
      </c>
      <c r="H264" s="38">
        <v>11474.312499665552</v>
      </c>
      <c r="I264" s="38">
        <f>Table1[[#This Row],[Cost]]+IF(Table1[[#This Row],[n]]=0,0,VLOOKUP(Table1[[#This Row],[DRG]],HCPCs,5,0))</f>
        <v>12560.24802451584</v>
      </c>
      <c r="J264" s="39">
        <v>2.2815999999999979</v>
      </c>
      <c r="K264" s="39">
        <f>Table1[[#This Row],[W (3M)]]-IFERROR((Table1[[#This Row],[W (3M)]]-Table1[[#This Row],[Adjusted Cost]]*Casemix/TotalCost)*EXP(-a/Table1[[#This Row],[n]]),)</f>
        <v>1.5218320115955302</v>
      </c>
      <c r="L264" s="39">
        <f>VLOOKUP(Table1[[#This Row],[BaseDRG]],BaseDRGTable,13+Table1[[#This Row],[severity]],FALSE)</f>
        <v>1.5218320115955302</v>
      </c>
      <c r="M264" s="39">
        <f>IF(VLOOKUP(Table1[[#This Row],[BaseDRG]],BaseDRGTable,8,0)&gt;0,Table1[[#This Row],[W (severity)]]*Basic_CaseMix/$L$797,Table1[[#This Row],[W (severity)]])</f>
        <v>1.5370043597098904</v>
      </c>
      <c r="N264" s="38">
        <v>164</v>
      </c>
      <c r="O264" s="41">
        <v>35</v>
      </c>
      <c r="P264" s="60">
        <v>1.4752307537683047</v>
      </c>
      <c r="Q264" s="40">
        <f>Table1[[#This Row],[W (proposed)]]/Table1[[#This Row],[W (curr)]]-1</f>
        <v>4.187385992584014E-2</v>
      </c>
      <c r="R264" s="41">
        <f>RANK(Table1[[#This Row],[∆W%]],Table1[∆W%])</f>
        <v>314</v>
      </c>
      <c r="S264" s="59">
        <f>Table1[W (proposed)]-Table1[[#This Row],[W (curr)]]</f>
        <v>6.1773605941585652E-2</v>
      </c>
      <c r="T264" s="50">
        <f>Table1[[#This Row],[nBasic]]*Table1[W (proposed)]-Table1[[#This Row],[nBasic (curr)]]*Table1[[#This Row],[W (curr)]]</f>
        <v>-17.818980468273082</v>
      </c>
      <c r="U264" s="48"/>
      <c r="V264" s="46"/>
      <c r="W264" s="46"/>
      <c r="X264" s="46"/>
      <c r="Y264" s="46"/>
      <c r="Z264" s="46"/>
      <c r="AA264" s="46"/>
      <c r="AB264" s="46"/>
      <c r="AC264" s="46"/>
      <c r="AD264" s="46"/>
      <c r="AE264" s="46"/>
    </row>
    <row r="265" spans="1:31" s="44" customFormat="1" x14ac:dyDescent="0.25">
      <c r="A265" s="36">
        <v>54152</v>
      </c>
      <c r="B265" s="36" t="s">
        <v>13</v>
      </c>
      <c r="C265" s="36" t="s">
        <v>402</v>
      </c>
      <c r="D265" s="36">
        <v>5415</v>
      </c>
      <c r="E265" s="36">
        <v>2</v>
      </c>
      <c r="F265" s="37">
        <v>84</v>
      </c>
      <c r="G265" s="37">
        <v>22</v>
      </c>
      <c r="H265" s="38">
        <v>13655.689209138085</v>
      </c>
      <c r="I265" s="38">
        <f>Table1[[#This Row],[Cost]]+IF(Table1[[#This Row],[n]]=0,0,VLOOKUP(Table1[[#This Row],[DRG]],HCPCs,5,0))</f>
        <v>13800.156302571277</v>
      </c>
      <c r="J265" s="39">
        <v>0.83469999999999867</v>
      </c>
      <c r="K265" s="39">
        <f>Table1[[#This Row],[W (3M)]]-IFERROR((Table1[[#This Row],[W (3M)]]-Table1[[#This Row],[Adjusted Cost]]*Casemix/TotalCost)*EXP(-a/Table1[[#This Row],[n]]),)</f>
        <v>1.6619101777009067</v>
      </c>
      <c r="L265" s="39">
        <f>VLOOKUP(Table1[[#This Row],[BaseDRG]],BaseDRGTable,13+Table1[[#This Row],[severity]],FALSE)</f>
        <v>1.6619101777009067</v>
      </c>
      <c r="M265" s="39">
        <f>IF(VLOOKUP(Table1[[#This Row],[BaseDRG]],BaseDRGTable,8,0)&gt;0,Table1[[#This Row],[W (severity)]]*Basic_CaseMix/$L$797,Table1[[#This Row],[W (severity)]])</f>
        <v>1.6784790759490387</v>
      </c>
      <c r="N265" s="38">
        <v>181</v>
      </c>
      <c r="O265" s="41">
        <v>46</v>
      </c>
      <c r="P265" s="60">
        <v>1.670398914545915</v>
      </c>
      <c r="Q265" s="40">
        <f>Table1[[#This Row],[W (proposed)]]/Table1[[#This Row],[W (curr)]]-1</f>
        <v>4.8372645197272135E-3</v>
      </c>
      <c r="R265" s="41">
        <f>RANK(Table1[[#This Row],[∆W%]],Table1[∆W%])</f>
        <v>365</v>
      </c>
      <c r="S265" s="59">
        <f>Table1[W (proposed)]-Table1[[#This Row],[W (curr)]]</f>
        <v>8.0801614031236202E-3</v>
      </c>
      <c r="T265" s="50">
        <f>Table1[[#This Row],[nBasic]]*Table1[W (proposed)]-Table1[[#This Row],[nBasic (curr)]]*Table1[[#This Row],[W (curr)]]</f>
        <v>-39.911810398233243</v>
      </c>
      <c r="U265" s="48"/>
      <c r="V265" s="46"/>
      <c r="W265" s="46"/>
      <c r="X265" s="46"/>
      <c r="Y265" s="46"/>
      <c r="Z265" s="46"/>
      <c r="AA265" s="46"/>
      <c r="AB265" s="46"/>
      <c r="AC265" s="46"/>
      <c r="AD265" s="46"/>
      <c r="AE265" s="46"/>
    </row>
    <row r="266" spans="1:31" s="44" customFormat="1" x14ac:dyDescent="0.25">
      <c r="A266" s="36">
        <v>81603</v>
      </c>
      <c r="B266" s="36" t="s">
        <v>16</v>
      </c>
      <c r="C266" s="36" t="s">
        <v>680</v>
      </c>
      <c r="D266" s="36">
        <v>8160</v>
      </c>
      <c r="E266" s="36">
        <v>3</v>
      </c>
      <c r="F266" s="37">
        <v>42</v>
      </c>
      <c r="G266" s="37">
        <v>21</v>
      </c>
      <c r="H266" s="38">
        <v>18653.667692857147</v>
      </c>
      <c r="I266" s="38">
        <f>Table1[[#This Row],[Cost]]+IF(Table1[[#This Row],[n]]=0,0,VLOOKUP(Table1[[#This Row],[DRG]],HCPCs,5,0))</f>
        <v>27652.285697425432</v>
      </c>
      <c r="J266" s="39">
        <v>3.3434999999999993</v>
      </c>
      <c r="K266" s="39">
        <f>Table1[[#This Row],[W (3M)]]-IFERROR((Table1[[#This Row],[W (3M)]]-Table1[[#This Row],[Adjusted Cost]]*Casemix/TotalCost)*EXP(-a/Table1[[#This Row],[n]]),)</f>
        <v>3.3458947287060905</v>
      </c>
      <c r="L266" s="39">
        <f>VLOOKUP(Table1[[#This Row],[BaseDRG]],BaseDRGTable,13+Table1[[#This Row],[severity]],FALSE)</f>
        <v>3.3458947287060905</v>
      </c>
      <c r="M266" s="39">
        <f>IF(VLOOKUP(Table1[[#This Row],[BaseDRG]],BaseDRGTable,8,0)&gt;0,Table1[[#This Row],[W (severity)]]*Basic_CaseMix/$L$797,Table1[[#This Row],[W (severity)]])</f>
        <v>3.3792526021054732</v>
      </c>
      <c r="N266" s="38">
        <v>21</v>
      </c>
      <c r="O266" s="41">
        <v>11</v>
      </c>
      <c r="P266" s="60">
        <v>2.7685947185758102</v>
      </c>
      <c r="Q266" s="40">
        <f>Table1[[#This Row],[W (proposed)]]/Table1[[#This Row],[W (curr)]]-1</f>
        <v>0.22056600752449262</v>
      </c>
      <c r="R266" s="41">
        <f>RANK(Table1[[#This Row],[∆W%]],Table1[∆W%])</f>
        <v>150</v>
      </c>
      <c r="S266" s="59">
        <f>Table1[W (proposed)]-Table1[[#This Row],[W (curr)]]</f>
        <v>0.61065788352966299</v>
      </c>
      <c r="T266" s="50">
        <f>Table1[[#This Row],[nBasic]]*Table1[W (proposed)]-Table1[[#This Row],[nBasic (curr)]]*Table1[[#This Row],[W (curr)]]</f>
        <v>40.509762739881026</v>
      </c>
      <c r="U266" s="48"/>
      <c r="V266" s="46"/>
      <c r="W266" s="46"/>
      <c r="X266" s="46"/>
      <c r="Y266" s="46"/>
      <c r="Z266" s="46"/>
      <c r="AA266" s="46"/>
      <c r="AB266" s="46"/>
      <c r="AC266" s="46"/>
      <c r="AD266" s="46"/>
      <c r="AE266" s="46"/>
    </row>
    <row r="267" spans="1:31" s="44" customFormat="1" x14ac:dyDescent="0.25">
      <c r="A267" s="36">
        <v>224123</v>
      </c>
      <c r="B267" s="36" t="s">
        <v>30</v>
      </c>
      <c r="C267" s="36" t="s">
        <v>315</v>
      </c>
      <c r="D267" s="36">
        <v>22412</v>
      </c>
      <c r="E267" s="36">
        <v>3</v>
      </c>
      <c r="F267" s="37">
        <v>110</v>
      </c>
      <c r="G267" s="37">
        <v>21</v>
      </c>
      <c r="H267" s="38">
        <v>24018.69552449165</v>
      </c>
      <c r="I267" s="38">
        <f>Table1[[#This Row],[Cost]]+IF(Table1[[#This Row],[n]]=0,0,VLOOKUP(Table1[[#This Row],[DRG]],HCPCs,5,0))</f>
        <v>24353.628961314498</v>
      </c>
      <c r="J267" s="39">
        <v>1.5859004468086018</v>
      </c>
      <c r="K267" s="39">
        <f>Table1[[#This Row],[W (3M)]]-IFERROR((Table1[[#This Row],[W (3M)]]-Table1[[#This Row],[Adjusted Cost]]*Casemix/TotalCost)*EXP(-a/Table1[[#This Row],[n]]),)</f>
        <v>2.9369400601494524</v>
      </c>
      <c r="L267" s="39">
        <f>VLOOKUP(Table1[[#This Row],[BaseDRG]],BaseDRGTable,13+Table1[[#This Row],[severity]],FALSE)</f>
        <v>2.9369400601494524</v>
      </c>
      <c r="M267" s="39">
        <f>IF(VLOOKUP(Table1[[#This Row],[BaseDRG]],BaseDRGTable,8,0)&gt;0,Table1[[#This Row],[W (severity)]]*Basic_CaseMix/$L$797,Table1[[#This Row],[W (severity)]])</f>
        <v>2.9662207407003098</v>
      </c>
      <c r="N267" s="38">
        <v>92</v>
      </c>
      <c r="O267" s="41">
        <v>17</v>
      </c>
      <c r="P267" s="60">
        <v>2.3577139590101086</v>
      </c>
      <c r="Q267" s="40">
        <f>Table1[[#This Row],[W (proposed)]]/Table1[[#This Row],[W (curr)]]-1</f>
        <v>0.25809186028049136</v>
      </c>
      <c r="R267" s="41">
        <f>RANK(Table1[[#This Row],[∆W%]],Table1[∆W%])</f>
        <v>127</v>
      </c>
      <c r="S267" s="59">
        <f>Table1[W (proposed)]-Table1[[#This Row],[W (curr)]]</f>
        <v>0.60850678169020123</v>
      </c>
      <c r="T267" s="50">
        <f>Table1[[#This Row],[nBasic]]*Table1[W (proposed)]-Table1[[#This Row],[nBasic (curr)]]*Table1[[#This Row],[W (curr)]]</f>
        <v>22.209498251534662</v>
      </c>
      <c r="U267" s="48"/>
      <c r="V267" s="46"/>
      <c r="W267" s="46"/>
      <c r="X267" s="46"/>
      <c r="Y267" s="46"/>
      <c r="Z267" s="46"/>
      <c r="AA267" s="46"/>
      <c r="AB267" s="46"/>
      <c r="AC267" s="46"/>
      <c r="AD267" s="46"/>
      <c r="AE267" s="46"/>
    </row>
    <row r="268" spans="1:31" s="44" customFormat="1" x14ac:dyDescent="0.25">
      <c r="A268" s="36">
        <v>84101</v>
      </c>
      <c r="B268" s="36" t="s">
        <v>16</v>
      </c>
      <c r="C268" s="36" t="s">
        <v>120</v>
      </c>
      <c r="D268" s="36">
        <v>8410</v>
      </c>
      <c r="E268" s="36">
        <v>1</v>
      </c>
      <c r="F268" s="37">
        <v>85</v>
      </c>
      <c r="G268" s="37">
        <v>21</v>
      </c>
      <c r="H268" s="38">
        <v>11134.757457769412</v>
      </c>
      <c r="I268" s="38">
        <f>Table1[[#This Row],[Cost]]+IF(Table1[[#This Row],[n]]=0,0,VLOOKUP(Table1[[#This Row],[DRG]],HCPCs,5,0))</f>
        <v>12580.126775761086</v>
      </c>
      <c r="J268" s="39">
        <v>0.55969999999999964</v>
      </c>
      <c r="K268" s="39">
        <f>Table1[[#This Row],[W (3M)]]-IFERROR((Table1[[#This Row],[W (3M)]]-Table1[[#This Row],[Adjusted Cost]]*Casemix/TotalCost)*EXP(-a/Table1[[#This Row],[n]]),)</f>
        <v>1.5131854606344279</v>
      </c>
      <c r="L268" s="39">
        <f>VLOOKUP(Table1[[#This Row],[BaseDRG]],BaseDRGTable,13+Table1[[#This Row],[severity]],FALSE)</f>
        <v>1.5131854606344279</v>
      </c>
      <c r="M268" s="39">
        <f>IF(VLOOKUP(Table1[[#This Row],[BaseDRG]],BaseDRGTable,8,0)&gt;0,Table1[[#This Row],[W (severity)]]*Basic_CaseMix/$L$797,Table1[[#This Row],[W (severity)]])</f>
        <v>1.5282716044370306</v>
      </c>
      <c r="N268" s="38">
        <v>85</v>
      </c>
      <c r="O268" s="41">
        <v>23</v>
      </c>
      <c r="P268" s="60">
        <v>1.306111102478301</v>
      </c>
      <c r="Q268" s="40">
        <f>Table1[[#This Row],[W (proposed)]]/Table1[[#This Row],[W (curr)]]-1</f>
        <v>0.17009311193908982</v>
      </c>
      <c r="R268" s="41">
        <f>RANK(Table1[[#This Row],[∆W%]],Table1[∆W%])</f>
        <v>186</v>
      </c>
      <c r="S268" s="59">
        <f>Table1[W (proposed)]-Table1[[#This Row],[W (curr)]]</f>
        <v>0.22216050195872961</v>
      </c>
      <c r="T268" s="50">
        <f>Table1[[#This Row],[nBasic]]*Table1[W (proposed)]-Table1[[#This Row],[nBasic (curr)]]*Table1[[#This Row],[W (curr)]]</f>
        <v>2.0531483361767222</v>
      </c>
      <c r="U268" s="48"/>
      <c r="V268" s="46"/>
      <c r="W268" s="46"/>
      <c r="X268" s="46"/>
      <c r="Y268" s="46"/>
      <c r="Z268" s="46"/>
      <c r="AA268" s="46"/>
      <c r="AB268" s="46"/>
      <c r="AC268" s="46"/>
      <c r="AD268" s="46"/>
      <c r="AE268" s="46"/>
    </row>
    <row r="269" spans="1:31" s="44" customFormat="1" x14ac:dyDescent="0.25">
      <c r="A269" s="36">
        <v>121151</v>
      </c>
      <c r="B269" s="36" t="s">
        <v>20</v>
      </c>
      <c r="C269" s="36" t="s">
        <v>137</v>
      </c>
      <c r="D269" s="36">
        <v>12115</v>
      </c>
      <c r="E269" s="36">
        <v>1</v>
      </c>
      <c r="F269" s="37">
        <v>338</v>
      </c>
      <c r="G269" s="37">
        <v>21</v>
      </c>
      <c r="H269" s="38">
        <v>1165.9801109467455</v>
      </c>
      <c r="I269" s="38">
        <f>Table1[[#This Row],[Cost]]+IF(Table1[[#This Row],[n]]=0,0,VLOOKUP(Table1[[#This Row],[DRG]],HCPCs,5,0))</f>
        <v>1166.9819386484101</v>
      </c>
      <c r="J269" s="39">
        <v>0.64059996634049066</v>
      </c>
      <c r="K269" s="39">
        <f>Table1[[#This Row],[W (3M)]]-IFERROR((Table1[[#This Row],[W (3M)]]-Table1[[#This Row],[Adjusted Cost]]*Casemix/TotalCost)*EXP(-a/Table1[[#This Row],[n]]),)</f>
        <v>0.14238601551071833</v>
      </c>
      <c r="L269" s="39">
        <f>VLOOKUP(Table1[[#This Row],[BaseDRG]],BaseDRGTable,13+Table1[[#This Row],[severity]],FALSE)</f>
        <v>0.14238601551071833</v>
      </c>
      <c r="M269" s="39">
        <f>IF(VLOOKUP(Table1[[#This Row],[BaseDRG]],BaseDRGTable,8,0)&gt;0,Table1[[#This Row],[W (severity)]]*Basic_CaseMix/$L$797,Table1[[#This Row],[W (severity)]])</f>
        <v>0.14380557442227018</v>
      </c>
      <c r="N269" s="38">
        <v>338</v>
      </c>
      <c r="O269" s="41">
        <v>20</v>
      </c>
      <c r="P269" s="60">
        <v>0.14981561556888393</v>
      </c>
      <c r="Q269" s="40">
        <f>Table1[[#This Row],[W (proposed)]]/Table1[[#This Row],[W (curr)]]-1</f>
        <v>-4.0116253060752394E-2</v>
      </c>
      <c r="R269" s="41">
        <f>RANK(Table1[[#This Row],[∆W%]],Table1[∆W%])</f>
        <v>436</v>
      </c>
      <c r="S269" s="51">
        <f>Table1[W (proposed)]-Table1[[#This Row],[W (curr)]]</f>
        <v>-6.0100411466137427E-3</v>
      </c>
      <c r="T269" s="50">
        <f>Table1[[#This Row],[nBasic]]*Table1[W (proposed)]-Table1[[#This Row],[nBasic (curr)]]*Table1[[#This Row],[W (curr)]]</f>
        <v>2.3604751489995301E-2</v>
      </c>
      <c r="U269" s="48"/>
      <c r="V269" s="46"/>
      <c r="W269" s="46"/>
      <c r="X269" s="46"/>
      <c r="Y269" s="46"/>
      <c r="Z269" s="46"/>
      <c r="AA269" s="46"/>
      <c r="AB269" s="46"/>
      <c r="AC269" s="46"/>
      <c r="AD269" s="46"/>
      <c r="AE269" s="46"/>
    </row>
    <row r="270" spans="1:31" s="44" customFormat="1" x14ac:dyDescent="0.25">
      <c r="A270" s="36">
        <v>44202</v>
      </c>
      <c r="B270" s="36" t="s">
        <v>12</v>
      </c>
      <c r="C270" s="36" t="s">
        <v>415</v>
      </c>
      <c r="D270" s="36">
        <v>4420</v>
      </c>
      <c r="E270" s="36">
        <v>2</v>
      </c>
      <c r="F270" s="37">
        <v>51</v>
      </c>
      <c r="G270" s="37">
        <v>21</v>
      </c>
      <c r="H270" s="38">
        <v>9021.440664705884</v>
      </c>
      <c r="I270" s="38">
        <f>Table1[[#This Row],[Cost]]+IF(Table1[[#This Row],[n]]=0,0,VLOOKUP(Table1[[#This Row],[DRG]],HCPCs,5,0))</f>
        <v>9385.9144585591512</v>
      </c>
      <c r="J270" s="39">
        <v>0.99029999999999907</v>
      </c>
      <c r="K270" s="39">
        <f>Table1[[#This Row],[W (3M)]]-IFERROR((Table1[[#This Row],[W (3M)]]-Table1[[#This Row],[Adjusted Cost]]*Casemix/TotalCost)*EXP(-a/Table1[[#This Row],[n]]),)</f>
        <v>1.1334374765275494</v>
      </c>
      <c r="L270" s="39">
        <f>VLOOKUP(Table1[[#This Row],[BaseDRG]],BaseDRGTable,13+Table1[[#This Row],[severity]],FALSE)</f>
        <v>1.1334374765275494</v>
      </c>
      <c r="M270" s="39">
        <f>IF(VLOOKUP(Table1[[#This Row],[BaseDRG]],BaseDRGTable,8,0)&gt;0,Table1[[#This Row],[W (severity)]]*Basic_CaseMix/$L$797,Table1[[#This Row],[W (severity)]])</f>
        <v>1.1447376120410011</v>
      </c>
      <c r="N270" s="38">
        <v>73</v>
      </c>
      <c r="O270" s="41">
        <v>28</v>
      </c>
      <c r="P270" s="60">
        <v>1.0305933588926472</v>
      </c>
      <c r="Q270" s="40">
        <f>Table1[[#This Row],[W (proposed)]]/Table1[[#This Row],[W (curr)]]-1</f>
        <v>0.11075585939249577</v>
      </c>
      <c r="R270" s="41">
        <f>RANK(Table1[[#This Row],[∆W%]],Table1[∆W%])</f>
        <v>241</v>
      </c>
      <c r="S270" s="59">
        <f>Table1[W (proposed)]-Table1[[#This Row],[W (curr)]]</f>
        <v>0.11414425314835386</v>
      </c>
      <c r="T270" s="50">
        <f>Table1[[#This Row],[nBasic]]*Table1[W (proposed)]-Table1[[#This Row],[nBasic (curr)]]*Table1[[#This Row],[W (curr)]]</f>
        <v>-4.8171241961331006</v>
      </c>
      <c r="U270" s="48"/>
      <c r="V270" s="46"/>
      <c r="W270" s="46"/>
      <c r="X270" s="46"/>
      <c r="Y270" s="46"/>
      <c r="Z270" s="46"/>
      <c r="AA270" s="46"/>
      <c r="AB270" s="46"/>
      <c r="AC270" s="46"/>
      <c r="AD270" s="46"/>
      <c r="AE270" s="46"/>
    </row>
    <row r="271" spans="1:31" s="44" customFormat="1" x14ac:dyDescent="0.25">
      <c r="A271" s="36">
        <v>174101</v>
      </c>
      <c r="B271" s="36" t="s">
        <v>25</v>
      </c>
      <c r="C271" s="36" t="s">
        <v>299</v>
      </c>
      <c r="D271" s="36">
        <v>17410</v>
      </c>
      <c r="E271" s="36">
        <v>1</v>
      </c>
      <c r="F271" s="37">
        <v>138</v>
      </c>
      <c r="G271" s="37">
        <v>21</v>
      </c>
      <c r="H271" s="38">
        <v>4569.548367391305</v>
      </c>
      <c r="I271" s="38">
        <f>Table1[[#This Row],[Cost]]+IF(Table1[[#This Row],[n]]=0,0,VLOOKUP(Table1[[#This Row],[DRG]],HCPCs,5,0))</f>
        <v>4569.548367391305</v>
      </c>
      <c r="J271" s="39">
        <v>1.1037998552494162</v>
      </c>
      <c r="K271" s="39">
        <f>Table1[[#This Row],[W (3M)]]-IFERROR((Table1[[#This Row],[W (3M)]]-Table1[[#This Row],[Adjusted Cost]]*Casemix/TotalCost)*EXP(-a/Table1[[#This Row],[n]]),)</f>
        <v>0.55610198174363878</v>
      </c>
      <c r="L271" s="39">
        <f>VLOOKUP(Table1[[#This Row],[BaseDRG]],BaseDRGTable,13+Table1[[#This Row],[severity]],FALSE)</f>
        <v>0.55610198174363878</v>
      </c>
      <c r="M271" s="39">
        <f>IF(VLOOKUP(Table1[[#This Row],[BaseDRG]],BaseDRGTable,8,0)&gt;0,Table1[[#This Row],[W (severity)]]*Basic_CaseMix/$L$797,Table1[[#This Row],[W (severity)]])</f>
        <v>0.56164620264963361</v>
      </c>
      <c r="N271" s="38">
        <v>138</v>
      </c>
      <c r="O271" s="41">
        <v>19</v>
      </c>
      <c r="P271" s="60">
        <v>1.042354479916775</v>
      </c>
      <c r="Q271" s="40">
        <f>Table1[[#This Row],[W (proposed)]]/Table1[[#This Row],[W (curr)]]-1</f>
        <v>-0.46117543170680542</v>
      </c>
      <c r="R271" s="41">
        <f>RANK(Table1[[#This Row],[∆W%]],Table1[∆W%])</f>
        <v>751</v>
      </c>
      <c r="S271" s="59">
        <f>Table1[W (proposed)]-Table1[[#This Row],[W (curr)]]</f>
        <v>-0.48070827726714138</v>
      </c>
      <c r="T271" s="50">
        <f>Table1[[#This Row],[nBasic]]*Table1[W (proposed)]-Table1[[#This Row],[nBasic (curr)]]*Table1[[#This Row],[W (curr)]]</f>
        <v>-8.0101648627764206</v>
      </c>
      <c r="U271" s="48"/>
      <c r="V271" s="46"/>
      <c r="W271" s="46"/>
      <c r="X271" s="46"/>
      <c r="Y271" s="46"/>
      <c r="Z271" s="46"/>
      <c r="AA271" s="46"/>
      <c r="AB271" s="46"/>
      <c r="AC271" s="46"/>
      <c r="AD271" s="46"/>
      <c r="AE271" s="46"/>
    </row>
    <row r="272" spans="1:31" s="44" customFormat="1" x14ac:dyDescent="0.25">
      <c r="A272" s="36">
        <v>184112</v>
      </c>
      <c r="B272" s="36" t="s">
        <v>26</v>
      </c>
      <c r="C272" s="36" t="s">
        <v>756</v>
      </c>
      <c r="D272" s="36">
        <v>18411</v>
      </c>
      <c r="E272" s="36">
        <v>2</v>
      </c>
      <c r="F272" s="37">
        <v>60</v>
      </c>
      <c r="G272" s="37">
        <v>21</v>
      </c>
      <c r="H272" s="38">
        <v>8090.548139999999</v>
      </c>
      <c r="I272" s="38">
        <f>Table1[[#This Row],[Cost]]+IF(Table1[[#This Row],[n]]=0,0,VLOOKUP(Table1[[#This Row],[DRG]],HCPCs,5,0))</f>
        <v>8110.3842055737696</v>
      </c>
      <c r="J272" s="39">
        <v>0.950499647339344</v>
      </c>
      <c r="K272" s="39">
        <f>Table1[[#This Row],[W (3M)]]-IFERROR((Table1[[#This Row],[W (3M)]]-Table1[[#This Row],[Adjusted Cost]]*Casemix/TotalCost)*EXP(-a/Table1[[#This Row],[n]]),)</f>
        <v>0.98095190768860507</v>
      </c>
      <c r="L272" s="39">
        <f>VLOOKUP(Table1[[#This Row],[BaseDRG]],BaseDRGTable,13+Table1[[#This Row],[severity]],FALSE)</f>
        <v>0.98095190768860507</v>
      </c>
      <c r="M272" s="39">
        <f>IF(VLOOKUP(Table1[[#This Row],[BaseDRG]],BaseDRGTable,8,0)&gt;0,Table1[[#This Row],[W (severity)]]*Basic_CaseMix/$L$797,Table1[[#This Row],[W (severity)]])</f>
        <v>0.99073179384784893</v>
      </c>
      <c r="N272" s="38">
        <v>80</v>
      </c>
      <c r="O272" s="41">
        <v>25</v>
      </c>
      <c r="P272" s="60">
        <v>1.514970217053861</v>
      </c>
      <c r="Q272" s="40">
        <f>Table1[[#This Row],[W (proposed)]]/Table1[[#This Row],[W (curr)]]-1</f>
        <v>-0.34603876518806453</v>
      </c>
      <c r="R272" s="41">
        <f>RANK(Table1[[#This Row],[∆W%]],Table1[∆W%])</f>
        <v>712</v>
      </c>
      <c r="S272" s="59">
        <f>Table1[W (proposed)]-Table1[[#This Row],[W (curr)]]</f>
        <v>-0.52423842320601211</v>
      </c>
      <c r="T272" s="50">
        <f>Table1[[#This Row],[nBasic]]*Table1[W (proposed)]-Table1[[#This Row],[nBasic (curr)]]*Table1[[#This Row],[W (curr)]]</f>
        <v>-17.068887755541695</v>
      </c>
      <c r="U272" s="48"/>
      <c r="V272" s="46"/>
      <c r="W272" s="46"/>
      <c r="X272" s="46"/>
      <c r="Y272" s="46"/>
      <c r="Z272" s="46"/>
      <c r="AA272" s="46"/>
      <c r="AB272" s="46"/>
      <c r="AC272" s="46"/>
      <c r="AD272" s="46"/>
      <c r="AE272" s="46"/>
    </row>
    <row r="273" spans="1:31" s="44" customFormat="1" x14ac:dyDescent="0.25">
      <c r="A273" s="36">
        <v>11103</v>
      </c>
      <c r="B273" s="36" t="s">
        <v>9</v>
      </c>
      <c r="C273" s="36" t="s">
        <v>809</v>
      </c>
      <c r="D273" s="36">
        <v>1110</v>
      </c>
      <c r="E273" s="36">
        <v>3</v>
      </c>
      <c r="F273" s="37">
        <v>48</v>
      </c>
      <c r="G273" s="37">
        <v>21</v>
      </c>
      <c r="H273" s="38">
        <v>51475.861480333318</v>
      </c>
      <c r="I273" s="38">
        <f>Table1[[#This Row],[Cost]]+IF(Table1[[#This Row],[n]]=0,0,VLOOKUP(Table1[[#This Row],[DRG]],HCPCs,5,0))</f>
        <v>55375.056248736437</v>
      </c>
      <c r="J273" s="39">
        <v>7.0164999999999988</v>
      </c>
      <c r="K273" s="39">
        <f>Table1[[#This Row],[W (3M)]]-IFERROR((Table1[[#This Row],[W (3M)]]-Table1[[#This Row],[Adjusted Cost]]*Casemix/TotalCost)*EXP(-a/Table1[[#This Row],[n]]),)</f>
        <v>6.7056347669059999</v>
      </c>
      <c r="L273" s="39">
        <f>VLOOKUP(Table1[[#This Row],[BaseDRG]],BaseDRGTable,13+Table1[[#This Row],[severity]],FALSE)</f>
        <v>6.7056347669059999</v>
      </c>
      <c r="M273" s="39">
        <f>IF(VLOOKUP(Table1[[#This Row],[BaseDRG]],BaseDRGTable,8,0)&gt;0,Table1[[#This Row],[W (severity)]]*Basic_CaseMix/$L$797,Table1[[#This Row],[W (severity)]])</f>
        <v>6.7724885485560442</v>
      </c>
      <c r="N273" s="38">
        <v>33</v>
      </c>
      <c r="O273" s="41">
        <v>19</v>
      </c>
      <c r="P273" s="60">
        <v>8.4469960557653607</v>
      </c>
      <c r="Q273" s="40">
        <f>Table1[[#This Row],[W (proposed)]]/Table1[[#This Row],[W (curr)]]-1</f>
        <v>-0.19823704144698973</v>
      </c>
      <c r="R273" s="41">
        <f>RANK(Table1[[#This Row],[∆W%]],Table1[∆W%])</f>
        <v>610</v>
      </c>
      <c r="S273" s="59">
        <f>Table1[W (proposed)]-Table1[[#This Row],[W (curr)]]</f>
        <v>-1.6745075072093165</v>
      </c>
      <c r="T273" s="50">
        <f>Table1[[#This Row],[nBasic]]*Table1[W (proposed)]-Table1[[#This Row],[nBasic (curr)]]*Table1[[#This Row],[W (curr)]]</f>
        <v>-18.270665539864922</v>
      </c>
      <c r="U273" s="48"/>
      <c r="V273" s="46"/>
      <c r="W273" s="46"/>
      <c r="X273" s="46"/>
      <c r="Y273" s="46"/>
      <c r="Z273" s="46"/>
      <c r="AA273" s="46"/>
      <c r="AB273" s="46"/>
      <c r="AC273" s="46"/>
      <c r="AD273" s="46"/>
      <c r="AE273" s="46"/>
    </row>
    <row r="274" spans="1:31" s="44" customFormat="1" x14ac:dyDescent="0.25">
      <c r="A274" s="36">
        <v>51072</v>
      </c>
      <c r="B274" s="36" t="s">
        <v>13</v>
      </c>
      <c r="C274" s="36" t="s">
        <v>713</v>
      </c>
      <c r="D274" s="36">
        <v>5107</v>
      </c>
      <c r="E274" s="36">
        <v>2</v>
      </c>
      <c r="F274" s="37">
        <v>28</v>
      </c>
      <c r="G274" s="37">
        <v>21</v>
      </c>
      <c r="H274" s="38">
        <v>36464.396171428576</v>
      </c>
      <c r="I274" s="38">
        <f>Table1[[#This Row],[Cost]]+IF(Table1[[#This Row],[n]]=0,0,VLOOKUP(Table1[[#This Row],[DRG]],HCPCs,5,0))</f>
        <v>37007.879346361893</v>
      </c>
      <c r="J274" s="39">
        <v>3.6559000000000017</v>
      </c>
      <c r="K274" s="39">
        <f>Table1[[#This Row],[W (3M)]]-IFERROR((Table1[[#This Row],[W (3M)]]-Table1[[#This Row],[Adjusted Cost]]*Casemix/TotalCost)*EXP(-a/Table1[[#This Row],[n]]),)</f>
        <v>4.4548170025343312</v>
      </c>
      <c r="L274" s="39">
        <f>VLOOKUP(Table1[[#This Row],[BaseDRG]],BaseDRGTable,13+Table1[[#This Row],[severity]],FALSE)</f>
        <v>4.4548170025343312</v>
      </c>
      <c r="M274" s="39">
        <f>IF(VLOOKUP(Table1[[#This Row],[BaseDRG]],BaseDRGTable,8,0)&gt;0,Table1[[#This Row],[W (severity)]]*Basic_CaseMix/$L$797,Table1[[#This Row],[W (severity)]])</f>
        <v>4.4992305999834725</v>
      </c>
      <c r="N274" s="38">
        <v>35</v>
      </c>
      <c r="O274" s="41">
        <v>22</v>
      </c>
      <c r="P274" s="60">
        <v>5.2454858698043969</v>
      </c>
      <c r="Q274" s="40">
        <f>Table1[[#This Row],[W (proposed)]]/Table1[[#This Row],[W (curr)]]-1</f>
        <v>-0.14226618626822307</v>
      </c>
      <c r="R274" s="41">
        <f>RANK(Table1[[#This Row],[∆W%]],Table1[∆W%])</f>
        <v>552</v>
      </c>
      <c r="S274" s="59">
        <f>Table1[W (proposed)]-Table1[[#This Row],[W (curr)]]</f>
        <v>-0.74625526982092438</v>
      </c>
      <c r="T274" s="50">
        <f>Table1[[#This Row],[nBasic]]*Table1[W (proposed)]-Table1[[#This Row],[nBasic (curr)]]*Table1[[#This Row],[W (curr)]]</f>
        <v>-20.91684653604382</v>
      </c>
      <c r="U274" s="48"/>
      <c r="V274" s="46"/>
      <c r="W274" s="46"/>
      <c r="X274" s="46"/>
      <c r="Y274" s="46"/>
      <c r="Z274" s="46"/>
      <c r="AA274" s="46"/>
      <c r="AB274" s="46"/>
      <c r="AC274" s="46"/>
      <c r="AD274" s="46"/>
      <c r="AE274" s="46"/>
    </row>
    <row r="275" spans="1:31" s="44" customFormat="1" x14ac:dyDescent="0.25">
      <c r="A275" s="36">
        <v>184102</v>
      </c>
      <c r="B275" s="36" t="s">
        <v>26</v>
      </c>
      <c r="C275" s="36" t="s">
        <v>786</v>
      </c>
      <c r="D275" s="36">
        <v>18410</v>
      </c>
      <c r="E275" s="36">
        <v>2</v>
      </c>
      <c r="F275" s="37">
        <v>70</v>
      </c>
      <c r="G275" s="37">
        <v>21</v>
      </c>
      <c r="H275" s="38">
        <v>16834.982052285719</v>
      </c>
      <c r="I275" s="38">
        <f>Table1[[#This Row],[Cost]]+IF(Table1[[#This Row],[n]]=0,0,VLOOKUP(Table1[[#This Row],[DRG]],HCPCs,5,0))</f>
        <v>16851.953480857148</v>
      </c>
      <c r="J275" s="39">
        <v>1.0391003463414639</v>
      </c>
      <c r="K275" s="39">
        <f>Table1[[#This Row],[W (3M)]]-IFERROR((Table1[[#This Row],[W (3M)]]-Table1[[#This Row],[Adjusted Cost]]*Casemix/TotalCost)*EXP(-a/Table1[[#This Row],[n]]),)</f>
        <v>2.0277315783429688</v>
      </c>
      <c r="L275" s="39">
        <f>VLOOKUP(Table1[[#This Row],[BaseDRG]],BaseDRGTable,13+Table1[[#This Row],[severity]],FALSE)</f>
        <v>2.0277315783429688</v>
      </c>
      <c r="M275" s="39">
        <f>IF(VLOOKUP(Table1[[#This Row],[BaseDRG]],BaseDRGTable,8,0)&gt;0,Table1[[#This Row],[W (severity)]]*Basic_CaseMix/$L$797,Table1[[#This Row],[W (severity)]])</f>
        <v>2.0479476397444145</v>
      </c>
      <c r="N275" s="38">
        <v>100</v>
      </c>
      <c r="O275" s="41">
        <v>25</v>
      </c>
      <c r="P275" s="60">
        <v>2.8246746326734233</v>
      </c>
      <c r="Q275" s="40">
        <f>Table1[[#This Row],[W (proposed)]]/Table1[[#This Row],[W (curr)]]-1</f>
        <v>-0.27497927865549343</v>
      </c>
      <c r="R275" s="41">
        <f>RANK(Table1[[#This Row],[∆W%]],Table1[∆W%])</f>
        <v>673</v>
      </c>
      <c r="S275" s="59">
        <f>Table1[W (proposed)]-Table1[[#This Row],[W (curr)]]</f>
        <v>-0.77672699292900882</v>
      </c>
      <c r="T275" s="50">
        <f>Table1[[#This Row],[nBasic]]*Table1[W (proposed)]-Table1[[#This Row],[nBasic (curr)]]*Table1[[#This Row],[W (curr)]]</f>
        <v>-27.60996538220288</v>
      </c>
      <c r="U275" s="48"/>
      <c r="V275" s="46"/>
      <c r="W275" s="46"/>
      <c r="X275" s="46"/>
      <c r="Y275" s="46"/>
      <c r="Z275" s="46"/>
      <c r="AA275" s="46"/>
      <c r="AB275" s="46"/>
      <c r="AC275" s="46"/>
      <c r="AD275" s="46"/>
      <c r="AE275" s="46"/>
    </row>
    <row r="276" spans="1:31" s="44" customFormat="1" x14ac:dyDescent="0.25">
      <c r="A276" s="36">
        <v>41303</v>
      </c>
      <c r="B276" s="36" t="s">
        <v>12</v>
      </c>
      <c r="C276" s="36" t="s">
        <v>830</v>
      </c>
      <c r="D276" s="36">
        <v>4130</v>
      </c>
      <c r="E276" s="36">
        <v>3</v>
      </c>
      <c r="F276" s="37">
        <v>133</v>
      </c>
      <c r="G276" s="37">
        <v>21</v>
      </c>
      <c r="H276" s="38">
        <v>25428.823196972022</v>
      </c>
      <c r="I276" s="38">
        <f>Table1[[#This Row],[Cost]]+IF(Table1[[#This Row],[n]]=0,0,VLOOKUP(Table1[[#This Row],[DRG]],HCPCs,5,0))</f>
        <v>25530.536580188291</v>
      </c>
      <c r="J276" s="39">
        <v>4.0990999999999875</v>
      </c>
      <c r="K276" s="39">
        <f>Table1[[#This Row],[W (3M)]]-IFERROR((Table1[[#This Row],[W (3M)]]-Table1[[#This Row],[Adjusted Cost]]*Casemix/TotalCost)*EXP(-a/Table1[[#This Row],[n]]),)</f>
        <v>3.0952643515878338</v>
      </c>
      <c r="L276" s="39">
        <f>VLOOKUP(Table1[[#This Row],[BaseDRG]],BaseDRGTable,13+Table1[[#This Row],[severity]],FALSE)</f>
        <v>3.0952643515878338</v>
      </c>
      <c r="M276" s="39">
        <f>IF(VLOOKUP(Table1[[#This Row],[BaseDRG]],BaseDRGTable,8,0)&gt;0,Table1[[#This Row],[W (severity)]]*Basic_CaseMix/$L$797,Table1[[#This Row],[W (severity)]])</f>
        <v>3.1261234923408421</v>
      </c>
      <c r="N276" s="38">
        <v>342</v>
      </c>
      <c r="O276" s="41">
        <v>82</v>
      </c>
      <c r="P276" s="60">
        <v>5.6330987916608457</v>
      </c>
      <c r="Q276" s="40">
        <f>Table1[[#This Row],[W (proposed)]]/Table1[[#This Row],[W (curr)]]-1</f>
        <v>-0.44504373028772226</v>
      </c>
      <c r="R276" s="41">
        <f>RANK(Table1[[#This Row],[∆W%]],Table1[∆W%])</f>
        <v>744</v>
      </c>
      <c r="S276" s="59">
        <f>Table1[W (proposed)]-Table1[[#This Row],[W (curr)]]</f>
        <v>-2.5069752993200036</v>
      </c>
      <c r="T276" s="50">
        <f>Table1[[#This Row],[nBasic]]*Table1[W (proposed)]-Table1[[#This Row],[nBasic (curr)]]*Table1[[#This Row],[W (curr)]]</f>
        <v>-396.26550757703166</v>
      </c>
      <c r="U276" s="48"/>
      <c r="V276" s="46"/>
      <c r="W276" s="46"/>
      <c r="X276" s="46"/>
      <c r="Y276" s="46"/>
      <c r="Z276" s="46"/>
      <c r="AA276" s="46"/>
      <c r="AB276" s="46"/>
      <c r="AC276" s="46"/>
      <c r="AD276" s="46"/>
      <c r="AE276" s="46"/>
    </row>
    <row r="277" spans="1:31" s="44" customFormat="1" x14ac:dyDescent="0.25">
      <c r="A277" s="36">
        <v>41201</v>
      </c>
      <c r="B277" s="36" t="s">
        <v>12</v>
      </c>
      <c r="C277" s="36" t="s">
        <v>291</v>
      </c>
      <c r="D277" s="36">
        <v>4120</v>
      </c>
      <c r="E277" s="36">
        <v>1</v>
      </c>
      <c r="F277" s="37">
        <v>63</v>
      </c>
      <c r="G277" s="37">
        <v>20</v>
      </c>
      <c r="H277" s="38">
        <v>16927.097451791742</v>
      </c>
      <c r="I277" s="38">
        <f>Table1[[#This Row],[Cost]]+IF(Table1[[#This Row],[n]]=0,0,VLOOKUP(Table1[[#This Row],[DRG]],HCPCs,5,0))</f>
        <v>17177.806451987639</v>
      </c>
      <c r="J277" s="39">
        <v>1.1259999999999997</v>
      </c>
      <c r="K277" s="39">
        <f>Table1[[#This Row],[W (3M)]]-IFERROR((Table1[[#This Row],[W (3M)]]-Table1[[#This Row],[Adjusted Cost]]*Casemix/TotalCost)*EXP(-a/Table1[[#This Row],[n]]),)</f>
        <v>2.0665043459579966</v>
      </c>
      <c r="L277" s="39">
        <f>VLOOKUP(Table1[[#This Row],[BaseDRG]],BaseDRGTable,13+Table1[[#This Row],[severity]],FALSE)</f>
        <v>2.0665043459579966</v>
      </c>
      <c r="M277" s="39">
        <f>IF(VLOOKUP(Table1[[#This Row],[BaseDRG]],BaseDRGTable,8,0)&gt;0,Table1[[#This Row],[W (severity)]]*Basic_CaseMix/$L$797,Table1[[#This Row],[W (severity)]])</f>
        <v>2.0871069637750845</v>
      </c>
      <c r="N277" s="38">
        <v>25</v>
      </c>
      <c r="O277" s="41">
        <v>9</v>
      </c>
      <c r="P277" s="60">
        <v>2.5413431778031415</v>
      </c>
      <c r="Q277" s="40">
        <f>Table1[[#This Row],[W (proposed)]]/Table1[[#This Row],[W (curr)]]-1</f>
        <v>-0.17873863632251363</v>
      </c>
      <c r="R277" s="41">
        <f>RANK(Table1[[#This Row],[∆W%]],Table1[∆W%])</f>
        <v>591</v>
      </c>
      <c r="S277" s="59">
        <f>Table1[W (proposed)]-Table1[[#This Row],[W (curr)]]</f>
        <v>-0.45423621402805692</v>
      </c>
      <c r="T277" s="50">
        <f>Table1[[#This Row],[nBasic]]*Table1[W (proposed)]-Table1[[#This Row],[nBasic (curr)]]*Table1[[#This Row],[W (curr)]]</f>
        <v>18.870050675273419</v>
      </c>
      <c r="U277" s="48"/>
      <c r="V277" s="46"/>
      <c r="W277" s="46"/>
      <c r="X277" s="46"/>
      <c r="Y277" s="46"/>
      <c r="Z277" s="46"/>
      <c r="AA277" s="46"/>
      <c r="AB277" s="46"/>
      <c r="AC277" s="46"/>
      <c r="AD277" s="46"/>
      <c r="AE277" s="46"/>
    </row>
    <row r="278" spans="1:31" s="44" customFormat="1" x14ac:dyDescent="0.25">
      <c r="A278" s="36">
        <v>164103</v>
      </c>
      <c r="B278" s="36" t="s">
        <v>24</v>
      </c>
      <c r="C278" s="36" t="s">
        <v>360</v>
      </c>
      <c r="D278" s="36">
        <v>16410</v>
      </c>
      <c r="E278" s="36">
        <v>3</v>
      </c>
      <c r="F278" s="37">
        <v>68</v>
      </c>
      <c r="G278" s="37">
        <v>20</v>
      </c>
      <c r="H278" s="38">
        <v>15526.262478760591</v>
      </c>
      <c r="I278" s="38">
        <f>Table1[[#This Row],[Cost]]+IF(Table1[[#This Row],[n]]=0,0,VLOOKUP(Table1[[#This Row],[DRG]],HCPCs,5,0))</f>
        <v>15526.262478760591</v>
      </c>
      <c r="J278" s="39">
        <v>1.6045002069720014</v>
      </c>
      <c r="K278" s="39">
        <f>Table1[[#This Row],[W (3M)]]-IFERROR((Table1[[#This Row],[W (3M)]]-Table1[[#This Row],[Adjusted Cost]]*Casemix/TotalCost)*EXP(-a/Table1[[#This Row],[n]]),)</f>
        <v>1.8754789272529855</v>
      </c>
      <c r="L278" s="39">
        <f>VLOOKUP(Table1[[#This Row],[BaseDRG]],BaseDRGTable,13+Table1[[#This Row],[severity]],FALSE)</f>
        <v>1.8754789272529855</v>
      </c>
      <c r="M278" s="39">
        <f>IF(VLOOKUP(Table1[[#This Row],[BaseDRG]],BaseDRGTable,8,0)&gt;0,Table1[[#This Row],[W (severity)]]*Basic_CaseMix/$L$797,Table1[[#This Row],[W (severity)]])</f>
        <v>1.8941770614416569</v>
      </c>
      <c r="N278" s="38">
        <v>54</v>
      </c>
      <c r="O278" s="41">
        <v>15</v>
      </c>
      <c r="P278" s="60">
        <v>1.6301197763050002</v>
      </c>
      <c r="Q278" s="40">
        <f>Table1[[#This Row],[W (proposed)]]/Table1[[#This Row],[W (curr)]]-1</f>
        <v>0.16198643128862389</v>
      </c>
      <c r="R278" s="41">
        <f>RANK(Table1[[#This Row],[∆W%]],Table1[∆W%])</f>
        <v>196</v>
      </c>
      <c r="S278" s="59">
        <f>Table1[W (proposed)]-Table1[[#This Row],[W (curr)]]</f>
        <v>0.26405728513665672</v>
      </c>
      <c r="T278" s="50">
        <f>Table1[[#This Row],[nBasic]]*Table1[W (proposed)]-Table1[[#This Row],[nBasic (curr)]]*Table1[[#This Row],[W (curr)]]</f>
        <v>13.431744584258137</v>
      </c>
      <c r="U278" s="48"/>
      <c r="V278" s="46"/>
      <c r="W278" s="46"/>
      <c r="X278" s="46"/>
      <c r="Y278" s="46"/>
      <c r="Z278" s="46"/>
      <c r="AA278" s="46"/>
      <c r="AB278" s="46"/>
      <c r="AC278" s="46"/>
      <c r="AD278" s="46"/>
      <c r="AE278" s="46"/>
    </row>
    <row r="279" spans="1:31" s="44" customFormat="1" x14ac:dyDescent="0.25">
      <c r="A279" s="36">
        <v>64101</v>
      </c>
      <c r="B279" s="36" t="s">
        <v>14</v>
      </c>
      <c r="C279" s="36" t="s">
        <v>75</v>
      </c>
      <c r="D279" s="36">
        <v>6410</v>
      </c>
      <c r="E279" s="36">
        <v>1</v>
      </c>
      <c r="F279" s="37">
        <v>88</v>
      </c>
      <c r="G279" s="37">
        <v>20</v>
      </c>
      <c r="H279" s="38">
        <v>11089.259536268632</v>
      </c>
      <c r="I279" s="38">
        <f>Table1[[#This Row],[Cost]]+IF(Table1[[#This Row],[n]]=0,0,VLOOKUP(Table1[[#This Row],[DRG]],HCPCs,5,0))</f>
        <v>11251.528780146262</v>
      </c>
      <c r="J279" s="39">
        <v>0.78759999999999841</v>
      </c>
      <c r="K279" s="39">
        <f>Table1[[#This Row],[W (3M)]]-IFERROR((Table1[[#This Row],[W (3M)]]-Table1[[#This Row],[Adjusted Cost]]*Casemix/TotalCost)*EXP(-a/Table1[[#This Row],[n]]),)</f>
        <v>1.3562476710211064</v>
      </c>
      <c r="L279" s="39">
        <f>VLOOKUP(Table1[[#This Row],[BaseDRG]],BaseDRGTable,13+Table1[[#This Row],[severity]],FALSE)</f>
        <v>1.3562476710211064</v>
      </c>
      <c r="M279" s="39">
        <f>IF(VLOOKUP(Table1[[#This Row],[BaseDRG]],BaseDRGTable,8,0)&gt;0,Table1[[#This Row],[W (severity)]]*Basic_CaseMix/$L$797,Table1[[#This Row],[W (severity)]])</f>
        <v>1.369769177755906</v>
      </c>
      <c r="N279" s="38">
        <v>100</v>
      </c>
      <c r="O279" s="41">
        <v>23</v>
      </c>
      <c r="P279" s="60">
        <v>1.0488719762755041</v>
      </c>
      <c r="Q279" s="40">
        <f>Table1[[#This Row],[W (proposed)]]/Table1[[#This Row],[W (curr)]]-1</f>
        <v>0.30594506168416569</v>
      </c>
      <c r="R279" s="41">
        <f>RANK(Table1[[#This Row],[∆W%]],Table1[∆W%])</f>
        <v>100</v>
      </c>
      <c r="S279" s="59">
        <f>Table1[W (proposed)]-Table1[[#This Row],[W (curr)]]</f>
        <v>0.32089720148040191</v>
      </c>
      <c r="T279" s="50">
        <f>Table1[[#This Row],[nBasic]]*Table1[W (proposed)]-Table1[[#This Row],[nBasic (curr)]]*Table1[[#This Row],[W (curr)]]</f>
        <v>3.271328100781524</v>
      </c>
      <c r="U279" s="48"/>
      <c r="V279" s="46"/>
      <c r="W279" s="46"/>
      <c r="X279" s="46"/>
      <c r="Y279" s="46"/>
      <c r="Z279" s="46"/>
      <c r="AA279" s="46"/>
      <c r="AB279" s="46"/>
      <c r="AC279" s="46"/>
      <c r="AD279" s="46"/>
      <c r="AE279" s="46"/>
    </row>
    <row r="280" spans="1:31" s="44" customFormat="1" x14ac:dyDescent="0.25">
      <c r="A280" s="36">
        <v>131101</v>
      </c>
      <c r="B280" s="36" t="s">
        <v>21</v>
      </c>
      <c r="C280" s="36" t="s">
        <v>143</v>
      </c>
      <c r="D280" s="36">
        <v>13110</v>
      </c>
      <c r="E280" s="36">
        <v>1</v>
      </c>
      <c r="F280" s="37">
        <v>107</v>
      </c>
      <c r="G280" s="37">
        <v>20</v>
      </c>
      <c r="H280" s="38">
        <v>3315.9894626168239</v>
      </c>
      <c r="I280" s="38">
        <f>Table1[[#This Row],[Cost]]+IF(Table1[[#This Row],[n]]=0,0,VLOOKUP(Table1[[#This Row],[DRG]],HCPCs,5,0))</f>
        <v>3324.4805525452589</v>
      </c>
      <c r="J280" s="39">
        <v>0.58139984225069552</v>
      </c>
      <c r="K280" s="39">
        <f>Table1[[#This Row],[W (3M)]]-IFERROR((Table1[[#This Row],[W (3M)]]-Table1[[#This Row],[Adjusted Cost]]*Casemix/TotalCost)*EXP(-a/Table1[[#This Row],[n]]),)</f>
        <v>0.40359819537269986</v>
      </c>
      <c r="L280" s="39">
        <f>VLOOKUP(Table1[[#This Row],[BaseDRG]],BaseDRGTable,13+Table1[[#This Row],[severity]],FALSE)</f>
        <v>0.40359819537269986</v>
      </c>
      <c r="M280" s="39">
        <f>IF(VLOOKUP(Table1[[#This Row],[BaseDRG]],BaseDRGTable,8,0)&gt;0,Table1[[#This Row],[W (severity)]]*Basic_CaseMix/$L$797,Table1[[#This Row],[W (severity)]])</f>
        <v>0.40762198529948823</v>
      </c>
      <c r="N280" s="38">
        <v>100</v>
      </c>
      <c r="O280" s="41">
        <v>17</v>
      </c>
      <c r="P280" s="60">
        <v>0.36347940953793539</v>
      </c>
      <c r="Q280" s="40">
        <f>Table1[[#This Row],[W (proposed)]]/Table1[[#This Row],[W (curr)]]-1</f>
        <v>0.12144450167801257</v>
      </c>
      <c r="R280" s="41">
        <f>RANK(Table1[[#This Row],[∆W%]],Table1[∆W%])</f>
        <v>232</v>
      </c>
      <c r="S280" s="59">
        <f>Table1[W (proposed)]-Table1[[#This Row],[W (curr)]]</f>
        <v>4.4142575761552838E-2</v>
      </c>
      <c r="T280" s="50">
        <f>Table1[[#This Row],[nBasic]]*Table1[W (proposed)]-Table1[[#This Row],[nBasic (curr)]]*Table1[[#This Row],[W (curr)]]</f>
        <v>1.9732897438448624</v>
      </c>
      <c r="U280" s="48"/>
      <c r="V280" s="46"/>
      <c r="W280" s="46"/>
      <c r="X280" s="46"/>
      <c r="Y280" s="46"/>
      <c r="Z280" s="46"/>
      <c r="AA280" s="46"/>
      <c r="AB280" s="46"/>
      <c r="AC280" s="46"/>
      <c r="AD280" s="46"/>
      <c r="AE280" s="46"/>
    </row>
    <row r="281" spans="1:31" s="44" customFormat="1" x14ac:dyDescent="0.25">
      <c r="A281" s="36">
        <v>121142</v>
      </c>
      <c r="B281" s="36" t="s">
        <v>20</v>
      </c>
      <c r="C281" s="36" t="s">
        <v>475</v>
      </c>
      <c r="D281" s="36">
        <v>12114</v>
      </c>
      <c r="E281" s="36">
        <v>2</v>
      </c>
      <c r="F281" s="37">
        <v>43</v>
      </c>
      <c r="G281" s="37">
        <v>20</v>
      </c>
      <c r="H281" s="38">
        <v>8141.6430488372052</v>
      </c>
      <c r="I281" s="38">
        <f>Table1[[#This Row],[Cost]]+IF(Table1[[#This Row],[n]]=0,0,VLOOKUP(Table1[[#This Row],[DRG]],HCPCs,5,0))</f>
        <v>8244.3259968089787</v>
      </c>
      <c r="J281" s="39">
        <v>0.81819995576333382</v>
      </c>
      <c r="K281" s="39">
        <f>Table1[[#This Row],[W (3M)]]-IFERROR((Table1[[#This Row],[W (3M)]]-Table1[[#This Row],[Adjusted Cost]]*Casemix/TotalCost)*EXP(-a/Table1[[#This Row],[n]]),)</f>
        <v>0.99426145928254039</v>
      </c>
      <c r="L281" s="39">
        <f>VLOOKUP(Table1[[#This Row],[BaseDRG]],BaseDRGTable,13+Table1[[#This Row],[severity]],FALSE)</f>
        <v>0.99426145928254039</v>
      </c>
      <c r="M281" s="39">
        <f>IF(VLOOKUP(Table1[[#This Row],[BaseDRG]],BaseDRGTable,8,0)&gt;0,Table1[[#This Row],[W (severity)]]*Basic_CaseMix/$L$797,Table1[[#This Row],[W (severity)]])</f>
        <v>1.0041740388984144</v>
      </c>
      <c r="N281" s="38">
        <v>39</v>
      </c>
      <c r="O281" s="41">
        <v>18</v>
      </c>
      <c r="P281" s="60">
        <v>1.0306338611423265</v>
      </c>
      <c r="Q281" s="40">
        <f>Table1[[#This Row],[W (proposed)]]/Table1[[#This Row],[W (curr)]]-1</f>
        <v>-2.5673348452363798E-2</v>
      </c>
      <c r="R281" s="41">
        <f>RANK(Table1[[#This Row],[∆W%]],Table1[∆W%])</f>
        <v>423</v>
      </c>
      <c r="S281" s="59">
        <f>Table1[W (proposed)]-Table1[[#This Row],[W (curr)]]</f>
        <v>-2.6459822243912079E-2</v>
      </c>
      <c r="T281" s="50">
        <f>Table1[[#This Row],[nBasic]]*Table1[W (proposed)]-Table1[[#This Row],[nBasic (curr)]]*Table1[[#This Row],[W (curr)]]</f>
        <v>1.5320712774064091</v>
      </c>
      <c r="U281" s="48"/>
      <c r="V281" s="46"/>
      <c r="W281" s="46"/>
      <c r="X281" s="46"/>
      <c r="Y281" s="46"/>
      <c r="Z281" s="46"/>
      <c r="AA281" s="46"/>
      <c r="AB281" s="46"/>
      <c r="AC281" s="46"/>
      <c r="AD281" s="46"/>
      <c r="AE281" s="46"/>
    </row>
    <row r="282" spans="1:31" s="44" customFormat="1" x14ac:dyDescent="0.25">
      <c r="A282" s="36">
        <v>61101</v>
      </c>
      <c r="B282" s="36" t="s">
        <v>14</v>
      </c>
      <c r="C282" s="36" t="s">
        <v>229</v>
      </c>
      <c r="D282" s="36">
        <v>6110</v>
      </c>
      <c r="E282" s="36">
        <v>1</v>
      </c>
      <c r="F282" s="37">
        <v>49</v>
      </c>
      <c r="G282" s="37">
        <v>20</v>
      </c>
      <c r="H282" s="38">
        <v>9006.5578408163256</v>
      </c>
      <c r="I282" s="38">
        <f>Table1[[#This Row],[Cost]]+IF(Table1[[#This Row],[n]]=0,0,VLOOKUP(Table1[[#This Row],[DRG]],HCPCs,5,0))</f>
        <v>9452.8794124233082</v>
      </c>
      <c r="J282" s="39">
        <v>1.2060000000000008</v>
      </c>
      <c r="K282" s="39">
        <f>Table1[[#This Row],[W (3M)]]-IFERROR((Table1[[#This Row],[W (3M)]]-Table1[[#This Row],[Adjusted Cost]]*Casemix/TotalCost)*EXP(-a/Table1[[#This Row],[n]]),)</f>
        <v>1.1448104790515585</v>
      </c>
      <c r="L282" s="39">
        <f>VLOOKUP(Table1[[#This Row],[BaseDRG]],BaseDRGTable,13+Table1[[#This Row],[severity]],FALSE)</f>
        <v>1.1448104790515585</v>
      </c>
      <c r="M282" s="39">
        <f>IF(VLOOKUP(Table1[[#This Row],[BaseDRG]],BaseDRGTable,8,0)&gt;0,Table1[[#This Row],[W (severity)]]*Basic_CaseMix/$L$797,Table1[[#This Row],[W (severity)]])</f>
        <v>1.1562240010308518</v>
      </c>
      <c r="N282" s="38">
        <v>49</v>
      </c>
      <c r="O282" s="41">
        <v>19</v>
      </c>
      <c r="P282" s="60">
        <v>1.155263537294807</v>
      </c>
      <c r="Q282" s="40">
        <f>Table1[[#This Row],[W (proposed)]]/Table1[[#This Row],[W (curr)]]-1</f>
        <v>8.3138063743781743E-4</v>
      </c>
      <c r="R282" s="41">
        <f>RANK(Table1[[#This Row],[∆W%]],Table1[∆W%])</f>
        <v>369</v>
      </c>
      <c r="S282" s="59">
        <f>Table1[W (proposed)]-Table1[[#This Row],[W (curr)]]</f>
        <v>9.6046373604474766E-4</v>
      </c>
      <c r="T282" s="50">
        <f>Table1[[#This Row],[nBasic]]*Table1[W (proposed)]-Table1[[#This Row],[nBasic (curr)]]*Table1[[#This Row],[W (curr)]]</f>
        <v>1.1744728120157006</v>
      </c>
      <c r="U282" s="48"/>
      <c r="V282" s="46"/>
      <c r="W282" s="46"/>
      <c r="X282" s="46"/>
      <c r="Y282" s="46"/>
      <c r="Z282" s="46"/>
      <c r="AA282" s="46"/>
      <c r="AB282" s="46"/>
      <c r="AC282" s="46"/>
      <c r="AD282" s="46"/>
      <c r="AE282" s="46"/>
    </row>
    <row r="283" spans="1:31" s="44" customFormat="1" x14ac:dyDescent="0.25">
      <c r="A283" s="36">
        <v>134172</v>
      </c>
      <c r="B283" s="36" t="s">
        <v>21</v>
      </c>
      <c r="C283" s="36" t="s">
        <v>411</v>
      </c>
      <c r="D283" s="36">
        <v>13417</v>
      </c>
      <c r="E283" s="36">
        <v>2</v>
      </c>
      <c r="F283" s="37">
        <v>103</v>
      </c>
      <c r="G283" s="37">
        <v>20</v>
      </c>
      <c r="H283" s="38">
        <v>4342.6931854368931</v>
      </c>
      <c r="I283" s="38">
        <f>Table1[[#This Row],[Cost]]+IF(Table1[[#This Row],[n]]=0,0,VLOOKUP(Table1[[#This Row],[DRG]],HCPCs,5,0))</f>
        <v>4342.6931854368931</v>
      </c>
      <c r="J283" s="39">
        <v>0.57990024033181886</v>
      </c>
      <c r="K283" s="39">
        <f>Table1[[#This Row],[W (3M)]]-IFERROR((Table1[[#This Row],[W (3M)]]-Table1[[#This Row],[Adjusted Cost]]*Casemix/TotalCost)*EXP(-a/Table1[[#This Row],[n]]),)</f>
        <v>0.52588924338104448</v>
      </c>
      <c r="L283" s="39">
        <f>VLOOKUP(Table1[[#This Row],[BaseDRG]],BaseDRGTable,13+Table1[[#This Row],[severity]],FALSE)</f>
        <v>0.52588924338104448</v>
      </c>
      <c r="M283" s="39">
        <f>IF(VLOOKUP(Table1[[#This Row],[BaseDRG]],BaseDRGTable,8,0)&gt;0,Table1[[#This Row],[W (severity)]]*Basic_CaseMix/$L$797,Table1[[#This Row],[W (severity)]])</f>
        <v>0.53113224957974403</v>
      </c>
      <c r="N283" s="38">
        <v>173</v>
      </c>
      <c r="O283" s="41">
        <v>32</v>
      </c>
      <c r="P283" s="60">
        <v>0.4675719938292659</v>
      </c>
      <c r="Q283" s="40">
        <f>Table1[[#This Row],[W (proposed)]]/Table1[[#This Row],[W (curr)]]-1</f>
        <v>0.13593683237941567</v>
      </c>
      <c r="R283" s="41">
        <f>RANK(Table1[[#This Row],[∆W%]],Table1[∆W%])</f>
        <v>216</v>
      </c>
      <c r="S283" s="59">
        <f>Table1[W (proposed)]-Table1[[#This Row],[W (curr)]]</f>
        <v>6.3560255750478134E-2</v>
      </c>
      <c r="T283" s="50">
        <f>Table1[[#This Row],[nBasic]]*Table1[W (proposed)]-Table1[[#This Row],[nBasic (curr)]]*Table1[[#This Row],[W (curr)]]</f>
        <v>-4.3396588109416285</v>
      </c>
      <c r="U283" s="48"/>
      <c r="V283" s="46"/>
      <c r="W283" s="46"/>
      <c r="X283" s="46"/>
      <c r="Y283" s="46"/>
      <c r="Z283" s="46"/>
      <c r="AA283" s="46"/>
      <c r="AB283" s="46"/>
      <c r="AC283" s="46"/>
      <c r="AD283" s="46"/>
      <c r="AE283" s="46"/>
    </row>
    <row r="284" spans="1:31" s="44" customFormat="1" x14ac:dyDescent="0.25">
      <c r="A284" s="36">
        <v>94132</v>
      </c>
      <c r="B284" s="36" t="s">
        <v>17</v>
      </c>
      <c r="C284" s="36" t="s">
        <v>668</v>
      </c>
      <c r="D284" s="36">
        <v>9413</v>
      </c>
      <c r="E284" s="36">
        <v>2</v>
      </c>
      <c r="F284" s="37">
        <v>44</v>
      </c>
      <c r="G284" s="37">
        <v>20</v>
      </c>
      <c r="H284" s="38">
        <v>3590.4156136363627</v>
      </c>
      <c r="I284" s="38">
        <f>Table1[[#This Row],[Cost]]+IF(Table1[[#This Row],[n]]=0,0,VLOOKUP(Table1[[#This Row],[DRG]],HCPCs,5,0))</f>
        <v>3590.4156136363627</v>
      </c>
      <c r="J284" s="39">
        <v>0.70750000000000057</v>
      </c>
      <c r="K284" s="39">
        <f>Table1[[#This Row],[W (3M)]]-IFERROR((Table1[[#This Row],[W (3M)]]-Table1[[#This Row],[Adjusted Cost]]*Casemix/TotalCost)*EXP(-a/Table1[[#This Row],[n]]),)</f>
        <v>0.43936196158125584</v>
      </c>
      <c r="L284" s="39">
        <f>VLOOKUP(Table1[[#This Row],[BaseDRG]],BaseDRGTable,13+Table1[[#This Row],[severity]],FALSE)</f>
        <v>0.43936196158125584</v>
      </c>
      <c r="M284" s="39">
        <f>IF(VLOOKUP(Table1[[#This Row],[BaseDRG]],BaseDRGTable,8,0)&gt;0,Table1[[#This Row],[W (severity)]]*Basic_CaseMix/$L$797,Table1[[#This Row],[W (severity)]])</f>
        <v>0.44374230880652549</v>
      </c>
      <c r="N284" s="38">
        <v>86</v>
      </c>
      <c r="O284" s="41">
        <v>36</v>
      </c>
      <c r="P284" s="60">
        <v>0.59790890418872533</v>
      </c>
      <c r="Q284" s="40">
        <f>Table1[[#This Row],[W (proposed)]]/Table1[[#This Row],[W (curr)]]-1</f>
        <v>-0.25784294948974096</v>
      </c>
      <c r="R284" s="41">
        <f>RANK(Table1[[#This Row],[∆W%]],Table1[∆W%])</f>
        <v>663</v>
      </c>
      <c r="S284" s="59">
        <f>Table1[W (proposed)]-Table1[[#This Row],[W (curr)]]</f>
        <v>-0.15416659538219984</v>
      </c>
      <c r="T284" s="50">
        <f>Table1[[#This Row],[nBasic]]*Table1[W (proposed)]-Table1[[#This Row],[nBasic (curr)]]*Table1[[#This Row],[W (curr)]]</f>
        <v>-12.649874374663602</v>
      </c>
      <c r="U284" s="48"/>
      <c r="V284" s="46"/>
      <c r="W284" s="46"/>
      <c r="X284" s="46"/>
      <c r="Y284" s="46"/>
      <c r="Z284" s="46"/>
      <c r="AA284" s="46"/>
      <c r="AB284" s="46"/>
      <c r="AC284" s="46"/>
      <c r="AD284" s="46"/>
      <c r="AE284" s="46"/>
    </row>
    <row r="285" spans="1:31" s="44" customFormat="1" x14ac:dyDescent="0.25">
      <c r="A285" s="36">
        <v>81202</v>
      </c>
      <c r="B285" s="36" t="s">
        <v>16</v>
      </c>
      <c r="C285" s="36" t="s">
        <v>734</v>
      </c>
      <c r="D285" s="36">
        <v>8120</v>
      </c>
      <c r="E285" s="36">
        <v>2</v>
      </c>
      <c r="F285" s="37">
        <v>54</v>
      </c>
      <c r="G285" s="37">
        <v>20</v>
      </c>
      <c r="H285" s="38">
        <v>14780.232198148149</v>
      </c>
      <c r="I285" s="38">
        <f>Table1[[#This Row],[Cost]]+IF(Table1[[#This Row],[n]]=0,0,VLOOKUP(Table1[[#This Row],[DRG]],HCPCs,5,0))</f>
        <v>20054.891388425374</v>
      </c>
      <c r="J285" s="39">
        <v>1.7529999999999981</v>
      </c>
      <c r="K285" s="39">
        <f>Table1[[#This Row],[W (3M)]]-IFERROR((Table1[[#This Row],[W (3M)]]-Table1[[#This Row],[Adjusted Cost]]*Casemix/TotalCost)*EXP(-a/Table1[[#This Row],[n]]),)</f>
        <v>2.4167456945022661</v>
      </c>
      <c r="L285" s="39">
        <f>VLOOKUP(Table1[[#This Row],[BaseDRG]],BaseDRGTable,13+Table1[[#This Row],[severity]],FALSE)</f>
        <v>2.4167456945022661</v>
      </c>
      <c r="M285" s="39">
        <f>IF(VLOOKUP(Table1[[#This Row],[BaseDRG]],BaseDRGTable,8,0)&gt;0,Table1[[#This Row],[W (severity)]]*Basic_CaseMix/$L$797,Table1[[#This Row],[W (severity)]])</f>
        <v>2.4408401455990245</v>
      </c>
      <c r="N285" s="38">
        <v>107</v>
      </c>
      <c r="O285" s="41">
        <v>41</v>
      </c>
      <c r="P285" s="60">
        <v>2.4197559339547641</v>
      </c>
      <c r="Q285" s="40">
        <f>Table1[[#This Row],[W (proposed)]]/Table1[[#This Row],[W (curr)]]-1</f>
        <v>8.7133629257398759E-3</v>
      </c>
      <c r="R285" s="41">
        <f>RANK(Table1[[#This Row],[∆W%]],Table1[∆W%])</f>
        <v>361</v>
      </c>
      <c r="S285" s="59">
        <f>Table1[W (proposed)]-Table1[[#This Row],[W (curr)]]</f>
        <v>2.1084211644260442E-2</v>
      </c>
      <c r="T285" s="50">
        <f>Table1[[#This Row],[nBasic]]*Table1[W (proposed)]-Table1[[#This Row],[nBasic (curr)]]*Table1[[#This Row],[W (curr)]]</f>
        <v>-50.393190380164839</v>
      </c>
      <c r="U285" s="48"/>
      <c r="V285" s="46"/>
      <c r="W285" s="46"/>
      <c r="X285" s="46"/>
      <c r="Y285" s="46"/>
      <c r="Z285" s="46"/>
      <c r="AA285" s="46"/>
      <c r="AB285" s="46"/>
      <c r="AC285" s="46"/>
      <c r="AD285" s="46"/>
      <c r="AE285" s="46"/>
    </row>
    <row r="286" spans="1:31" s="44" customFormat="1" x14ac:dyDescent="0.25">
      <c r="A286" s="36">
        <v>14242</v>
      </c>
      <c r="B286" s="36" t="s">
        <v>9</v>
      </c>
      <c r="C286" s="36" t="s">
        <v>671</v>
      </c>
      <c r="D286" s="36">
        <v>1424</v>
      </c>
      <c r="E286" s="36">
        <v>2</v>
      </c>
      <c r="F286" s="37">
        <v>62</v>
      </c>
      <c r="G286" s="37">
        <v>20</v>
      </c>
      <c r="H286" s="38">
        <v>12017.601506328061</v>
      </c>
      <c r="I286" s="38">
        <f>Table1[[#This Row],[Cost]]+IF(Table1[[#This Row],[n]]=0,0,VLOOKUP(Table1[[#This Row],[DRG]],HCPCs,5,0))</f>
        <v>12017.601506328061</v>
      </c>
      <c r="J286" s="39">
        <v>1.0942000000000005</v>
      </c>
      <c r="K286" s="39">
        <f>Table1[[#This Row],[W (3M)]]-IFERROR((Table1[[#This Row],[W (3M)]]-Table1[[#This Row],[Adjusted Cost]]*Casemix/TotalCost)*EXP(-a/Table1[[#This Row],[n]]),)</f>
        <v>1.4495214581059894</v>
      </c>
      <c r="L286" s="39">
        <f>VLOOKUP(Table1[[#This Row],[BaseDRG]],BaseDRGTable,13+Table1[[#This Row],[severity]],FALSE)</f>
        <v>1.4495214581059894</v>
      </c>
      <c r="M286" s="39">
        <f>IF(VLOOKUP(Table1[[#This Row],[BaseDRG]],BaseDRGTable,8,0)&gt;0,Table1[[#This Row],[W (severity)]]*Basic_CaseMix/$L$797,Table1[[#This Row],[W (severity)]])</f>
        <v>1.4639728850664209</v>
      </c>
      <c r="N286" s="38">
        <v>146</v>
      </c>
      <c r="O286" s="41">
        <v>54</v>
      </c>
      <c r="P286" s="60">
        <v>1.6333921220323204</v>
      </c>
      <c r="Q286" s="40">
        <f>Table1[[#This Row],[W (proposed)]]/Table1[[#This Row],[W (curr)]]-1</f>
        <v>-0.10372233016227761</v>
      </c>
      <c r="R286" s="41">
        <f>RANK(Table1[[#This Row],[∆W%]],Table1[∆W%])</f>
        <v>512</v>
      </c>
      <c r="S286" s="59">
        <f>Table1[W (proposed)]-Table1[[#This Row],[W (curr)]]</f>
        <v>-0.16941923696589956</v>
      </c>
      <c r="T286" s="50">
        <f>Table1[[#This Row],[nBasic]]*Table1[W (proposed)]-Table1[[#This Row],[nBasic (curr)]]*Table1[[#This Row],[W (curr)]]</f>
        <v>-58.923716888416884</v>
      </c>
      <c r="U286" s="48"/>
      <c r="V286" s="46"/>
      <c r="W286" s="46"/>
      <c r="X286" s="46"/>
      <c r="Y286" s="46"/>
      <c r="Z286" s="46"/>
      <c r="AA286" s="46"/>
      <c r="AB286" s="46"/>
      <c r="AC286" s="46"/>
      <c r="AD286" s="46"/>
      <c r="AE286" s="46"/>
    </row>
    <row r="287" spans="1:31" s="44" customFormat="1" x14ac:dyDescent="0.25">
      <c r="A287" s="36">
        <v>61402</v>
      </c>
      <c r="B287" s="36" t="s">
        <v>14</v>
      </c>
      <c r="C287" s="36" t="s">
        <v>824</v>
      </c>
      <c r="D287" s="36">
        <v>6140</v>
      </c>
      <c r="E287" s="36">
        <v>2</v>
      </c>
      <c r="F287" s="37">
        <v>54</v>
      </c>
      <c r="G287" s="37">
        <v>20</v>
      </c>
      <c r="H287" s="38">
        <v>10787.350740740741</v>
      </c>
      <c r="I287" s="38">
        <f>Table1[[#This Row],[Cost]]+IF(Table1[[#This Row],[n]]=0,0,VLOOKUP(Table1[[#This Row],[DRG]],HCPCs,5,0))</f>
        <v>10846.008221287279</v>
      </c>
      <c r="J287" s="39">
        <v>1.6274</v>
      </c>
      <c r="K287" s="39">
        <f>Table1[[#This Row],[W (3M)]]-IFERROR((Table1[[#This Row],[W (3M)]]-Table1[[#This Row],[Adjusted Cost]]*Casemix/TotalCost)*EXP(-a/Table1[[#This Row],[n]]),)</f>
        <v>1.3170052407292605</v>
      </c>
      <c r="L287" s="39">
        <f>VLOOKUP(Table1[[#This Row],[BaseDRG]],BaseDRGTable,13+Table1[[#This Row],[severity]],FALSE)</f>
        <v>1.3170052407292605</v>
      </c>
      <c r="M287" s="39">
        <f>IF(VLOOKUP(Table1[[#This Row],[BaseDRG]],BaseDRGTable,8,0)&gt;0,Table1[[#This Row],[W (severity)]]*Basic_CaseMix/$L$797,Table1[[#This Row],[W (severity)]])</f>
        <v>1.330135508609374</v>
      </c>
      <c r="N287" s="38">
        <v>68</v>
      </c>
      <c r="O287" s="41">
        <v>28</v>
      </c>
      <c r="P287" s="60">
        <v>5.1629298514350213</v>
      </c>
      <c r="Q287" s="40">
        <f>Table1[[#This Row],[W (proposed)]]/Table1[[#This Row],[W (curr)]]-1</f>
        <v>-0.74236808423037814</v>
      </c>
      <c r="R287" s="41">
        <f>RANK(Table1[[#This Row],[∆W%]],Table1[∆W%])</f>
        <v>786</v>
      </c>
      <c r="S287" s="59">
        <f>Table1[W (proposed)]-Table1[[#This Row],[W (curr)]]</f>
        <v>-3.8327943428256472</v>
      </c>
      <c r="T287" s="50">
        <f>Table1[[#This Row],[nBasic]]*Table1[W (proposed)]-Table1[[#This Row],[nBasic (curr)]]*Table1[[#This Row],[W (curr)]]</f>
        <v>-117.95932566799311</v>
      </c>
      <c r="U287" s="48"/>
      <c r="V287" s="46"/>
      <c r="W287" s="46"/>
      <c r="X287" s="46"/>
      <c r="Y287" s="46"/>
      <c r="Z287" s="46"/>
      <c r="AA287" s="46"/>
      <c r="AB287" s="46"/>
      <c r="AC287" s="46"/>
      <c r="AD287" s="46"/>
      <c r="AE287" s="46"/>
    </row>
    <row r="288" spans="1:31" s="44" customFormat="1" x14ac:dyDescent="0.25">
      <c r="A288" s="36">
        <v>81203</v>
      </c>
      <c r="B288" s="36" t="s">
        <v>16</v>
      </c>
      <c r="C288" s="36" t="s">
        <v>752</v>
      </c>
      <c r="D288" s="36">
        <v>8120</v>
      </c>
      <c r="E288" s="36">
        <v>3</v>
      </c>
      <c r="F288" s="37">
        <v>49</v>
      </c>
      <c r="G288" s="37">
        <v>19</v>
      </c>
      <c r="H288" s="38">
        <v>26277.748950410198</v>
      </c>
      <c r="I288" s="38">
        <f>Table1[[#This Row],[Cost]]+IF(Table1[[#This Row],[n]]=0,0,VLOOKUP(Table1[[#This Row],[DRG]],HCPCs,5,0))</f>
        <v>30597.540793299944</v>
      </c>
      <c r="J288" s="39">
        <v>3.0279999999999991</v>
      </c>
      <c r="K288" s="39">
        <f>Table1[[#This Row],[W (3M)]]-IFERROR((Table1[[#This Row],[W (3M)]]-Table1[[#This Row],[Adjusted Cost]]*Casemix/TotalCost)*EXP(-a/Table1[[#This Row],[n]]),)</f>
        <v>3.6913982683832902</v>
      </c>
      <c r="L288" s="39">
        <f>VLOOKUP(Table1[[#This Row],[BaseDRG]],BaseDRGTable,13+Table1[[#This Row],[severity]],FALSE)</f>
        <v>3.6913982683832902</v>
      </c>
      <c r="M288" s="39">
        <f>IF(VLOOKUP(Table1[[#This Row],[BaseDRG]],BaseDRGTable,8,0)&gt;0,Table1[[#This Row],[W (severity)]]*Basic_CaseMix/$L$797,Table1[[#This Row],[W (severity)]])</f>
        <v>3.7282007400949602</v>
      </c>
      <c r="N288" s="38">
        <v>26</v>
      </c>
      <c r="O288" s="41">
        <v>10</v>
      </c>
      <c r="P288" s="60">
        <v>4.0673499638682165</v>
      </c>
      <c r="Q288" s="40">
        <f>Table1[[#This Row],[W (proposed)]]/Table1[[#This Row],[W (curr)]]-1</f>
        <v>-8.3383339714075522E-2</v>
      </c>
      <c r="R288" s="41">
        <f>RANK(Table1[[#This Row],[∆W%]],Table1[∆W%])</f>
        <v>486</v>
      </c>
      <c r="S288" s="59">
        <f>Table1[W (proposed)]-Table1[[#This Row],[W (curr)]]</f>
        <v>-0.33914922377325629</v>
      </c>
      <c r="T288" s="50">
        <f>Table1[[#This Row],[nBasic]]*Table1[W (proposed)]-Table1[[#This Row],[nBasic (curr)]]*Table1[[#This Row],[W (curr)]]</f>
        <v>30.162314423122076</v>
      </c>
      <c r="U288" s="48"/>
      <c r="V288" s="46"/>
      <c r="W288" s="46"/>
      <c r="X288" s="46"/>
      <c r="Y288" s="46"/>
      <c r="Z288" s="46"/>
      <c r="AA288" s="46"/>
      <c r="AB288" s="46"/>
      <c r="AC288" s="46"/>
      <c r="AD288" s="46"/>
      <c r="AE288" s="46"/>
    </row>
    <row r="289" spans="1:31" s="44" customFormat="1" x14ac:dyDescent="0.25">
      <c r="A289" s="36">
        <v>74113</v>
      </c>
      <c r="B289" s="36" t="s">
        <v>15</v>
      </c>
      <c r="C289" s="36" t="s">
        <v>467</v>
      </c>
      <c r="D289" s="36">
        <v>7411</v>
      </c>
      <c r="E289" s="36">
        <v>3</v>
      </c>
      <c r="F289" s="37">
        <v>66</v>
      </c>
      <c r="G289" s="37">
        <v>19</v>
      </c>
      <c r="H289" s="38">
        <v>22180.552873447577</v>
      </c>
      <c r="I289" s="38">
        <f>Table1[[#This Row],[Cost]]+IF(Table1[[#This Row],[n]]=0,0,VLOOKUP(Table1[[#This Row],[DRG]],HCPCs,5,0))</f>
        <v>22641.414974415973</v>
      </c>
      <c r="J289" s="39">
        <v>1.8302999999999991</v>
      </c>
      <c r="K289" s="39">
        <f>Table1[[#This Row],[W (3M)]]-IFERROR((Table1[[#This Row],[W (3M)]]-Table1[[#This Row],[Adjusted Cost]]*Casemix/TotalCost)*EXP(-a/Table1[[#This Row],[n]]),)</f>
        <v>2.7286672836002648</v>
      </c>
      <c r="L289" s="39">
        <f>VLOOKUP(Table1[[#This Row],[BaseDRG]],BaseDRGTable,13+Table1[[#This Row],[severity]],FALSE)</f>
        <v>2.7286672836002648</v>
      </c>
      <c r="M289" s="39">
        <f>IF(VLOOKUP(Table1[[#This Row],[BaseDRG]],BaseDRGTable,8,0)&gt;0,Table1[[#This Row],[W (severity)]]*Basic_CaseMix/$L$797,Table1[[#This Row],[W (severity)]])</f>
        <v>2.755871527958119</v>
      </c>
      <c r="N289" s="38">
        <v>53</v>
      </c>
      <c r="O289" s="41">
        <v>16</v>
      </c>
      <c r="P289" s="60">
        <v>2.7406960260704736</v>
      </c>
      <c r="Q289" s="40">
        <f>Table1[[#This Row],[W (proposed)]]/Table1[[#This Row],[W (curr)]]-1</f>
        <v>5.5370977822022382E-3</v>
      </c>
      <c r="R289" s="41">
        <f>RANK(Table1[[#This Row],[∆W%]],Table1[∆W%])</f>
        <v>363</v>
      </c>
      <c r="S289" s="59">
        <f>Table1[W (proposed)]-Table1[[#This Row],[W (curr)]]</f>
        <v>1.5175501887645382E-2</v>
      </c>
      <c r="T289" s="50">
        <f>Table1[[#This Row],[nBasic]]*Table1[W (proposed)]-Table1[[#This Row],[nBasic (curr)]]*Table1[[#This Row],[W (curr)]]</f>
        <v>8.5104226140766812</v>
      </c>
      <c r="U289" s="48"/>
      <c r="V289" s="46"/>
      <c r="W289" s="46"/>
      <c r="X289" s="46"/>
      <c r="Y289" s="46"/>
      <c r="Z289" s="46"/>
      <c r="AA289" s="46"/>
      <c r="AB289" s="46"/>
      <c r="AC289" s="46"/>
      <c r="AD289" s="46"/>
      <c r="AE289" s="46"/>
    </row>
    <row r="290" spans="1:31" s="44" customFormat="1" x14ac:dyDescent="0.25">
      <c r="A290" s="36">
        <v>14131</v>
      </c>
      <c r="B290" s="36" t="s">
        <v>9</v>
      </c>
      <c r="C290" s="36" t="s">
        <v>100</v>
      </c>
      <c r="D290" s="36">
        <v>1413</v>
      </c>
      <c r="E290" s="36">
        <v>1</v>
      </c>
      <c r="F290" s="37">
        <v>33</v>
      </c>
      <c r="G290" s="37">
        <v>19</v>
      </c>
      <c r="H290" s="38">
        <v>16445.359964961212</v>
      </c>
      <c r="I290" s="38">
        <f>Table1[[#This Row],[Cost]]+IF(Table1[[#This Row],[n]]=0,0,VLOOKUP(Table1[[#This Row],[DRG]],HCPCs,5,0))</f>
        <v>17348.906995812515</v>
      </c>
      <c r="J290" s="39">
        <v>1.0001999999999998</v>
      </c>
      <c r="K290" s="39">
        <f>Table1[[#This Row],[W (3M)]]-IFERROR((Table1[[#This Row],[W (3M)]]-Table1[[#This Row],[Adjusted Cost]]*Casemix/TotalCost)*EXP(-a/Table1[[#This Row],[n]]),)</f>
        <v>2.0729039438081598</v>
      </c>
      <c r="L290" s="39">
        <f>VLOOKUP(Table1[[#This Row],[BaseDRG]],BaseDRGTable,13+Table1[[#This Row],[severity]],FALSE)</f>
        <v>2.0729039438081598</v>
      </c>
      <c r="M290" s="39">
        <f>IF(VLOOKUP(Table1[[#This Row],[BaseDRG]],BaseDRGTable,8,0)&gt;0,Table1[[#This Row],[W (severity)]]*Basic_CaseMix/$L$797,Table1[[#This Row],[W (severity)]])</f>
        <v>2.093570364282594</v>
      </c>
      <c r="N290" s="38">
        <v>34</v>
      </c>
      <c r="O290" s="41">
        <v>19</v>
      </c>
      <c r="P290" s="60">
        <v>1.6917852188111784</v>
      </c>
      <c r="Q290" s="40">
        <f>Table1[[#This Row],[W (proposed)]]/Table1[[#This Row],[W (curr)]]-1</f>
        <v>0.23749181693037325</v>
      </c>
      <c r="R290" s="41">
        <f>RANK(Table1[[#This Row],[∆W%]],Table1[∆W%])</f>
        <v>143</v>
      </c>
      <c r="S290" s="59">
        <f>Table1[W (proposed)]-Table1[[#This Row],[W (curr)]]</f>
        <v>0.40178514547141564</v>
      </c>
      <c r="T290" s="50">
        <f>Table1[[#This Row],[nBasic]]*Table1[W (proposed)]-Table1[[#This Row],[nBasic (curr)]]*Table1[[#This Row],[W (curr)]]</f>
        <v>7.6339177639568945</v>
      </c>
      <c r="U290" s="48"/>
      <c r="V290" s="46"/>
      <c r="W290" s="46"/>
      <c r="X290" s="46"/>
      <c r="Y290" s="46"/>
      <c r="Z290" s="46"/>
      <c r="AA290" s="46"/>
      <c r="AB290" s="46"/>
      <c r="AC290" s="46"/>
      <c r="AD290" s="46"/>
      <c r="AE290" s="46"/>
    </row>
    <row r="291" spans="1:31" s="44" customFormat="1" x14ac:dyDescent="0.25">
      <c r="A291" s="36">
        <v>214171</v>
      </c>
      <c r="B291" s="36" t="s">
        <v>29</v>
      </c>
      <c r="C291" s="36" t="s">
        <v>126</v>
      </c>
      <c r="D291" s="36">
        <v>21417</v>
      </c>
      <c r="E291" s="36">
        <v>1</v>
      </c>
      <c r="F291" s="37">
        <v>72</v>
      </c>
      <c r="G291" s="37">
        <v>19</v>
      </c>
      <c r="H291" s="38">
        <v>2504.2506944444449</v>
      </c>
      <c r="I291" s="38">
        <f>Table1[[#This Row],[Cost]]+IF(Table1[[#This Row],[n]]=0,0,VLOOKUP(Table1[[#This Row],[DRG]],HCPCs,5,0))</f>
        <v>2518.2485375816996</v>
      </c>
      <c r="J291" s="39">
        <v>0.58759972466022747</v>
      </c>
      <c r="K291" s="39">
        <f>Table1[[#This Row],[W (3M)]]-IFERROR((Table1[[#This Row],[W (3M)]]-Table1[[#This Row],[Adjusted Cost]]*Casemix/TotalCost)*EXP(-a/Table1[[#This Row],[n]]),)</f>
        <v>0.3078351954869798</v>
      </c>
      <c r="L291" s="39">
        <f>VLOOKUP(Table1[[#This Row],[BaseDRG]],BaseDRGTable,13+Table1[[#This Row],[severity]],FALSE)</f>
        <v>0.3078351954869798</v>
      </c>
      <c r="M291" s="39">
        <f>IF(VLOOKUP(Table1[[#This Row],[BaseDRG]],BaseDRGTable,8,0)&gt;0,Table1[[#This Row],[W (severity)]]*Basic_CaseMix/$L$797,Table1[[#This Row],[W (severity)]])</f>
        <v>0.3109042482550865</v>
      </c>
      <c r="N291" s="38">
        <v>65</v>
      </c>
      <c r="O291" s="41">
        <v>18</v>
      </c>
      <c r="P291" s="60">
        <v>0.22412180431783615</v>
      </c>
      <c r="Q291" s="40">
        <f>Table1[[#This Row],[W (proposed)]]/Table1[[#This Row],[W (curr)]]-1</f>
        <v>0.38721107123598153</v>
      </c>
      <c r="R291" s="41">
        <f>RANK(Table1[[#This Row],[∆W%]],Table1[∆W%])</f>
        <v>63</v>
      </c>
      <c r="S291" s="51">
        <f>Table1[W (proposed)]-Table1[[#This Row],[W (curr)]]</f>
        <v>8.6782443937250348E-2</v>
      </c>
      <c r="T291" s="50">
        <f>Table1[[#This Row],[nBasic]]*Table1[W (proposed)]-Table1[[#This Row],[nBasic (curr)]]*Table1[[#This Row],[W (curr)]]</f>
        <v>1.8729882391255925</v>
      </c>
      <c r="U291" s="48"/>
      <c r="V291" s="46"/>
      <c r="W291" s="46"/>
      <c r="X291" s="46"/>
      <c r="Y291" s="46"/>
      <c r="Z291" s="46"/>
      <c r="AA291" s="46"/>
      <c r="AB291" s="46"/>
      <c r="AC291" s="46"/>
      <c r="AD291" s="46"/>
      <c r="AE291" s="46"/>
    </row>
    <row r="292" spans="1:31" s="44" customFormat="1" x14ac:dyDescent="0.25">
      <c r="A292" s="36">
        <v>94101</v>
      </c>
      <c r="B292" s="36" t="s">
        <v>17</v>
      </c>
      <c r="C292" s="36" t="s">
        <v>147</v>
      </c>
      <c r="D292" s="36">
        <v>9410</v>
      </c>
      <c r="E292" s="36">
        <v>1</v>
      </c>
      <c r="F292" s="37">
        <v>63</v>
      </c>
      <c r="G292" s="37">
        <v>19</v>
      </c>
      <c r="H292" s="38">
        <v>6803.0268873015866</v>
      </c>
      <c r="I292" s="38">
        <f>Table1[[#This Row],[Cost]]+IF(Table1[[#This Row],[n]]=0,0,VLOOKUP(Table1[[#This Row],[DRG]],HCPCs,5,0))</f>
        <v>6803.7212623015866</v>
      </c>
      <c r="J292" s="39">
        <v>0.6229000000000009</v>
      </c>
      <c r="K292" s="39">
        <f>Table1[[#This Row],[W (3M)]]-IFERROR((Table1[[#This Row],[W (3M)]]-Table1[[#This Row],[Adjusted Cost]]*Casemix/TotalCost)*EXP(-a/Table1[[#This Row],[n]]),)</f>
        <v>0.82072567962748844</v>
      </c>
      <c r="L292" s="39">
        <f>VLOOKUP(Table1[[#This Row],[BaseDRG]],BaseDRGTable,13+Table1[[#This Row],[severity]],FALSE)</f>
        <v>0.82072567962748844</v>
      </c>
      <c r="M292" s="39">
        <f>IF(VLOOKUP(Table1[[#This Row],[BaseDRG]],BaseDRGTable,8,0)&gt;0,Table1[[#This Row],[W (severity)]]*Basic_CaseMix/$L$797,Table1[[#This Row],[W (severity)]])</f>
        <v>0.82890814367268084</v>
      </c>
      <c r="N292" s="38">
        <v>62</v>
      </c>
      <c r="O292" s="41">
        <v>18</v>
      </c>
      <c r="P292" s="60">
        <v>0.78351642381290854</v>
      </c>
      <c r="Q292" s="40">
        <f>Table1[[#This Row],[W (proposed)]]/Table1[[#This Row],[W (curr)]]-1</f>
        <v>5.7933335511817008E-2</v>
      </c>
      <c r="R292" s="41">
        <f>RANK(Table1[[#This Row],[∆W%]],Table1[∆W%])</f>
        <v>288</v>
      </c>
      <c r="S292" s="59">
        <f>Table1[W (proposed)]-Table1[[#This Row],[W (curr)]]</f>
        <v>4.5391719859772306E-2</v>
      </c>
      <c r="T292" s="50">
        <f>Table1[[#This Row],[nBasic]]*Table1[W (proposed)]-Table1[[#This Row],[nBasic (curr)]]*Table1[[#This Row],[W (curr)]]</f>
        <v>1.6459591011485823</v>
      </c>
      <c r="U292" s="48"/>
      <c r="V292" s="46"/>
      <c r="W292" s="46"/>
      <c r="X292" s="46"/>
      <c r="Y292" s="46"/>
      <c r="Z292" s="46"/>
      <c r="AA292" s="46"/>
      <c r="AB292" s="46"/>
      <c r="AC292" s="46"/>
      <c r="AD292" s="46"/>
      <c r="AE292" s="46"/>
    </row>
    <row r="293" spans="1:31" s="44" customFormat="1" x14ac:dyDescent="0.25">
      <c r="A293" s="36">
        <v>54212</v>
      </c>
      <c r="B293" s="36" t="s">
        <v>13</v>
      </c>
      <c r="C293" s="36" t="s">
        <v>406</v>
      </c>
      <c r="D293" s="36">
        <v>5421</v>
      </c>
      <c r="E293" s="36">
        <v>2</v>
      </c>
      <c r="F293" s="37">
        <v>54</v>
      </c>
      <c r="G293" s="37">
        <v>19</v>
      </c>
      <c r="H293" s="38">
        <v>4527.8295592592603</v>
      </c>
      <c r="I293" s="38">
        <f>Table1[[#This Row],[Cost]]+IF(Table1[[#This Row],[n]]=0,0,VLOOKUP(Table1[[#This Row],[DRG]],HCPCs,5,0))</f>
        <v>4534.1192555025455</v>
      </c>
      <c r="J293" s="39">
        <v>0.74070000000000003</v>
      </c>
      <c r="K293" s="39">
        <f>Table1[[#This Row],[W (3M)]]-IFERROR((Table1[[#This Row],[W (3M)]]-Table1[[#This Row],[Adjusted Cost]]*Casemix/TotalCost)*EXP(-a/Table1[[#This Row],[n]]),)</f>
        <v>0.55145525634724823</v>
      </c>
      <c r="L293" s="39">
        <f>VLOOKUP(Table1[[#This Row],[BaseDRG]],BaseDRGTable,13+Table1[[#This Row],[severity]],FALSE)</f>
        <v>0.55145525634724823</v>
      </c>
      <c r="M293" s="39">
        <f>IF(VLOOKUP(Table1[[#This Row],[BaseDRG]],BaseDRGTable,8,0)&gt;0,Table1[[#This Row],[W (severity)]]*Basic_CaseMix/$L$797,Table1[[#This Row],[W (severity)]])</f>
        <v>0.55695315036908721</v>
      </c>
      <c r="N293" s="38">
        <v>79</v>
      </c>
      <c r="O293" s="41">
        <v>23</v>
      </c>
      <c r="P293" s="60">
        <v>0.58721844191061845</v>
      </c>
      <c r="Q293" s="40">
        <f>Table1[[#This Row],[W (proposed)]]/Table1[[#This Row],[W (curr)]]-1</f>
        <v>-5.1540090333433319E-2</v>
      </c>
      <c r="R293" s="41">
        <f>RANK(Table1[[#This Row],[∆W%]],Table1[∆W%])</f>
        <v>444</v>
      </c>
      <c r="S293" s="59">
        <f>Table1[W (proposed)]-Table1[[#This Row],[W (curr)]]</f>
        <v>-3.0265291541531236E-2</v>
      </c>
      <c r="T293" s="50">
        <f>Table1[[#This Row],[nBasic]]*Table1[W (proposed)]-Table1[[#This Row],[nBasic (curr)]]*Table1[[#This Row],[W (curr)]]</f>
        <v>-2.9239143069315663</v>
      </c>
      <c r="U293" s="48"/>
      <c r="V293" s="46"/>
      <c r="W293" s="46"/>
      <c r="X293" s="46"/>
      <c r="Y293" s="46"/>
      <c r="Z293" s="46"/>
      <c r="AA293" s="46"/>
      <c r="AB293" s="46"/>
      <c r="AC293" s="46"/>
      <c r="AD293" s="46"/>
      <c r="AE293" s="46"/>
    </row>
    <row r="294" spans="1:31" s="44" customFormat="1" x14ac:dyDescent="0.25">
      <c r="A294" s="36">
        <v>81502</v>
      </c>
      <c r="B294" s="36" t="s">
        <v>16</v>
      </c>
      <c r="C294" s="36" t="s">
        <v>632</v>
      </c>
      <c r="D294" s="36">
        <v>8150</v>
      </c>
      <c r="E294" s="36">
        <v>2</v>
      </c>
      <c r="F294" s="37">
        <v>41</v>
      </c>
      <c r="G294" s="37">
        <v>19</v>
      </c>
      <c r="H294" s="38">
        <v>8273.2144146341434</v>
      </c>
      <c r="I294" s="38">
        <f>Table1[[#This Row],[Cost]]+IF(Table1[[#This Row],[n]]=0,0,VLOOKUP(Table1[[#This Row],[DRG]],HCPCs,5,0))</f>
        <v>9355.6880711205195</v>
      </c>
      <c r="J294" s="39">
        <v>1.4164999999999994</v>
      </c>
      <c r="K294" s="39">
        <f>Table1[[#This Row],[W (3M)]]-IFERROR((Table1[[#This Row],[W (3M)]]-Table1[[#This Row],[Adjusted Cost]]*Casemix/TotalCost)*EXP(-a/Table1[[#This Row],[n]]),)</f>
        <v>1.1375396441251833</v>
      </c>
      <c r="L294" s="39">
        <f>VLOOKUP(Table1[[#This Row],[BaseDRG]],BaseDRGTable,13+Table1[[#This Row],[severity]],FALSE)</f>
        <v>1.1375396441251833</v>
      </c>
      <c r="M294" s="39">
        <f>IF(VLOOKUP(Table1[[#This Row],[BaseDRG]],BaseDRGTable,8,0)&gt;0,Table1[[#This Row],[W (severity)]]*Basic_CaseMix/$L$797,Table1[[#This Row],[W (severity)]])</f>
        <v>1.148880677394984</v>
      </c>
      <c r="N294" s="38">
        <v>66</v>
      </c>
      <c r="O294" s="41">
        <v>27</v>
      </c>
      <c r="P294" s="60">
        <v>1.1636157836976699</v>
      </c>
      <c r="Q294" s="40">
        <f>Table1[[#This Row],[W (proposed)]]/Table1[[#This Row],[W (curr)]]-1</f>
        <v>-1.2663205938872379E-2</v>
      </c>
      <c r="R294" s="41">
        <f>RANK(Table1[[#This Row],[∆W%]],Table1[∆W%])</f>
        <v>410</v>
      </c>
      <c r="S294" s="59">
        <f>Table1[W (proposed)]-Table1[[#This Row],[W (curr)]]</f>
        <v>-1.473510630268593E-2</v>
      </c>
      <c r="T294" s="50">
        <f>Table1[[#This Row],[nBasic]]*Table1[W (proposed)]-Table1[[#This Row],[nBasic (curr)]]*Table1[[#This Row],[W (curr)]]</f>
        <v>-9.5888932893323933</v>
      </c>
      <c r="U294" s="48"/>
      <c r="V294" s="46"/>
      <c r="W294" s="46"/>
      <c r="X294" s="46"/>
      <c r="Y294" s="46"/>
      <c r="Z294" s="46"/>
      <c r="AA294" s="46"/>
      <c r="AB294" s="46"/>
      <c r="AC294" s="46"/>
      <c r="AD294" s="46"/>
      <c r="AE294" s="46"/>
    </row>
    <row r="295" spans="1:31" s="44" customFormat="1" x14ac:dyDescent="0.25">
      <c r="A295" s="36">
        <v>51202</v>
      </c>
      <c r="B295" s="36" t="s">
        <v>13</v>
      </c>
      <c r="C295" s="36" t="s">
        <v>330</v>
      </c>
      <c r="D295" s="36">
        <v>5120</v>
      </c>
      <c r="E295" s="36">
        <v>2</v>
      </c>
      <c r="F295" s="37">
        <v>69</v>
      </c>
      <c r="G295" s="37">
        <v>19</v>
      </c>
      <c r="H295" s="38">
        <v>13921.140738953629</v>
      </c>
      <c r="I295" s="38">
        <f>Table1[[#This Row],[Cost]]+IF(Table1[[#This Row],[n]]=0,0,VLOOKUP(Table1[[#This Row],[DRG]],HCPCs,5,0))</f>
        <v>16867.064122560823</v>
      </c>
      <c r="J295" s="39">
        <v>2.2898000000000094</v>
      </c>
      <c r="K295" s="39">
        <f>Table1[[#This Row],[W (3M)]]-IFERROR((Table1[[#This Row],[W (3M)]]-Table1[[#This Row],[Adjusted Cost]]*Casemix/TotalCost)*EXP(-a/Table1[[#This Row],[n]]),)</f>
        <v>2.0437922890035347</v>
      </c>
      <c r="L295" s="39">
        <f>VLOOKUP(Table1[[#This Row],[BaseDRG]],BaseDRGTable,13+Table1[[#This Row],[severity]],FALSE)</f>
        <v>2.0437922890035347</v>
      </c>
      <c r="M295" s="39">
        <f>IF(VLOOKUP(Table1[[#This Row],[BaseDRG]],BaseDRGTable,8,0)&gt;0,Table1[[#This Row],[W (severity)]]*Basic_CaseMix/$L$797,Table1[[#This Row],[W (severity)]])</f>
        <v>2.0641684723443596</v>
      </c>
      <c r="N295" s="38">
        <v>197</v>
      </c>
      <c r="O295" s="41">
        <v>36</v>
      </c>
      <c r="P295" s="60">
        <v>1.8443832127537128</v>
      </c>
      <c r="Q295" s="40">
        <f>Table1[[#This Row],[W (proposed)]]/Table1[[#This Row],[W (curr)]]-1</f>
        <v>0.1191646389269081</v>
      </c>
      <c r="R295" s="41">
        <f>RANK(Table1[[#This Row],[∆W%]],Table1[∆W%])</f>
        <v>234</v>
      </c>
      <c r="S295" s="59">
        <f>Table1[W (proposed)]-Table1[[#This Row],[W (curr)]]</f>
        <v>0.21978525959064688</v>
      </c>
      <c r="T295" s="50">
        <f>Table1[[#This Row],[nBasic]]*Table1[W (proposed)]-Table1[[#This Row],[nBasic (curr)]]*Table1[[#This Row],[W (curr)]]</f>
        <v>-27.178594684590834</v>
      </c>
      <c r="U295" s="48"/>
      <c r="V295" s="46"/>
      <c r="W295" s="46"/>
      <c r="X295" s="46"/>
      <c r="Y295" s="46"/>
      <c r="Z295" s="46"/>
      <c r="AA295" s="46"/>
      <c r="AB295" s="46"/>
      <c r="AC295" s="46"/>
      <c r="AD295" s="46"/>
      <c r="AE295" s="46"/>
    </row>
    <row r="296" spans="1:31" s="44" customFormat="1" x14ac:dyDescent="0.25">
      <c r="A296" s="36">
        <v>44123</v>
      </c>
      <c r="B296" s="36" t="s">
        <v>12</v>
      </c>
      <c r="C296" s="36" t="s">
        <v>384</v>
      </c>
      <c r="D296" s="36">
        <v>4412</v>
      </c>
      <c r="E296" s="36">
        <v>3</v>
      </c>
      <c r="F296" s="37">
        <v>37</v>
      </c>
      <c r="G296" s="37">
        <v>18</v>
      </c>
      <c r="H296" s="38">
        <v>16442.431760410811</v>
      </c>
      <c r="I296" s="38">
        <f>Table1[[#This Row],[Cost]]+IF(Table1[[#This Row],[n]]=0,0,VLOOKUP(Table1[[#This Row],[DRG]],HCPCs,5,0))</f>
        <v>16469.311582102106</v>
      </c>
      <c r="J296" s="39">
        <v>1.5814999999999997</v>
      </c>
      <c r="K296" s="39">
        <f>Table1[[#This Row],[W (3M)]]-IFERROR((Table1[[#This Row],[W (3M)]]-Table1[[#This Row],[Adjusted Cost]]*Casemix/TotalCost)*EXP(-a/Table1[[#This Row],[n]]),)</f>
        <v>1.9839977464622829</v>
      </c>
      <c r="L296" s="39">
        <f>VLOOKUP(Table1[[#This Row],[BaseDRG]],BaseDRGTable,13+Table1[[#This Row],[severity]],FALSE)</f>
        <v>2.0488870496242702</v>
      </c>
      <c r="M296" s="39">
        <f>IF(VLOOKUP(Table1[[#This Row],[BaseDRG]],BaseDRGTable,8,0)&gt;0,Table1[[#This Row],[W (severity)]]*Basic_CaseMix/$L$797,Table1[[#This Row],[W (severity)]])</f>
        <v>2.0693140266670991</v>
      </c>
      <c r="N296" s="38">
        <v>22</v>
      </c>
      <c r="O296" s="41">
        <v>9</v>
      </c>
      <c r="P296" s="60">
        <v>1.8014064581225655</v>
      </c>
      <c r="Q296" s="40">
        <f>Table1[[#This Row],[W (proposed)]]/Table1[[#This Row],[W (curr)]]-1</f>
        <v>0.1487213323437</v>
      </c>
      <c r="R296" s="41">
        <f>RANK(Table1[[#This Row],[∆W%]],Table1[∆W%])</f>
        <v>206</v>
      </c>
      <c r="S296" s="59">
        <f>Table1[W (proposed)]-Table1[[#This Row],[W (curr)]]</f>
        <v>0.26790756854453357</v>
      </c>
      <c r="T296" s="50">
        <f>Table1[[#This Row],[nBasic]]*Table1[W (proposed)]-Table1[[#This Row],[nBasic (curr)]]*Table1[[#This Row],[W (curr)]]</f>
        <v>21.034994356904697</v>
      </c>
      <c r="U296" s="48"/>
      <c r="V296" s="46"/>
      <c r="W296" s="46"/>
      <c r="X296" s="46"/>
      <c r="Y296" s="46"/>
      <c r="Z296" s="46"/>
      <c r="AA296" s="46"/>
      <c r="AB296" s="46"/>
      <c r="AC296" s="46"/>
      <c r="AD296" s="46"/>
      <c r="AE296" s="46"/>
    </row>
    <row r="297" spans="1:31" s="44" customFormat="1" x14ac:dyDescent="0.25">
      <c r="A297" s="36">
        <v>121111</v>
      </c>
      <c r="B297" s="36" t="s">
        <v>20</v>
      </c>
      <c r="C297" s="36" t="s">
        <v>88</v>
      </c>
      <c r="D297" s="36">
        <v>12111</v>
      </c>
      <c r="E297" s="36">
        <v>1</v>
      </c>
      <c r="F297" s="37">
        <v>79</v>
      </c>
      <c r="G297" s="37">
        <v>18</v>
      </c>
      <c r="H297" s="38">
        <v>3905.4221240506326</v>
      </c>
      <c r="I297" s="38">
        <f>Table1[[#This Row],[Cost]]+IF(Table1[[#This Row],[n]]=0,0,VLOOKUP(Table1[[#This Row],[DRG]],HCPCs,5,0))</f>
        <v>9924.8522508002879</v>
      </c>
      <c r="J297" s="39">
        <v>1.3537994552155868</v>
      </c>
      <c r="K297" s="39">
        <f>Table1[[#This Row],[W (3M)]]-IFERROR((Table1[[#This Row],[W (3M)]]-Table1[[#This Row],[Adjusted Cost]]*Casemix/TotalCost)*EXP(-a/Table1[[#This Row],[n]]),)</f>
        <v>1.202452635103624</v>
      </c>
      <c r="L297" s="39">
        <f>VLOOKUP(Table1[[#This Row],[BaseDRG]],BaseDRGTable,13+Table1[[#This Row],[severity]],FALSE)</f>
        <v>1.202452635103624</v>
      </c>
      <c r="M297" s="39">
        <f>IF(VLOOKUP(Table1[[#This Row],[BaseDRG]],BaseDRGTable,8,0)&gt;0,Table1[[#This Row],[W (severity)]]*Basic_CaseMix/$L$797,Table1[[#This Row],[W (severity)]])</f>
        <v>1.2144408373702424</v>
      </c>
      <c r="N297" s="38">
        <v>78</v>
      </c>
      <c r="O297" s="41">
        <v>17</v>
      </c>
      <c r="P297" s="60">
        <v>0.52588375712678093</v>
      </c>
      <c r="Q297" s="40">
        <f>Table1[[#This Row],[W (proposed)]]/Table1[[#This Row],[W (curr)]]-1</f>
        <v>1.3093332336512211</v>
      </c>
      <c r="R297" s="41">
        <f>RANK(Table1[[#This Row],[∆W%]],Table1[∆W%])</f>
        <v>10</v>
      </c>
      <c r="S297" s="59">
        <f>Table1[W (proposed)]-Table1[[#This Row],[W (curr)]]</f>
        <v>0.68855708024346152</v>
      </c>
      <c r="T297" s="50">
        <f>Table1[[#This Row],[nBasic]]*Table1[W (proposed)]-Table1[[#This Row],[nBasic (curr)]]*Table1[[#This Row],[W (curr)]]</f>
        <v>12.919911201509088</v>
      </c>
      <c r="U297" s="48"/>
      <c r="V297" s="46"/>
      <c r="W297" s="46"/>
      <c r="X297" s="46"/>
      <c r="Y297" s="46"/>
      <c r="Z297" s="46"/>
      <c r="AA297" s="46"/>
      <c r="AB297" s="46"/>
      <c r="AC297" s="46"/>
      <c r="AD297" s="46"/>
      <c r="AE297" s="46"/>
    </row>
    <row r="298" spans="1:31" s="44" customFormat="1" x14ac:dyDescent="0.25">
      <c r="A298" s="36">
        <v>91203</v>
      </c>
      <c r="B298" s="36" t="s">
        <v>17</v>
      </c>
      <c r="C298" s="36" t="s">
        <v>376</v>
      </c>
      <c r="D298" s="36">
        <v>9120</v>
      </c>
      <c r="E298" s="36">
        <v>3</v>
      </c>
      <c r="F298" s="37">
        <v>27</v>
      </c>
      <c r="G298" s="37">
        <v>18</v>
      </c>
      <c r="H298" s="38">
        <v>40178.910231551119</v>
      </c>
      <c r="I298" s="38">
        <f>Table1[[#This Row],[Cost]]+IF(Table1[[#This Row],[n]]=0,0,VLOOKUP(Table1[[#This Row],[DRG]],HCPCs,5,0))</f>
        <v>40178.910231551119</v>
      </c>
      <c r="J298" s="39">
        <v>7.7826000000000004</v>
      </c>
      <c r="K298" s="39">
        <f>Table1[[#This Row],[W (3M)]]-IFERROR((Table1[[#This Row],[W (3M)]]-Table1[[#This Row],[Adjusted Cost]]*Casemix/TotalCost)*EXP(-a/Table1[[#This Row],[n]]),)</f>
        <v>4.946945301343618</v>
      </c>
      <c r="L298" s="39">
        <f>VLOOKUP(Table1[[#This Row],[BaseDRG]],BaseDRGTable,13+Table1[[#This Row],[severity]],FALSE)</f>
        <v>4.946945301343618</v>
      </c>
      <c r="M298" s="39">
        <f>IF(VLOOKUP(Table1[[#This Row],[BaseDRG]],BaseDRGTable,8,0)&gt;0,Table1[[#This Row],[W (severity)]]*Basic_CaseMix/$L$797,Table1[[#This Row],[W (severity)]])</f>
        <v>4.9962653154074523</v>
      </c>
      <c r="N298" s="38">
        <v>27</v>
      </c>
      <c r="O298" s="41">
        <v>17</v>
      </c>
      <c r="P298" s="60">
        <v>4.6390849228111009</v>
      </c>
      <c r="Q298" s="40">
        <f>Table1[[#This Row],[W (proposed)]]/Table1[[#This Row],[W (curr)]]-1</f>
        <v>7.6993717196260025E-2</v>
      </c>
      <c r="R298" s="41">
        <f>RANK(Table1[[#This Row],[∆W%]],Table1[∆W%])</f>
        <v>267</v>
      </c>
      <c r="S298" s="59">
        <f>Table1[W (proposed)]-Table1[[#This Row],[W (curr)]]</f>
        <v>0.35718039259635148</v>
      </c>
      <c r="T298" s="50">
        <f>Table1[[#This Row],[nBasic]]*Table1[W (proposed)]-Table1[[#This Row],[nBasic (curr)]]*Table1[[#This Row],[W (curr)]]</f>
        <v>11.068331989545442</v>
      </c>
      <c r="U298" s="48"/>
      <c r="V298" s="46"/>
      <c r="W298" s="46"/>
      <c r="X298" s="46"/>
      <c r="Y298" s="46"/>
      <c r="Z298" s="46"/>
      <c r="AA298" s="46"/>
      <c r="AB298" s="46"/>
      <c r="AC298" s="46"/>
      <c r="AD298" s="46"/>
      <c r="AE298" s="46"/>
    </row>
    <row r="299" spans="1:31" s="44" customFormat="1" x14ac:dyDescent="0.25">
      <c r="A299" s="36">
        <v>74103</v>
      </c>
      <c r="B299" s="36" t="s">
        <v>15</v>
      </c>
      <c r="C299" s="36" t="s">
        <v>724</v>
      </c>
      <c r="D299" s="36">
        <v>7410</v>
      </c>
      <c r="E299" s="36">
        <v>3</v>
      </c>
      <c r="F299" s="37">
        <v>66</v>
      </c>
      <c r="G299" s="37">
        <v>18</v>
      </c>
      <c r="H299" s="38">
        <v>11558.673056060601</v>
      </c>
      <c r="I299" s="38">
        <f>Table1[[#This Row],[Cost]]+IF(Table1[[#This Row],[n]]=0,0,VLOOKUP(Table1[[#This Row],[DRG]],HCPCs,5,0))</f>
        <v>11558.673056060601</v>
      </c>
      <c r="J299" s="39">
        <v>1.5199</v>
      </c>
      <c r="K299" s="39">
        <f>Table1[[#This Row],[W (3M)]]-IFERROR((Table1[[#This Row],[W (3M)]]-Table1[[#This Row],[Adjusted Cost]]*Casemix/TotalCost)*EXP(-a/Table1[[#This Row],[n]]),)</f>
        <v>1.4000667429166429</v>
      </c>
      <c r="L299" s="39">
        <f>VLOOKUP(Table1[[#This Row],[BaseDRG]],BaseDRGTable,13+Table1[[#This Row],[severity]],FALSE)</f>
        <v>1.4000667429166429</v>
      </c>
      <c r="M299" s="39">
        <f>IF(VLOOKUP(Table1[[#This Row],[BaseDRG]],BaseDRGTable,8,0)&gt;0,Table1[[#This Row],[W (severity)]]*Basic_CaseMix/$L$797,Table1[[#This Row],[W (severity)]])</f>
        <v>1.4140251166694719</v>
      </c>
      <c r="N299" s="38">
        <v>56</v>
      </c>
      <c r="O299" s="41">
        <v>14</v>
      </c>
      <c r="P299" s="60">
        <v>1.6808254032913199</v>
      </c>
      <c r="Q299" s="40">
        <f>Table1[[#This Row],[W (proposed)]]/Table1[[#This Row],[W (curr)]]-1</f>
        <v>-0.15873170770706535</v>
      </c>
      <c r="R299" s="41">
        <f>RANK(Table1[[#This Row],[∆W%]],Table1[∆W%])</f>
        <v>572</v>
      </c>
      <c r="S299" s="59">
        <f>Table1[W (proposed)]-Table1[[#This Row],[W (curr)]]</f>
        <v>-0.26680028662184796</v>
      </c>
      <c r="T299" s="50">
        <f>Table1[[#This Row],[nBasic]]*Table1[W (proposed)]-Table1[[#This Row],[nBasic (curr)]]*Table1[[#This Row],[W (curr)]]</f>
        <v>1.9208964539720128</v>
      </c>
      <c r="U299" s="48"/>
      <c r="V299" s="46"/>
      <c r="W299" s="46"/>
      <c r="X299" s="46"/>
      <c r="Y299" s="46"/>
      <c r="Z299" s="46"/>
      <c r="AA299" s="46"/>
      <c r="AB299" s="46"/>
      <c r="AC299" s="46"/>
      <c r="AD299" s="46"/>
      <c r="AE299" s="46"/>
    </row>
    <row r="300" spans="1:31" s="44" customFormat="1" x14ac:dyDescent="0.25">
      <c r="A300" s="36">
        <v>61142</v>
      </c>
      <c r="B300" s="36" t="s">
        <v>14</v>
      </c>
      <c r="C300" s="36" t="s">
        <v>579</v>
      </c>
      <c r="D300" s="36">
        <v>6114</v>
      </c>
      <c r="E300" s="36">
        <v>2</v>
      </c>
      <c r="F300" s="37">
        <v>35</v>
      </c>
      <c r="G300" s="37">
        <v>18</v>
      </c>
      <c r="H300" s="38">
        <v>5170.394571428571</v>
      </c>
      <c r="I300" s="38">
        <f>Table1[[#This Row],[Cost]]+IF(Table1[[#This Row],[n]]=0,0,VLOOKUP(Table1[[#This Row],[DRG]],HCPCs,5,0))</f>
        <v>5987.8380907896817</v>
      </c>
      <c r="J300" s="39">
        <v>1.0406000000000004</v>
      </c>
      <c r="K300" s="39">
        <f>Table1[[#This Row],[W (3M)]]-IFERROR((Table1[[#This Row],[W (3M)]]-Table1[[#This Row],[Adjusted Cost]]*Casemix/TotalCost)*EXP(-a/Table1[[#This Row],[n]]),)</f>
        <v>0.73167396993450007</v>
      </c>
      <c r="L300" s="39">
        <f>VLOOKUP(Table1[[#This Row],[BaseDRG]],BaseDRGTable,13+Table1[[#This Row],[severity]],FALSE)</f>
        <v>0.73167396993450007</v>
      </c>
      <c r="M300" s="39">
        <f>IF(VLOOKUP(Table1[[#This Row],[BaseDRG]],BaseDRGTable,8,0)&gt;0,Table1[[#This Row],[W (severity)]]*Basic_CaseMix/$L$797,Table1[[#This Row],[W (severity)]])</f>
        <v>0.73896860698607802</v>
      </c>
      <c r="N300" s="38">
        <v>42</v>
      </c>
      <c r="O300" s="41">
        <v>17</v>
      </c>
      <c r="P300" s="60">
        <v>0.68100137954287365</v>
      </c>
      <c r="Q300" s="40">
        <f>Table1[[#This Row],[W (proposed)]]/Table1[[#This Row],[W (curr)]]-1</f>
        <v>8.5120572710315479E-2</v>
      </c>
      <c r="R300" s="41">
        <f>RANK(Table1[[#This Row],[∆W%]],Table1[∆W%])</f>
        <v>260</v>
      </c>
      <c r="S300" s="59">
        <f>Table1[W (proposed)]-Table1[[#This Row],[W (curr)]]</f>
        <v>5.7967227443204372E-2</v>
      </c>
      <c r="T300" s="50">
        <f>Table1[[#This Row],[nBasic]]*Table1[W (proposed)]-Table1[[#This Row],[nBasic (curr)]]*Table1[[#This Row],[W (curr)]]</f>
        <v>1.7244114735205525</v>
      </c>
      <c r="U300" s="48"/>
      <c r="V300" s="46"/>
      <c r="W300" s="46"/>
      <c r="X300" s="46"/>
      <c r="Y300" s="46"/>
      <c r="Z300" s="46"/>
      <c r="AA300" s="46"/>
      <c r="AB300" s="46"/>
      <c r="AC300" s="46"/>
      <c r="AD300" s="46"/>
      <c r="AE300" s="46"/>
    </row>
    <row r="301" spans="1:31" s="44" customFormat="1" x14ac:dyDescent="0.25">
      <c r="A301" s="36">
        <v>14263</v>
      </c>
      <c r="B301" s="36" t="s">
        <v>9</v>
      </c>
      <c r="C301" s="36" t="s">
        <v>750</v>
      </c>
      <c r="D301" s="36">
        <v>1426</v>
      </c>
      <c r="E301" s="36">
        <v>3</v>
      </c>
      <c r="F301" s="37">
        <v>78</v>
      </c>
      <c r="G301" s="37">
        <v>18</v>
      </c>
      <c r="H301" s="38">
        <v>16660.976081390258</v>
      </c>
      <c r="I301" s="38">
        <f>Table1[[#This Row],[Cost]]+IF(Table1[[#This Row],[n]]=0,0,VLOOKUP(Table1[[#This Row],[DRG]],HCPCs,5,0))</f>
        <v>17419.088455929941</v>
      </c>
      <c r="J301" s="39">
        <v>1.3591999999999991</v>
      </c>
      <c r="K301" s="39">
        <f>Table1[[#This Row],[W (3M)]]-IFERROR((Table1[[#This Row],[W (3M)]]-Table1[[#This Row],[Adjusted Cost]]*Casemix/TotalCost)*EXP(-a/Table1[[#This Row],[n]]),)</f>
        <v>2.1000807759162874</v>
      </c>
      <c r="L301" s="39">
        <f>VLOOKUP(Table1[[#This Row],[BaseDRG]],BaseDRGTable,13+Table1[[#This Row],[severity]],FALSE)</f>
        <v>2.1000807759162874</v>
      </c>
      <c r="M301" s="39">
        <f>IF(VLOOKUP(Table1[[#This Row],[BaseDRG]],BaseDRGTable,8,0)&gt;0,Table1[[#This Row],[W (severity)]]*Basic_CaseMix/$L$797,Table1[[#This Row],[W (severity)]])</f>
        <v>2.1210181437451263</v>
      </c>
      <c r="N301" s="38">
        <v>56</v>
      </c>
      <c r="O301" s="41">
        <v>15</v>
      </c>
      <c r="P301" s="60">
        <v>2.464267614416678</v>
      </c>
      <c r="Q301" s="40">
        <f>Table1[[#This Row],[W (proposed)]]/Table1[[#This Row],[W (curr)]]-1</f>
        <v>-0.13929066334493989</v>
      </c>
      <c r="R301" s="41">
        <f>RANK(Table1[[#This Row],[∆W%]],Table1[∆W%])</f>
        <v>548</v>
      </c>
      <c r="S301" s="59">
        <f>Table1[W (proposed)]-Table1[[#This Row],[W (curr)]]</f>
        <v>-0.34324947067155165</v>
      </c>
      <c r="T301" s="50">
        <f>Table1[[#This Row],[nBasic]]*Table1[W (proposed)]-Table1[[#This Row],[nBasic (curr)]]*Table1[[#This Row],[W (curr)]]</f>
        <v>1.2143123711621016</v>
      </c>
      <c r="U301" s="48"/>
      <c r="V301" s="46"/>
      <c r="W301" s="46"/>
      <c r="X301" s="46"/>
      <c r="Y301" s="46"/>
      <c r="Z301" s="46"/>
      <c r="AA301" s="46"/>
      <c r="AB301" s="46"/>
      <c r="AC301" s="46"/>
      <c r="AD301" s="46"/>
      <c r="AE301" s="46"/>
    </row>
    <row r="302" spans="1:31" s="44" customFormat="1" x14ac:dyDescent="0.25">
      <c r="A302" s="36">
        <v>164102</v>
      </c>
      <c r="B302" s="36" t="s">
        <v>24</v>
      </c>
      <c r="C302" s="36" t="s">
        <v>409</v>
      </c>
      <c r="D302" s="36">
        <v>16410</v>
      </c>
      <c r="E302" s="36">
        <v>2</v>
      </c>
      <c r="F302" s="37">
        <v>44</v>
      </c>
      <c r="G302" s="37">
        <v>18</v>
      </c>
      <c r="H302" s="38">
        <v>10318.426186363637</v>
      </c>
      <c r="I302" s="38">
        <f>Table1[[#This Row],[Cost]]+IF(Table1[[#This Row],[n]]=0,0,VLOOKUP(Table1[[#This Row],[DRG]],HCPCs,5,0))</f>
        <v>10318.426186363637</v>
      </c>
      <c r="J302" s="39">
        <v>1.0198992243812499</v>
      </c>
      <c r="K302" s="39">
        <f>Table1[[#This Row],[W (3M)]]-IFERROR((Table1[[#This Row],[W (3M)]]-Table1[[#This Row],[Adjusted Cost]]*Casemix/TotalCost)*EXP(-a/Table1[[#This Row],[n]]),)</f>
        <v>1.2444154224009929</v>
      </c>
      <c r="L302" s="39">
        <f>VLOOKUP(Table1[[#This Row],[BaseDRG]],BaseDRGTable,13+Table1[[#This Row],[severity]],FALSE)</f>
        <v>1.2444154224009929</v>
      </c>
      <c r="M302" s="39">
        <f>IF(VLOOKUP(Table1[[#This Row],[BaseDRG]],BaseDRGTable,8,0)&gt;0,Table1[[#This Row],[W (severity)]]*Basic_CaseMix/$L$797,Table1[[#This Row],[W (severity)]])</f>
        <v>1.256821984914914</v>
      </c>
      <c r="N302" s="38">
        <v>60</v>
      </c>
      <c r="O302" s="41">
        <v>23</v>
      </c>
      <c r="P302" s="60">
        <v>1.1078379798848015</v>
      </c>
      <c r="Q302" s="40">
        <f>Table1[[#This Row],[W (proposed)]]/Table1[[#This Row],[W (curr)]]-1</f>
        <v>0.13448176334016337</v>
      </c>
      <c r="R302" s="41">
        <f>RANK(Table1[[#This Row],[∆W%]],Table1[∆W%])</f>
        <v>222</v>
      </c>
      <c r="S302" s="59">
        <f>Table1[W (proposed)]-Table1[[#This Row],[W (curr)]]</f>
        <v>0.14898400503011255</v>
      </c>
      <c r="T302" s="50">
        <f>Table1[[#This Row],[nBasic]]*Table1[W (proposed)]-Table1[[#This Row],[nBasic (curr)]]*Table1[[#This Row],[W (curr)]]</f>
        <v>-2.8574778088819812</v>
      </c>
      <c r="U302" s="48"/>
      <c r="V302" s="46"/>
      <c r="W302" s="46"/>
      <c r="X302" s="46"/>
      <c r="Y302" s="46"/>
      <c r="Z302" s="46"/>
      <c r="AA302" s="46"/>
      <c r="AB302" s="46"/>
      <c r="AC302" s="46"/>
      <c r="AD302" s="46"/>
      <c r="AE302" s="46"/>
    </row>
    <row r="303" spans="1:31" s="44" customFormat="1" x14ac:dyDescent="0.25">
      <c r="A303" s="36">
        <v>64122</v>
      </c>
      <c r="B303" s="36" t="s">
        <v>14</v>
      </c>
      <c r="C303" s="36" t="s">
        <v>438</v>
      </c>
      <c r="D303" s="36">
        <v>6412</v>
      </c>
      <c r="E303" s="36">
        <v>2</v>
      </c>
      <c r="F303" s="37">
        <v>53</v>
      </c>
      <c r="G303" s="37">
        <v>18</v>
      </c>
      <c r="H303" s="38">
        <v>4933.9588603773582</v>
      </c>
      <c r="I303" s="38">
        <f>Table1[[#This Row],[Cost]]+IF(Table1[[#This Row],[n]]=0,0,VLOOKUP(Table1[[#This Row],[DRG]],HCPCs,5,0))</f>
        <v>5070.7435310747996</v>
      </c>
      <c r="J303" s="39">
        <v>0.74750000000000083</v>
      </c>
      <c r="K303" s="39">
        <f>Table1[[#This Row],[W (3M)]]-IFERROR((Table1[[#This Row],[W (3M)]]-Table1[[#This Row],[Adjusted Cost]]*Casemix/TotalCost)*EXP(-a/Table1[[#This Row],[n]]),)</f>
        <v>0.61556908849339287</v>
      </c>
      <c r="L303" s="39">
        <f>VLOOKUP(Table1[[#This Row],[BaseDRG]],BaseDRGTable,13+Table1[[#This Row],[severity]],FALSE)</f>
        <v>0.61556908849339287</v>
      </c>
      <c r="M303" s="39">
        <f>IF(VLOOKUP(Table1[[#This Row],[BaseDRG]],BaseDRGTable,8,0)&gt;0,Table1[[#This Row],[W (severity)]]*Basic_CaseMix/$L$797,Table1[[#This Row],[W (severity)]])</f>
        <v>0.62170618406497913</v>
      </c>
      <c r="N303" s="38">
        <v>103</v>
      </c>
      <c r="O303" s="41">
        <v>26</v>
      </c>
      <c r="P303" s="60">
        <v>0.58277590174264671</v>
      </c>
      <c r="Q303" s="40">
        <f>Table1[[#This Row],[W (proposed)]]/Table1[[#This Row],[W (curr)]]-1</f>
        <v>6.6801462115919863E-2</v>
      </c>
      <c r="R303" s="41">
        <f>RANK(Table1[[#This Row],[∆W%]],Table1[∆W%])</f>
        <v>278</v>
      </c>
      <c r="S303" s="59">
        <f>Table1[W (proposed)]-Table1[[#This Row],[W (curr)]]</f>
        <v>3.8930282322332421E-2</v>
      </c>
      <c r="T303" s="50">
        <f>Table1[[#This Row],[nBasic]]*Table1[W (proposed)]-Table1[[#This Row],[nBasic (curr)]]*Table1[[#This Row],[W (curr)]]</f>
        <v>-3.9614621321391912</v>
      </c>
      <c r="U303" s="48"/>
      <c r="V303" s="46"/>
      <c r="W303" s="46"/>
      <c r="X303" s="46"/>
      <c r="Y303" s="46"/>
      <c r="Z303" s="46"/>
      <c r="AA303" s="46"/>
      <c r="AB303" s="46"/>
      <c r="AC303" s="46"/>
      <c r="AD303" s="46"/>
      <c r="AE303" s="46"/>
    </row>
    <row r="304" spans="1:31" s="44" customFormat="1" x14ac:dyDescent="0.25">
      <c r="A304" s="36">
        <v>146122</v>
      </c>
      <c r="B304" s="36" t="s">
        <v>22</v>
      </c>
      <c r="C304" s="36" t="s">
        <v>342</v>
      </c>
      <c r="D304" s="36">
        <v>14612</v>
      </c>
      <c r="E304" s="36">
        <v>2</v>
      </c>
      <c r="F304" s="37">
        <v>209</v>
      </c>
      <c r="G304" s="37">
        <v>18</v>
      </c>
      <c r="H304" s="38">
        <v>6676.4354263157938</v>
      </c>
      <c r="I304" s="38">
        <f>Table1[[#This Row],[Cost]]+IF(Table1[[#This Row],[n]]=0,0,VLOOKUP(Table1[[#This Row],[DRG]],HCPCs,5,0))</f>
        <v>6723.5562714563375</v>
      </c>
      <c r="J304" s="39">
        <v>0.4180000377761488</v>
      </c>
      <c r="K304" s="39">
        <f>Table1[[#This Row],[W (3M)]]-IFERROR((Table1[[#This Row],[W (3M)]]-Table1[[#This Row],[Adjusted Cost]]*Casemix/TotalCost)*EXP(-a/Table1[[#This Row],[n]]),)</f>
        <v>0.81204257687246018</v>
      </c>
      <c r="L304" s="39">
        <f>VLOOKUP(Table1[[#This Row],[BaseDRG]],BaseDRGTable,13+Table1[[#This Row],[severity]],FALSE)</f>
        <v>0.81204257687246018</v>
      </c>
      <c r="M304" s="39">
        <f>IF(VLOOKUP(Table1[[#This Row],[BaseDRG]],BaseDRGTable,8,0)&gt;0,Table1[[#This Row],[W (severity)]]*Basic_CaseMix/$L$797,Table1[[#This Row],[W (severity)]])</f>
        <v>0.82013847219212421</v>
      </c>
      <c r="N304" s="38">
        <v>1958</v>
      </c>
      <c r="O304" s="41">
        <v>276</v>
      </c>
      <c r="P304" s="60">
        <v>0.63229986222265855</v>
      </c>
      <c r="Q304" s="40">
        <f>Table1[[#This Row],[W (proposed)]]/Table1[[#This Row],[W (curr)]]-1</f>
        <v>0.29707204001148435</v>
      </c>
      <c r="R304" s="41">
        <f>RANK(Table1[[#This Row],[∆W%]],Table1[∆W%])</f>
        <v>105</v>
      </c>
      <c r="S304" s="59">
        <f>Table1[W (proposed)]-Table1[[#This Row],[W (curr)]]</f>
        <v>0.18783860996946566</v>
      </c>
      <c r="T304" s="50">
        <f>Table1[[#This Row],[nBasic]]*Table1[W (proposed)]-Table1[[#This Row],[nBasic (curr)]]*Table1[[#This Row],[W (curr)]]</f>
        <v>-159.75226947399554</v>
      </c>
      <c r="U304" s="48"/>
      <c r="V304" s="46"/>
      <c r="W304" s="46"/>
      <c r="X304" s="46"/>
      <c r="Y304" s="46"/>
      <c r="Z304" s="46"/>
      <c r="AA304" s="46"/>
      <c r="AB304" s="46"/>
      <c r="AC304" s="46"/>
      <c r="AD304" s="46"/>
      <c r="AE304" s="46"/>
    </row>
    <row r="305" spans="1:31" s="44" customFormat="1" x14ac:dyDescent="0.25">
      <c r="A305" s="36">
        <v>146121</v>
      </c>
      <c r="B305" s="36" t="s">
        <v>22</v>
      </c>
      <c r="C305" s="36" t="s">
        <v>57</v>
      </c>
      <c r="D305" s="36">
        <v>14612</v>
      </c>
      <c r="E305" s="36">
        <v>1</v>
      </c>
      <c r="F305" s="37">
        <v>569</v>
      </c>
      <c r="G305" s="37">
        <v>18</v>
      </c>
      <c r="H305" s="38">
        <v>5380.6615014059744</v>
      </c>
      <c r="I305" s="38">
        <f>Table1[[#This Row],[Cost]]+IF(Table1[[#This Row],[n]]=0,0,VLOOKUP(Table1[[#This Row],[DRG]],HCPCs,5,0))</f>
        <v>5390.0471621213428</v>
      </c>
      <c r="J305" s="39">
        <v>0.38070000323479181</v>
      </c>
      <c r="K305" s="39">
        <f>Table1[[#This Row],[W (3M)]]-IFERROR((Table1[[#This Row],[W (3M)]]-Table1[[#This Row],[Adjusted Cost]]*Casemix/TotalCost)*EXP(-a/Table1[[#This Row],[n]]),)</f>
        <v>0.65181702458353008</v>
      </c>
      <c r="L305" s="39">
        <f>VLOOKUP(Table1[[#This Row],[BaseDRG]],BaseDRGTable,13+Table1[[#This Row],[severity]],FALSE)</f>
        <v>0.65181702458353008</v>
      </c>
      <c r="M305" s="39">
        <f>IF(VLOOKUP(Table1[[#This Row],[BaseDRG]],BaseDRGTable,8,0)&gt;0,Table1[[#This Row],[W (severity)]]*Basic_CaseMix/$L$797,Table1[[#This Row],[W (severity)]])</f>
        <v>0.65831550452645049</v>
      </c>
      <c r="N305" s="38">
        <v>5658</v>
      </c>
      <c r="O305" s="41">
        <v>884</v>
      </c>
      <c r="P305" s="60">
        <v>0.50453411840945606</v>
      </c>
      <c r="Q305" s="40">
        <f>Table1[[#This Row],[W (proposed)]]/Table1[[#This Row],[W (curr)]]-1</f>
        <v>0.30479878467246246</v>
      </c>
      <c r="R305" s="41">
        <f>RANK(Table1[[#This Row],[∆W%]],Table1[∆W%])</f>
        <v>101</v>
      </c>
      <c r="S305" s="59">
        <f>Table1[W (proposed)]-Table1[[#This Row],[W (curr)]]</f>
        <v>0.15378138611699443</v>
      </c>
      <c r="T305" s="50">
        <f>Table1[[#This Row],[nBasic]]*Table1[W (proposed)]-Table1[[#This Row],[nBasic (curr)]]*Table1[[#This Row],[W (curr)]]</f>
        <v>-434.15848159248304</v>
      </c>
      <c r="U305" s="48"/>
      <c r="V305" s="46"/>
      <c r="W305" s="46"/>
      <c r="X305" s="46"/>
      <c r="Y305" s="46"/>
      <c r="Z305" s="46"/>
      <c r="AA305" s="46"/>
      <c r="AB305" s="46"/>
      <c r="AC305" s="46"/>
      <c r="AD305" s="46"/>
      <c r="AE305" s="46"/>
    </row>
    <row r="306" spans="1:31" s="44" customFormat="1" x14ac:dyDescent="0.25">
      <c r="A306" s="36">
        <v>158121</v>
      </c>
      <c r="B306" s="36" t="s">
        <v>23</v>
      </c>
      <c r="C306" s="36" t="s">
        <v>125</v>
      </c>
      <c r="D306" s="36">
        <v>15812</v>
      </c>
      <c r="E306" s="36">
        <v>1</v>
      </c>
      <c r="F306" s="37">
        <v>49</v>
      </c>
      <c r="G306" s="37">
        <v>17</v>
      </c>
      <c r="H306" s="38">
        <v>30202.039607742852</v>
      </c>
      <c r="I306" s="38">
        <f>Table1[[#This Row],[Cost]]+IF(Table1[[#This Row],[n]]=0,0,VLOOKUP(Table1[[#This Row],[DRG]],HCPCs,5,0))</f>
        <v>30202.039607742852</v>
      </c>
      <c r="J306" s="39">
        <v>0.67059954885263173</v>
      </c>
      <c r="K306" s="39">
        <f>Table1[[#This Row],[W (3M)]]-IFERROR((Table1[[#This Row],[W (3M)]]-Table1[[#This Row],[Adjusted Cost]]*Casemix/TotalCost)*EXP(-a/Table1[[#This Row],[n]]),)</f>
        <v>3.6061417136787837</v>
      </c>
      <c r="L306" s="39">
        <f>VLOOKUP(Table1[[#This Row],[BaseDRG]],BaseDRGTable,13+Table1[[#This Row],[severity]],FALSE)</f>
        <v>3.6061417136787837</v>
      </c>
      <c r="M306" s="39">
        <f>IF(VLOOKUP(Table1[[#This Row],[BaseDRG]],BaseDRGTable,8,0)&gt;0,Table1[[#This Row],[W (severity)]]*Basic_CaseMix/$L$797,Table1[[#This Row],[W (severity)]])</f>
        <v>3.6420941953014343</v>
      </c>
      <c r="N306" s="38">
        <v>18</v>
      </c>
      <c r="O306" s="41">
        <v>7</v>
      </c>
      <c r="P306" s="60">
        <v>2.3118737016856485</v>
      </c>
      <c r="Q306" s="40">
        <f>Table1[[#This Row],[W (proposed)]]/Table1[[#This Row],[W (curr)]]-1</f>
        <v>0.57538631658203765</v>
      </c>
      <c r="R306" s="41">
        <f>RANK(Table1[[#This Row],[∆W%]],Table1[∆W%])</f>
        <v>34</v>
      </c>
      <c r="S306" s="59">
        <f>Table1[W (proposed)]-Table1[[#This Row],[W (curr)]]</f>
        <v>1.3302204936157858</v>
      </c>
      <c r="T306" s="50">
        <f>Table1[[#This Row],[nBasic]]*Table1[W (proposed)]-Table1[[#This Row],[nBasic (curr)]]*Table1[[#This Row],[W (curr)]]</f>
        <v>45.732485408324841</v>
      </c>
      <c r="U306" s="48"/>
      <c r="V306" s="46"/>
      <c r="W306" s="46"/>
      <c r="X306" s="46"/>
      <c r="Y306" s="46"/>
      <c r="Z306" s="46"/>
      <c r="AA306" s="46"/>
      <c r="AB306" s="46"/>
      <c r="AC306" s="46"/>
      <c r="AD306" s="46"/>
      <c r="AE306" s="46"/>
    </row>
    <row r="307" spans="1:31" s="44" customFormat="1" x14ac:dyDescent="0.25">
      <c r="A307" s="36">
        <v>184113</v>
      </c>
      <c r="B307" s="36" t="s">
        <v>26</v>
      </c>
      <c r="C307" s="36" t="s">
        <v>323</v>
      </c>
      <c r="D307" s="36">
        <v>18411</v>
      </c>
      <c r="E307" s="36">
        <v>3</v>
      </c>
      <c r="F307" s="37">
        <v>68</v>
      </c>
      <c r="G307" s="37">
        <v>17</v>
      </c>
      <c r="H307" s="38">
        <v>23018.675239007651</v>
      </c>
      <c r="I307" s="38">
        <f>Table1[[#This Row],[Cost]]+IF(Table1[[#This Row],[n]]=0,0,VLOOKUP(Table1[[#This Row],[DRG]],HCPCs,5,0))</f>
        <v>23292.749304301829</v>
      </c>
      <c r="J307" s="39">
        <v>1.5547994079190477</v>
      </c>
      <c r="K307" s="39">
        <f>Table1[[#This Row],[W (3M)]]-IFERROR((Table1[[#This Row],[W (3M)]]-Table1[[#This Row],[Adjusted Cost]]*Casemix/TotalCost)*EXP(-a/Table1[[#This Row],[n]]),)</f>
        <v>2.803655445936287</v>
      </c>
      <c r="L307" s="39">
        <f>VLOOKUP(Table1[[#This Row],[BaseDRG]],BaseDRGTable,13+Table1[[#This Row],[severity]],FALSE)</f>
        <v>2.803655445936287</v>
      </c>
      <c r="M307" s="39">
        <f>IF(VLOOKUP(Table1[[#This Row],[BaseDRG]],BaseDRGTable,8,0)&gt;0,Table1[[#This Row],[W (severity)]]*Basic_CaseMix/$L$797,Table1[[#This Row],[W (severity)]])</f>
        <v>2.8316073066504464</v>
      </c>
      <c r="N307" s="38">
        <v>72</v>
      </c>
      <c r="O307" s="41">
        <v>17</v>
      </c>
      <c r="P307" s="60">
        <v>1.7924137902700401</v>
      </c>
      <c r="Q307" s="40">
        <f>Table1[[#This Row],[W (proposed)]]/Table1[[#This Row],[W (curr)]]-1</f>
        <v>0.57977322090556127</v>
      </c>
      <c r="R307" s="41">
        <f>RANK(Table1[[#This Row],[∆W%]],Table1[∆W%])</f>
        <v>33</v>
      </c>
      <c r="S307" s="59">
        <f>Table1[W (proposed)]-Table1[[#This Row],[W (curr)]]</f>
        <v>1.0391935163804062</v>
      </c>
      <c r="T307" s="50">
        <f>Table1[[#This Row],[nBasic]]*Table1[W (proposed)]-Table1[[#This Row],[nBasic (curr)]]*Table1[[#This Row],[W (curr)]]</f>
        <v>17.666289778466908</v>
      </c>
      <c r="U307" s="48"/>
      <c r="V307" s="46"/>
      <c r="W307" s="46"/>
      <c r="X307" s="46"/>
      <c r="Y307" s="46"/>
      <c r="Z307" s="46"/>
      <c r="AA307" s="46"/>
      <c r="AB307" s="46"/>
      <c r="AC307" s="46"/>
      <c r="AD307" s="46"/>
      <c r="AE307" s="46"/>
    </row>
    <row r="308" spans="1:31" s="44" customFormat="1" x14ac:dyDescent="0.25">
      <c r="A308" s="36">
        <v>111303</v>
      </c>
      <c r="B308" s="36" t="s">
        <v>19</v>
      </c>
      <c r="C308" s="36" t="s">
        <v>806</v>
      </c>
      <c r="D308" s="36">
        <v>11130</v>
      </c>
      <c r="E308" s="36">
        <v>3</v>
      </c>
      <c r="F308" s="37">
        <v>30</v>
      </c>
      <c r="G308" s="37">
        <v>17</v>
      </c>
      <c r="H308" s="38">
        <v>7156.2908600000019</v>
      </c>
      <c r="I308" s="38">
        <f>Table1[[#This Row],[Cost]]+IF(Table1[[#This Row],[n]]=0,0,VLOOKUP(Table1[[#This Row],[DRG]],HCPCs,5,0))</f>
        <v>7837.8423308161664</v>
      </c>
      <c r="J308" s="39">
        <v>2.7167938725000003</v>
      </c>
      <c r="K308" s="39">
        <f>Table1[[#This Row],[W (3M)]]-IFERROR((Table1[[#This Row],[W (3M)]]-Table1[[#This Row],[Adjusted Cost]]*Casemix/TotalCost)*EXP(-a/Table1[[#This Row],[n]]),)</f>
        <v>0.99491735812613613</v>
      </c>
      <c r="L308" s="39">
        <f>VLOOKUP(Table1[[#This Row],[BaseDRG]],BaseDRGTable,13+Table1[[#This Row],[severity]],FALSE)</f>
        <v>0.99491735812613613</v>
      </c>
      <c r="M308" s="39">
        <f>IF(VLOOKUP(Table1[[#This Row],[BaseDRG]],BaseDRGTable,8,0)&gt;0,Table1[[#This Row],[W (severity)]]*Basic_CaseMix/$L$797,Table1[[#This Row],[W (severity)]])</f>
        <v>1.0048364769168383</v>
      </c>
      <c r="N308" s="38">
        <v>3</v>
      </c>
      <c r="O308" s="41">
        <v>2</v>
      </c>
      <c r="P308" s="60">
        <v>3.8121031195222348</v>
      </c>
      <c r="Q308" s="40">
        <f>Table1[[#This Row],[W (proposed)]]/Table1[[#This Row],[W (curr)]]-1</f>
        <v>-0.73640889414272381</v>
      </c>
      <c r="R308" s="41">
        <f>RANK(Table1[[#This Row],[∆W%]],Table1[∆W%])</f>
        <v>785</v>
      </c>
      <c r="S308" s="59">
        <f>Table1[W (proposed)]-Table1[[#This Row],[W (curr)]]</f>
        <v>-2.8072666426053967</v>
      </c>
      <c r="T308" s="50">
        <f>Table1[[#This Row],[nBasic]]*Table1[W (proposed)]-Table1[[#This Row],[nBasic (curr)]]*Table1[[#This Row],[W (curr)]]</f>
        <v>9.4580138685417836</v>
      </c>
      <c r="U308" s="48"/>
      <c r="V308" s="46"/>
      <c r="W308" s="46"/>
      <c r="X308" s="46"/>
      <c r="Y308" s="46"/>
      <c r="Z308" s="46"/>
      <c r="AA308" s="46"/>
      <c r="AB308" s="46"/>
      <c r="AC308" s="46"/>
      <c r="AD308" s="46"/>
      <c r="AE308" s="46"/>
    </row>
    <row r="309" spans="1:31" s="44" customFormat="1" x14ac:dyDescent="0.25">
      <c r="A309" s="36">
        <v>44121</v>
      </c>
      <c r="B309" s="36" t="s">
        <v>12</v>
      </c>
      <c r="C309" s="36" t="s">
        <v>113</v>
      </c>
      <c r="D309" s="36">
        <v>4412</v>
      </c>
      <c r="E309" s="36">
        <v>1</v>
      </c>
      <c r="F309" s="37">
        <v>37</v>
      </c>
      <c r="G309" s="37">
        <v>17</v>
      </c>
      <c r="H309" s="38">
        <v>9822.7141108108135</v>
      </c>
      <c r="I309" s="38">
        <f>Table1[[#This Row],[Cost]]+IF(Table1[[#This Row],[n]]=0,0,VLOOKUP(Table1[[#This Row],[DRG]],HCPCs,5,0))</f>
        <v>9840.2315746827026</v>
      </c>
      <c r="J309" s="39">
        <v>0.9145000000000002</v>
      </c>
      <c r="K309" s="39">
        <f>Table1[[#This Row],[W (3M)]]-IFERROR((Table1[[#This Row],[W (3M)]]-Table1[[#This Row],[Adjusted Cost]]*Casemix/TotalCost)*EXP(-a/Table1[[#This Row],[n]]),)</f>
        <v>1.1847658595519417</v>
      </c>
      <c r="L309" s="39">
        <f>VLOOKUP(Table1[[#This Row],[BaseDRG]],BaseDRGTable,13+Table1[[#This Row],[severity]],FALSE)</f>
        <v>1.1847658595519417</v>
      </c>
      <c r="M309" s="39">
        <f>IF(VLOOKUP(Table1[[#This Row],[BaseDRG]],BaseDRGTable,8,0)&gt;0,Table1[[#This Row],[W (severity)]]*Basic_CaseMix/$L$797,Table1[[#This Row],[W (severity)]])</f>
        <v>1.1965777283509722</v>
      </c>
      <c r="N309" s="38">
        <v>33</v>
      </c>
      <c r="O309" s="41">
        <v>13</v>
      </c>
      <c r="P309" s="60">
        <v>0.88263034770627613</v>
      </c>
      <c r="Q309" s="40">
        <f>Table1[[#This Row],[W (proposed)]]/Table1[[#This Row],[W (curr)]]-1</f>
        <v>0.35569520293581869</v>
      </c>
      <c r="R309" s="41">
        <f>RANK(Table1[[#This Row],[∆W%]],Table1[∆W%])</f>
        <v>74</v>
      </c>
      <c r="S309" s="59">
        <f>Table1[W (proposed)]-Table1[[#This Row],[W (curr)]]</f>
        <v>0.31394738064469607</v>
      </c>
      <c r="T309" s="50">
        <f>Table1[[#This Row],[nBasic]]*Table1[W (proposed)]-Table1[[#This Row],[nBasic (curr)]]*Table1[[#This Row],[W (curr)]]</f>
        <v>8.8676268617849399</v>
      </c>
      <c r="U309" s="48"/>
      <c r="V309" s="46"/>
      <c r="W309" s="46"/>
      <c r="X309" s="46"/>
      <c r="Y309" s="46"/>
      <c r="Z309" s="46"/>
      <c r="AA309" s="46"/>
      <c r="AB309" s="46"/>
      <c r="AC309" s="46"/>
      <c r="AD309" s="46"/>
      <c r="AE309" s="46"/>
    </row>
    <row r="310" spans="1:31" s="44" customFormat="1" x14ac:dyDescent="0.25">
      <c r="A310" s="36">
        <v>71121</v>
      </c>
      <c r="B310" s="36" t="s">
        <v>15</v>
      </c>
      <c r="C310" s="36" t="s">
        <v>182</v>
      </c>
      <c r="D310" s="36">
        <v>7112</v>
      </c>
      <c r="E310" s="36">
        <v>1</v>
      </c>
      <c r="F310" s="37">
        <v>47</v>
      </c>
      <c r="G310" s="37">
        <v>17</v>
      </c>
      <c r="H310" s="38">
        <v>10096.937836170215</v>
      </c>
      <c r="I310" s="38">
        <f>Table1[[#This Row],[Cost]]+IF(Table1[[#This Row],[n]]=0,0,VLOOKUP(Table1[[#This Row],[DRG]],HCPCs,5,0))</f>
        <v>10291.019891677302</v>
      </c>
      <c r="J310" s="39">
        <v>1.3648000000000011</v>
      </c>
      <c r="K310" s="39">
        <f>Table1[[#This Row],[W (3M)]]-IFERROR((Table1[[#This Row],[W (3M)]]-Table1[[#This Row],[Adjusted Cost]]*Casemix/TotalCost)*EXP(-a/Table1[[#This Row],[n]]),)</f>
        <v>1.247236896953746</v>
      </c>
      <c r="L310" s="39">
        <f>VLOOKUP(Table1[[#This Row],[BaseDRG]],BaseDRGTable,13+Table1[[#This Row],[severity]],FALSE)</f>
        <v>1.247236896953746</v>
      </c>
      <c r="M310" s="39">
        <f>IF(VLOOKUP(Table1[[#This Row],[BaseDRG]],BaseDRGTable,8,0)&gt;0,Table1[[#This Row],[W (severity)]]*Basic_CaseMix/$L$797,Table1[[#This Row],[W (severity)]])</f>
        <v>1.259671588981164</v>
      </c>
      <c r="N310" s="38">
        <v>46</v>
      </c>
      <c r="O310" s="41">
        <v>16</v>
      </c>
      <c r="P310" s="60">
        <v>1.1985445035741606</v>
      </c>
      <c r="Q310" s="40">
        <f>Table1[[#This Row],[W (proposed)]]/Table1[[#This Row],[W (curr)]]-1</f>
        <v>5.100109776876649E-2</v>
      </c>
      <c r="R310" s="41">
        <f>RANK(Table1[[#This Row],[∆W%]],Table1[∆W%])</f>
        <v>301</v>
      </c>
      <c r="S310" s="59">
        <f>Table1[W (proposed)]-Table1[[#This Row],[W (curr)]]</f>
        <v>6.1127085407003401E-2</v>
      </c>
      <c r="T310" s="50">
        <f>Table1[[#This Row],[nBasic]]*Table1[W (proposed)]-Table1[[#This Row],[nBasic (curr)]]*Table1[[#This Row],[W (curr)]]</f>
        <v>2.2377049554932178</v>
      </c>
      <c r="U310" s="48"/>
      <c r="V310" s="46"/>
      <c r="W310" s="46"/>
      <c r="X310" s="46"/>
      <c r="Y310" s="46"/>
      <c r="Z310" s="46"/>
      <c r="AA310" s="46"/>
      <c r="AB310" s="46"/>
      <c r="AC310" s="46"/>
      <c r="AD310" s="46"/>
      <c r="AE310" s="46"/>
    </row>
    <row r="311" spans="1:31" s="44" customFormat="1" x14ac:dyDescent="0.25">
      <c r="A311" s="36">
        <v>84163</v>
      </c>
      <c r="B311" s="36" t="s">
        <v>16</v>
      </c>
      <c r="C311" s="36" t="s">
        <v>740</v>
      </c>
      <c r="D311" s="36">
        <v>8416</v>
      </c>
      <c r="E311" s="36">
        <v>3</v>
      </c>
      <c r="F311" s="37">
        <v>51</v>
      </c>
      <c r="G311" s="37">
        <v>17</v>
      </c>
      <c r="H311" s="38">
        <v>20969.977573680786</v>
      </c>
      <c r="I311" s="38">
        <f>Table1[[#This Row],[Cost]]+IF(Table1[[#This Row],[n]]=0,0,VLOOKUP(Table1[[#This Row],[DRG]],HCPCs,5,0))</f>
        <v>20986.664699940327</v>
      </c>
      <c r="J311" s="39">
        <v>2.1580999999999992</v>
      </c>
      <c r="K311" s="39">
        <f>Table1[[#This Row],[W (3M)]]-IFERROR((Table1[[#This Row],[W (3M)]]-Table1[[#This Row],[Adjusted Cost]]*Casemix/TotalCost)*EXP(-a/Table1[[#This Row],[n]]),)</f>
        <v>2.5334627474022717</v>
      </c>
      <c r="L311" s="39">
        <f>VLOOKUP(Table1[[#This Row],[BaseDRG]],BaseDRGTable,13+Table1[[#This Row],[severity]],FALSE)</f>
        <v>2.5334627474022717</v>
      </c>
      <c r="M311" s="39">
        <f>IF(VLOOKUP(Table1[[#This Row],[BaseDRG]],BaseDRGTable,8,0)&gt;0,Table1[[#This Row],[W (severity)]]*Basic_CaseMix/$L$797,Table1[[#This Row],[W (severity)]])</f>
        <v>2.5587208432009341</v>
      </c>
      <c r="N311" s="38">
        <v>37</v>
      </c>
      <c r="O311" s="41">
        <v>14</v>
      </c>
      <c r="P311" s="60">
        <v>3.106470825573505</v>
      </c>
      <c r="Q311" s="40">
        <f>Table1[[#This Row],[W (proposed)]]/Table1[[#This Row],[W (curr)]]-1</f>
        <v>-0.17632548738694409</v>
      </c>
      <c r="R311" s="41">
        <f>RANK(Table1[[#This Row],[∆W%]],Table1[∆W%])</f>
        <v>587</v>
      </c>
      <c r="S311" s="59">
        <f>Table1[W (proposed)]-Table1[[#This Row],[W (curr)]]</f>
        <v>-0.54774998237257089</v>
      </c>
      <c r="T311" s="50">
        <f>Table1[[#This Row],[nBasic]]*Table1[W (proposed)]-Table1[[#This Row],[nBasic (curr)]]*Table1[[#This Row],[W (curr)]]</f>
        <v>7.6627763868089005E-3</v>
      </c>
      <c r="U311" s="48"/>
      <c r="V311" s="46"/>
      <c r="W311" s="46"/>
      <c r="X311" s="46"/>
      <c r="Y311" s="46"/>
      <c r="Z311" s="46"/>
      <c r="AA311" s="46"/>
      <c r="AB311" s="46"/>
      <c r="AC311" s="46"/>
      <c r="AD311" s="46"/>
      <c r="AE311" s="46"/>
    </row>
    <row r="312" spans="1:31" s="44" customFormat="1" x14ac:dyDescent="0.25">
      <c r="A312" s="36">
        <v>214122</v>
      </c>
      <c r="B312" s="36" t="s">
        <v>29</v>
      </c>
      <c r="C312" s="36" t="s">
        <v>426</v>
      </c>
      <c r="D312" s="36">
        <v>21412</v>
      </c>
      <c r="E312" s="36">
        <v>2</v>
      </c>
      <c r="F312" s="37">
        <v>54</v>
      </c>
      <c r="G312" s="37">
        <v>17</v>
      </c>
      <c r="H312" s="38">
        <v>3930.1027611111099</v>
      </c>
      <c r="I312" s="38">
        <f>Table1[[#This Row],[Cost]]+IF(Table1[[#This Row],[n]]=0,0,VLOOKUP(Table1[[#This Row],[DRG]],HCPCs,5,0))</f>
        <v>3930.2200411111098</v>
      </c>
      <c r="J312" s="39">
        <v>0.5353004908218747</v>
      </c>
      <c r="K312" s="39">
        <f>Table1[[#This Row],[W (3M)]]-IFERROR((Table1[[#This Row],[W (3M)]]-Table1[[#This Row],[Adjusted Cost]]*Casemix/TotalCost)*EXP(-a/Table1[[#This Row],[n]]),)</f>
        <v>0.47643718530755103</v>
      </c>
      <c r="L312" s="39">
        <f>VLOOKUP(Table1[[#This Row],[BaseDRG]],BaseDRGTable,13+Table1[[#This Row],[severity]],FALSE)</f>
        <v>0.47643718530755103</v>
      </c>
      <c r="M312" s="39">
        <f>IF(VLOOKUP(Table1[[#This Row],[BaseDRG]],BaseDRGTable,8,0)&gt;0,Table1[[#This Row],[W (severity)]]*Basic_CaseMix/$L$797,Table1[[#This Row],[W (severity)]])</f>
        <v>0.48118716478953955</v>
      </c>
      <c r="N312" s="38">
        <v>103</v>
      </c>
      <c r="O312" s="41">
        <v>22</v>
      </c>
      <c r="P312" s="60">
        <v>0.3995305149879258</v>
      </c>
      <c r="Q312" s="40">
        <f>Table1[[#This Row],[W (proposed)]]/Table1[[#This Row],[W (curr)]]-1</f>
        <v>0.2043815096428403</v>
      </c>
      <c r="R312" s="41">
        <f>RANK(Table1[[#This Row],[∆W%]],Table1[∆W%])</f>
        <v>161</v>
      </c>
      <c r="S312" s="59">
        <f>Table1[W (proposed)]-Table1[[#This Row],[W (curr)]]</f>
        <v>8.1656649801613745E-2</v>
      </c>
      <c r="T312" s="50">
        <f>Table1[[#This Row],[nBasic]]*Table1[W (proposed)]-Table1[[#This Row],[nBasic (curr)]]*Table1[[#This Row],[W (curr)]]</f>
        <v>-0.60948952831219572</v>
      </c>
      <c r="U312" s="48"/>
      <c r="V312" s="46"/>
      <c r="W312" s="46"/>
      <c r="X312" s="46"/>
      <c r="Y312" s="46"/>
      <c r="Z312" s="46"/>
      <c r="AA312" s="46"/>
      <c r="AB312" s="46"/>
      <c r="AC312" s="46"/>
      <c r="AD312" s="46"/>
      <c r="AE312" s="46"/>
    </row>
    <row r="313" spans="1:31" s="44" customFormat="1" x14ac:dyDescent="0.25">
      <c r="A313" s="36">
        <v>164113</v>
      </c>
      <c r="B313" s="36" t="s">
        <v>24</v>
      </c>
      <c r="C313" s="36" t="s">
        <v>757</v>
      </c>
      <c r="D313" s="36">
        <v>16411</v>
      </c>
      <c r="E313" s="36">
        <v>3</v>
      </c>
      <c r="F313" s="37">
        <v>37</v>
      </c>
      <c r="G313" s="37">
        <v>17</v>
      </c>
      <c r="H313" s="38">
        <v>14812.414908989187</v>
      </c>
      <c r="I313" s="38">
        <f>Table1[[#This Row],[Cost]]+IF(Table1[[#This Row],[n]]=0,0,VLOOKUP(Table1[[#This Row],[DRG]],HCPCs,5,0))</f>
        <v>15071.545541179201</v>
      </c>
      <c r="J313" s="39">
        <v>1.6295005196666663</v>
      </c>
      <c r="K313" s="39">
        <f>Table1[[#This Row],[W (3M)]]-IFERROR((Table1[[#This Row],[W (3M)]]-Table1[[#This Row],[Adjusted Cost]]*Casemix/TotalCost)*EXP(-a/Table1[[#This Row],[n]]),)</f>
        <v>1.8195116700566472</v>
      </c>
      <c r="L313" s="39">
        <f>VLOOKUP(Table1[[#This Row],[BaseDRG]],BaseDRGTable,13+Table1[[#This Row],[severity]],FALSE)</f>
        <v>1.8195116700566472</v>
      </c>
      <c r="M313" s="39">
        <f>IF(VLOOKUP(Table1[[#This Row],[BaseDRG]],BaseDRGTable,8,0)&gt;0,Table1[[#This Row],[W (severity)]]*Basic_CaseMix/$L$797,Table1[[#This Row],[W (severity)]])</f>
        <v>1.8376518223506557</v>
      </c>
      <c r="N313" s="38">
        <v>28</v>
      </c>
      <c r="O313" s="41">
        <v>12</v>
      </c>
      <c r="P313" s="60">
        <v>2.7332727253773177</v>
      </c>
      <c r="Q313" s="40">
        <f>Table1[[#This Row],[W (proposed)]]/Table1[[#This Row],[W (curr)]]-1</f>
        <v>-0.32767344974805801</v>
      </c>
      <c r="R313" s="41">
        <f>RANK(Table1[[#This Row],[∆W%]],Table1[∆W%])</f>
        <v>699</v>
      </c>
      <c r="S313" s="59">
        <f>Table1[W (proposed)]-Table1[[#This Row],[W (curr)]]</f>
        <v>-0.89562090302666197</v>
      </c>
      <c r="T313" s="50">
        <f>Table1[[#This Row],[nBasic]]*Table1[W (proposed)]-Table1[[#This Row],[nBasic (curr)]]*Table1[[#This Row],[W (curr)]]</f>
        <v>-1.5591917245666629</v>
      </c>
      <c r="U313" s="48"/>
      <c r="V313" s="46"/>
      <c r="W313" s="46"/>
      <c r="X313" s="46"/>
      <c r="Y313" s="46"/>
      <c r="Z313" s="46"/>
      <c r="AA313" s="46"/>
      <c r="AB313" s="46"/>
      <c r="AC313" s="46"/>
      <c r="AD313" s="46"/>
      <c r="AE313" s="46"/>
    </row>
    <row r="314" spans="1:31" s="44" customFormat="1" x14ac:dyDescent="0.25">
      <c r="A314" s="36">
        <v>14111</v>
      </c>
      <c r="B314" s="36" t="s">
        <v>9</v>
      </c>
      <c r="C314" s="36" t="s">
        <v>134</v>
      </c>
      <c r="D314" s="36">
        <v>1411</v>
      </c>
      <c r="E314" s="36">
        <v>1</v>
      </c>
      <c r="F314" s="37">
        <v>70</v>
      </c>
      <c r="G314" s="37">
        <v>17</v>
      </c>
      <c r="H314" s="38">
        <v>17060.330088089999</v>
      </c>
      <c r="I314" s="38">
        <f>Table1[[#This Row],[Cost]]+IF(Table1[[#This Row],[n]]=0,0,VLOOKUP(Table1[[#This Row],[DRG]],HCPCs,5,0))</f>
        <v>17647.92878064758</v>
      </c>
      <c r="J314" s="39">
        <v>0.84879999999999844</v>
      </c>
      <c r="K314" s="39">
        <f>Table1[[#This Row],[W (3M)]]-IFERROR((Table1[[#This Row],[W (3M)]]-Table1[[#This Row],[Adjusted Cost]]*Casemix/TotalCost)*EXP(-a/Table1[[#This Row],[n]]),)</f>
        <v>2.1207880592927886</v>
      </c>
      <c r="L314" s="39">
        <f>VLOOKUP(Table1[[#This Row],[BaseDRG]],BaseDRGTable,13+Table1[[#This Row],[severity]],FALSE)</f>
        <v>2.1207880592927886</v>
      </c>
      <c r="M314" s="39">
        <f>IF(VLOOKUP(Table1[[#This Row],[BaseDRG]],BaseDRGTable,8,0)&gt;0,Table1[[#This Row],[W (severity)]]*Basic_CaseMix/$L$797,Table1[[#This Row],[W (severity)]])</f>
        <v>2.1419318744229705</v>
      </c>
      <c r="N314" s="38">
        <v>70</v>
      </c>
      <c r="O314" s="41">
        <v>19</v>
      </c>
      <c r="P314" s="60">
        <v>2.0022421445695464</v>
      </c>
      <c r="Q314" s="40">
        <f>Table1[[#This Row],[W (proposed)]]/Table1[[#This Row],[W (curr)]]-1</f>
        <v>6.9766651467350504E-2</v>
      </c>
      <c r="R314" s="41">
        <f>RANK(Table1[[#This Row],[∆W%]],Table1[∆W%])</f>
        <v>273</v>
      </c>
      <c r="S314" s="59">
        <f>Table1[W (proposed)]-Table1[[#This Row],[W (curr)]]</f>
        <v>0.13968972985342409</v>
      </c>
      <c r="T314" s="50">
        <f>Table1[[#This Row],[nBasic]]*Table1[W (proposed)]-Table1[[#This Row],[nBasic (curr)]]*Table1[[#This Row],[W (curr)]]</f>
        <v>-1.6297588816308775</v>
      </c>
      <c r="U314" s="48"/>
      <c r="V314" s="46"/>
      <c r="W314" s="46"/>
      <c r="X314" s="46"/>
      <c r="Y314" s="46"/>
      <c r="Z314" s="46"/>
      <c r="AA314" s="46"/>
      <c r="AB314" s="46"/>
      <c r="AC314" s="46"/>
      <c r="AD314" s="46"/>
      <c r="AE314" s="46"/>
    </row>
    <row r="315" spans="1:31" s="44" customFormat="1" x14ac:dyDescent="0.25">
      <c r="A315" s="36">
        <v>51113</v>
      </c>
      <c r="B315" s="36" t="s">
        <v>13</v>
      </c>
      <c r="C315" s="36" t="s">
        <v>319</v>
      </c>
      <c r="D315" s="36">
        <v>5111</v>
      </c>
      <c r="E315" s="36">
        <v>3</v>
      </c>
      <c r="F315" s="37">
        <v>29</v>
      </c>
      <c r="G315" s="37">
        <v>16</v>
      </c>
      <c r="H315" s="38">
        <v>11133.751396551723</v>
      </c>
      <c r="I315" s="38">
        <f>Table1[[#This Row],[Cost]]+IF(Table1[[#This Row],[n]]=0,0,VLOOKUP(Table1[[#This Row],[DRG]],HCPCs,5,0))</f>
        <v>46943.915837469991</v>
      </c>
      <c r="J315" s="39">
        <v>8.9943000000000008</v>
      </c>
      <c r="K315" s="39">
        <f>Table1[[#This Row],[W (3M)]]-IFERROR((Table1[[#This Row],[W (3M)]]-Table1[[#This Row],[Adjusted Cost]]*Casemix/TotalCost)*EXP(-a/Table1[[#This Row],[n]]),)</f>
        <v>5.7704108594601191</v>
      </c>
      <c r="L315" s="39">
        <f>VLOOKUP(Table1[[#This Row],[BaseDRG]],BaseDRGTable,13+Table1[[#This Row],[severity]],FALSE)</f>
        <v>5.7704108594601191</v>
      </c>
      <c r="M315" s="39">
        <f>IF(VLOOKUP(Table1[[#This Row],[BaseDRG]],BaseDRGTable,8,0)&gt;0,Table1[[#This Row],[W (severity)]]*Basic_CaseMix/$L$797,Table1[[#This Row],[W (severity)]])</f>
        <v>5.8279406535868858</v>
      </c>
      <c r="N315" s="38">
        <v>6</v>
      </c>
      <c r="O315" s="41">
        <v>5</v>
      </c>
      <c r="P315" s="60">
        <v>3.4954865553746841</v>
      </c>
      <c r="Q315" s="40">
        <f>Table1[[#This Row],[W (proposed)]]/Table1[[#This Row],[W (curr)]]-1</f>
        <v>0.66727594606988383</v>
      </c>
      <c r="R315" s="41">
        <f>RANK(Table1[[#This Row],[∆W%]],Table1[∆W%])</f>
        <v>27</v>
      </c>
      <c r="S315" s="59">
        <f>Table1[W (proposed)]-Table1[[#This Row],[W (curr)]]</f>
        <v>2.3324540982122017</v>
      </c>
      <c r="T315" s="50">
        <f>Table1[[#This Row],[nBasic]]*Table1[W (proposed)]-Table1[[#This Row],[nBasic (curr)]]*Table1[[#This Row],[W (curr)]]</f>
        <v>75.769617680516745</v>
      </c>
      <c r="U315" s="48"/>
      <c r="V315" s="46"/>
      <c r="W315" s="46"/>
      <c r="X315" s="46"/>
      <c r="Y315" s="46"/>
      <c r="Z315" s="46"/>
      <c r="AA315" s="46"/>
      <c r="AB315" s="46"/>
      <c r="AC315" s="46"/>
      <c r="AD315" s="46"/>
      <c r="AE315" s="46"/>
    </row>
    <row r="316" spans="1:31" s="44" customFormat="1" x14ac:dyDescent="0.25">
      <c r="A316" s="36">
        <v>51041</v>
      </c>
      <c r="B316" s="36" t="s">
        <v>13</v>
      </c>
      <c r="C316" s="36" t="s">
        <v>80</v>
      </c>
      <c r="D316" s="36">
        <v>5104</v>
      </c>
      <c r="E316" s="36">
        <v>1</v>
      </c>
      <c r="F316" s="37">
        <v>22</v>
      </c>
      <c r="G316" s="37">
        <v>16</v>
      </c>
      <c r="H316" s="38">
        <v>39041.054900000003</v>
      </c>
      <c r="I316" s="38">
        <f>Table1[[#This Row],[Cost]]+IF(Table1[[#This Row],[n]]=0,0,VLOOKUP(Table1[[#This Row],[DRG]],HCPCs,5,0))</f>
        <v>42494.798859498616</v>
      </c>
      <c r="J316" s="39">
        <v>4.1488999999999985</v>
      </c>
      <c r="K316" s="39">
        <f>Table1[[#This Row],[W (3M)]]-IFERROR((Table1[[#This Row],[W (3M)]]-Table1[[#This Row],[Adjusted Cost]]*Casemix/TotalCost)*EXP(-a/Table1[[#This Row],[n]]),)</f>
        <v>5.1064323196321997</v>
      </c>
      <c r="L316" s="39">
        <f>VLOOKUP(Table1[[#This Row],[BaseDRG]],BaseDRGTable,13+Table1[[#This Row],[severity]],FALSE)</f>
        <v>5.1064323196321997</v>
      </c>
      <c r="M316" s="39">
        <f>IF(VLOOKUP(Table1[[#This Row],[BaseDRG]],BaseDRGTable,8,0)&gt;0,Table1[[#This Row],[W (severity)]]*Basic_CaseMix/$L$797,Table1[[#This Row],[W (severity)]])</f>
        <v>5.1573423860426519</v>
      </c>
      <c r="N316" s="38">
        <v>22</v>
      </c>
      <c r="O316" s="41">
        <v>16</v>
      </c>
      <c r="P316" s="60">
        <v>3.9347169839384963</v>
      </c>
      <c r="Q316" s="40">
        <f>Table1[[#This Row],[W (proposed)]]/Table1[[#This Row],[W (curr)]]-1</f>
        <v>0.31072766023449949</v>
      </c>
      <c r="R316" s="41">
        <f>RANK(Table1[[#This Row],[∆W%]],Table1[∆W%])</f>
        <v>98</v>
      </c>
      <c r="S316" s="59">
        <f>Table1[W (proposed)]-Table1[[#This Row],[W (curr)]]</f>
        <v>1.2226254021041556</v>
      </c>
      <c r="T316" s="50">
        <f>Table1[[#This Row],[nBasic]]*Table1[W (proposed)]-Table1[[#This Row],[nBasic (curr)]]*Table1[[#This Row],[W (curr)]]</f>
        <v>19.56200643366649</v>
      </c>
      <c r="U316" s="48"/>
      <c r="V316" s="46"/>
      <c r="W316" s="46"/>
      <c r="X316" s="46"/>
      <c r="Y316" s="46"/>
      <c r="Z316" s="46"/>
      <c r="AA316" s="46"/>
      <c r="AB316" s="46"/>
      <c r="AC316" s="46"/>
      <c r="AD316" s="46"/>
      <c r="AE316" s="46"/>
    </row>
    <row r="317" spans="1:31" s="44" customFormat="1" x14ac:dyDescent="0.25">
      <c r="A317" s="36">
        <v>64103</v>
      </c>
      <c r="B317" s="36" t="s">
        <v>14</v>
      </c>
      <c r="C317" s="36" t="s">
        <v>712</v>
      </c>
      <c r="D317" s="36">
        <v>6410</v>
      </c>
      <c r="E317" s="36">
        <v>3</v>
      </c>
      <c r="F317" s="37">
        <v>64</v>
      </c>
      <c r="G317" s="37">
        <v>16</v>
      </c>
      <c r="H317" s="38">
        <v>22430.331597562497</v>
      </c>
      <c r="I317" s="38">
        <f>Table1[[#This Row],[Cost]]+IF(Table1[[#This Row],[n]]=0,0,VLOOKUP(Table1[[#This Row],[DRG]],HCPCs,5,0))</f>
        <v>22621.33838290592</v>
      </c>
      <c r="J317" s="39">
        <v>1.8701999999999983</v>
      </c>
      <c r="K317" s="39">
        <f>Table1[[#This Row],[W (3M)]]-IFERROR((Table1[[#This Row],[W (3M)]]-Table1[[#This Row],[Adjusted Cost]]*Casemix/TotalCost)*EXP(-a/Table1[[#This Row],[n]]),)</f>
        <v>2.7264236022482962</v>
      </c>
      <c r="L317" s="39">
        <f>VLOOKUP(Table1[[#This Row],[BaseDRG]],BaseDRGTable,13+Table1[[#This Row],[severity]],FALSE)</f>
        <v>2.7264236022482962</v>
      </c>
      <c r="M317" s="39">
        <f>IF(VLOOKUP(Table1[[#This Row],[BaseDRG]],BaseDRGTable,8,0)&gt;0,Table1[[#This Row],[W (severity)]]*Basic_CaseMix/$L$797,Table1[[#This Row],[W (severity)]])</f>
        <v>2.7536054775704941</v>
      </c>
      <c r="N317" s="38">
        <v>49</v>
      </c>
      <c r="O317" s="41">
        <v>13</v>
      </c>
      <c r="P317" s="60">
        <v>3.0440445295017033</v>
      </c>
      <c r="Q317" s="40">
        <f>Table1[[#This Row],[W (proposed)]]/Table1[[#This Row],[W (curr)]]-1</f>
        <v>-9.541222183722553E-2</v>
      </c>
      <c r="R317" s="41">
        <f>RANK(Table1[[#This Row],[∆W%]],Table1[∆W%])</f>
        <v>502</v>
      </c>
      <c r="S317" s="59">
        <f>Table1[W (proposed)]-Table1[[#This Row],[W (curr)]]</f>
        <v>-0.29043905193120922</v>
      </c>
      <c r="T317" s="50">
        <f>Table1[[#This Row],[nBasic]]*Table1[W (proposed)]-Table1[[#This Row],[nBasic (curr)]]*Table1[[#This Row],[W (curr)]]</f>
        <v>4.4851087576057651</v>
      </c>
      <c r="U317" s="48"/>
      <c r="V317" s="46"/>
      <c r="W317" s="46"/>
      <c r="X317" s="46"/>
      <c r="Y317" s="46"/>
      <c r="Z317" s="46"/>
      <c r="AA317" s="46"/>
      <c r="AB317" s="46"/>
      <c r="AC317" s="46"/>
      <c r="AD317" s="46"/>
      <c r="AE317" s="46"/>
    </row>
    <row r="318" spans="1:31" s="44" customFormat="1" x14ac:dyDescent="0.25">
      <c r="A318" s="36">
        <v>14231</v>
      </c>
      <c r="B318" s="36" t="s">
        <v>9</v>
      </c>
      <c r="C318" s="36" t="s">
        <v>168</v>
      </c>
      <c r="D318" s="36">
        <v>1423</v>
      </c>
      <c r="E318" s="36">
        <v>1</v>
      </c>
      <c r="F318" s="37">
        <v>89</v>
      </c>
      <c r="G318" s="37">
        <v>16</v>
      </c>
      <c r="H318" s="38">
        <v>2515.6503370786522</v>
      </c>
      <c r="I318" s="38">
        <f>Table1[[#This Row],[Cost]]+IF(Table1[[#This Row],[n]]=0,0,VLOOKUP(Table1[[#This Row],[DRG]],HCPCs,5,0))</f>
        <v>2515.6503370786522</v>
      </c>
      <c r="J318" s="39">
        <v>0.55630000000000013</v>
      </c>
      <c r="K318" s="39">
        <f>Table1[[#This Row],[W (3M)]]-IFERROR((Table1[[#This Row],[W (3M)]]-Table1[[#This Row],[Adjusted Cost]]*Casemix/TotalCost)*EXP(-a/Table1[[#This Row],[n]]),)</f>
        <v>0.30664915205056453</v>
      </c>
      <c r="L318" s="39">
        <f>VLOOKUP(Table1[[#This Row],[BaseDRG]],BaseDRGTable,13+Table1[[#This Row],[severity]],FALSE)</f>
        <v>0.30664915205056453</v>
      </c>
      <c r="M318" s="39">
        <f>IF(VLOOKUP(Table1[[#This Row],[BaseDRG]],BaseDRGTable,8,0)&gt;0,Table1[[#This Row],[W (severity)]]*Basic_CaseMix/$L$797,Table1[[#This Row],[W (severity)]])</f>
        <v>0.30970638021269697</v>
      </c>
      <c r="N318" s="38">
        <v>88</v>
      </c>
      <c r="O318" s="41">
        <v>16</v>
      </c>
      <c r="P318" s="60">
        <v>0.30291088987379278</v>
      </c>
      <c r="Q318" s="40">
        <f>Table1[[#This Row],[W (proposed)]]/Table1[[#This Row],[W (curr)]]-1</f>
        <v>2.2433958520723829E-2</v>
      </c>
      <c r="R318" s="41">
        <f>RANK(Table1[[#This Row],[∆W%]],Table1[∆W%])</f>
        <v>334</v>
      </c>
      <c r="S318" s="51">
        <f>Table1[W (proposed)]-Table1[[#This Row],[W (curr)]]</f>
        <v>6.7954903389041976E-3</v>
      </c>
      <c r="T318" s="50">
        <f>Table1[[#This Row],[nBasic]]*Table1[W (proposed)]-Table1[[#This Row],[nBasic (curr)]]*Table1[[#This Row],[W (curr)]]</f>
        <v>0.10872784542246716</v>
      </c>
      <c r="U318" s="48"/>
      <c r="V318" s="46"/>
      <c r="W318" s="46"/>
      <c r="X318" s="46"/>
      <c r="Y318" s="46"/>
      <c r="Z318" s="46"/>
      <c r="AA318" s="46"/>
      <c r="AB318" s="46"/>
      <c r="AC318" s="46"/>
      <c r="AD318" s="46"/>
      <c r="AE318" s="46"/>
    </row>
    <row r="319" spans="1:31" s="44" customFormat="1" x14ac:dyDescent="0.25">
      <c r="A319" s="36">
        <v>61122</v>
      </c>
      <c r="B319" s="36" t="s">
        <v>14</v>
      </c>
      <c r="C319" s="36" t="s">
        <v>722</v>
      </c>
      <c r="D319" s="36">
        <v>6112</v>
      </c>
      <c r="E319" s="36">
        <v>2</v>
      </c>
      <c r="F319" s="37">
        <v>52</v>
      </c>
      <c r="G319" s="37">
        <v>16</v>
      </c>
      <c r="H319" s="38">
        <v>8835.4794423076946</v>
      </c>
      <c r="I319" s="38">
        <f>Table1[[#This Row],[Cost]]+IF(Table1[[#This Row],[n]]=0,0,VLOOKUP(Table1[[#This Row],[DRG]],HCPCs,5,0))</f>
        <v>9653.7195951718513</v>
      </c>
      <c r="J319" s="39">
        <v>1.2415000000000007</v>
      </c>
      <c r="K319" s="39">
        <f>Table1[[#This Row],[W (3M)]]-IFERROR((Table1[[#This Row],[W (3M)]]-Table1[[#This Row],[Adjusted Cost]]*Casemix/TotalCost)*EXP(-a/Table1[[#This Row],[n]]),)</f>
        <v>1.1692255439497619</v>
      </c>
      <c r="L319" s="39">
        <f>VLOOKUP(Table1[[#This Row],[BaseDRG]],BaseDRGTable,13+Table1[[#This Row],[severity]],FALSE)</f>
        <v>1.1692255439497619</v>
      </c>
      <c r="M319" s="39">
        <f>IF(VLOOKUP(Table1[[#This Row],[BaseDRG]],BaseDRGTable,8,0)&gt;0,Table1[[#This Row],[W (severity)]]*Basic_CaseMix/$L$797,Table1[[#This Row],[W (severity)]])</f>
        <v>1.1808824790397321</v>
      </c>
      <c r="N319" s="38">
        <v>72</v>
      </c>
      <c r="O319" s="41">
        <v>20</v>
      </c>
      <c r="P319" s="60">
        <v>1.0618134643211461</v>
      </c>
      <c r="Q319" s="40">
        <f>Table1[[#This Row],[W (proposed)]]/Table1[[#This Row],[W (curr)]]-1</f>
        <v>0.11213741275611988</v>
      </c>
      <c r="R319" s="41">
        <f>RANK(Table1[[#This Row],[∆W%]],Table1[∆W%])</f>
        <v>239</v>
      </c>
      <c r="S319" s="59">
        <f>Table1[W (proposed)]-Table1[[#This Row],[W (curr)]]</f>
        <v>0.119069014718586</v>
      </c>
      <c r="T319" s="50">
        <f>Table1[[#This Row],[nBasic]]*Table1[W (proposed)]-Table1[[#This Row],[nBasic (curr)]]*Table1[[#This Row],[W (curr)]]</f>
        <v>-2.3421496217872075</v>
      </c>
      <c r="U319" s="48"/>
      <c r="V319" s="46"/>
      <c r="W319" s="46"/>
      <c r="X319" s="46"/>
      <c r="Y319" s="46"/>
      <c r="Z319" s="46"/>
      <c r="AA319" s="46"/>
      <c r="AB319" s="46"/>
      <c r="AC319" s="46"/>
      <c r="AD319" s="46"/>
      <c r="AE319" s="46"/>
    </row>
    <row r="320" spans="1:31" s="44" customFormat="1" x14ac:dyDescent="0.25">
      <c r="A320" s="36">
        <v>164143</v>
      </c>
      <c r="B320" s="36" t="s">
        <v>24</v>
      </c>
      <c r="C320" s="36" t="s">
        <v>768</v>
      </c>
      <c r="D320" s="36">
        <v>16414</v>
      </c>
      <c r="E320" s="36">
        <v>3</v>
      </c>
      <c r="F320" s="37">
        <v>44</v>
      </c>
      <c r="G320" s="37">
        <v>16</v>
      </c>
      <c r="H320" s="38">
        <v>14077.005135957274</v>
      </c>
      <c r="I320" s="38">
        <f>Table1[[#This Row],[Cost]]+IF(Table1[[#This Row],[n]]=0,0,VLOOKUP(Table1[[#This Row],[DRG]],HCPCs,5,0))</f>
        <v>14114.631826606128</v>
      </c>
      <c r="J320" s="39">
        <v>1.9650988223882351</v>
      </c>
      <c r="K320" s="39">
        <f>Table1[[#This Row],[W (3M)]]-IFERROR((Table1[[#This Row],[W (3M)]]-Table1[[#This Row],[Adjusted Cost]]*Casemix/TotalCost)*EXP(-a/Table1[[#This Row],[n]]),)</f>
        <v>1.7125121926824411</v>
      </c>
      <c r="L320" s="39">
        <f>VLOOKUP(Table1[[#This Row],[BaseDRG]],BaseDRGTable,13+Table1[[#This Row],[severity]],FALSE)</f>
        <v>1.7125121926824411</v>
      </c>
      <c r="M320" s="39">
        <f>IF(VLOOKUP(Table1[[#This Row],[BaseDRG]],BaseDRGTable,8,0)&gt;0,Table1[[#This Row],[W (severity)]]*Basic_CaseMix/$L$797,Table1[[#This Row],[W (severity)]])</f>
        <v>1.7295855824780884</v>
      </c>
      <c r="N320" s="38">
        <v>23</v>
      </c>
      <c r="O320" s="41">
        <v>13</v>
      </c>
      <c r="P320" s="60">
        <v>2.7187736072719226</v>
      </c>
      <c r="Q320" s="40">
        <f>Table1[[#This Row],[W (proposed)]]/Table1[[#This Row],[W (curr)]]-1</f>
        <v>-0.36383611424947127</v>
      </c>
      <c r="R320" s="41">
        <f>RANK(Table1[[#This Row],[∆W%]],Table1[∆W%])</f>
        <v>722</v>
      </c>
      <c r="S320" s="59">
        <f>Table1[W (proposed)]-Table1[[#This Row],[W (curr)]]</f>
        <v>-0.98918802479383428</v>
      </c>
      <c r="T320" s="50">
        <f>Table1[[#This Row],[nBasic]]*Table1[W (proposed)]-Table1[[#This Row],[nBasic (curr)]]*Table1[[#This Row],[W (curr)]]</f>
        <v>-7.6706875748855801</v>
      </c>
      <c r="U320" s="48"/>
      <c r="V320" s="46"/>
      <c r="W320" s="46"/>
      <c r="X320" s="46"/>
      <c r="Y320" s="46"/>
      <c r="Z320" s="46"/>
      <c r="AA320" s="46"/>
      <c r="AB320" s="46"/>
      <c r="AC320" s="46"/>
      <c r="AD320" s="46"/>
      <c r="AE320" s="46"/>
    </row>
    <row r="321" spans="1:31" s="44" customFormat="1" x14ac:dyDescent="0.25">
      <c r="A321" s="36">
        <v>64132</v>
      </c>
      <c r="B321" s="36" t="s">
        <v>14</v>
      </c>
      <c r="C321" s="36" t="s">
        <v>711</v>
      </c>
      <c r="D321" s="36">
        <v>6413</v>
      </c>
      <c r="E321" s="36">
        <v>2</v>
      </c>
      <c r="F321" s="37">
        <v>62</v>
      </c>
      <c r="G321" s="37">
        <v>16</v>
      </c>
      <c r="H321" s="38">
        <v>6943.5114854838739</v>
      </c>
      <c r="I321" s="38">
        <f>Table1[[#This Row],[Cost]]+IF(Table1[[#This Row],[n]]=0,0,VLOOKUP(Table1[[#This Row],[DRG]],HCPCs,5,0))</f>
        <v>7057.0936463855451</v>
      </c>
      <c r="J321" s="39">
        <v>0.86939999999999928</v>
      </c>
      <c r="K321" s="39">
        <f>Table1[[#This Row],[W (3M)]]-IFERROR((Table1[[#This Row],[W (3M)]]-Table1[[#This Row],[Adjusted Cost]]*Casemix/TotalCost)*EXP(-a/Table1[[#This Row],[n]]),)</f>
        <v>0.85411051972783281</v>
      </c>
      <c r="L321" s="39">
        <f>VLOOKUP(Table1[[#This Row],[BaseDRG]],BaseDRGTable,13+Table1[[#This Row],[severity]],FALSE)</f>
        <v>0.85411051972783281</v>
      </c>
      <c r="M321" s="39">
        <f>IF(VLOOKUP(Table1[[#This Row],[BaseDRG]],BaseDRGTable,8,0)&gt;0,Table1[[#This Row],[W (severity)]]*Basic_CaseMix/$L$797,Table1[[#This Row],[W (severity)]])</f>
        <v>0.86262582367380614</v>
      </c>
      <c r="N321" s="38">
        <v>97</v>
      </c>
      <c r="O321" s="41">
        <v>24</v>
      </c>
      <c r="P321" s="60">
        <v>1.137384872352744</v>
      </c>
      <c r="Q321" s="40">
        <f>Table1[[#This Row],[W (proposed)]]/Table1[[#This Row],[W (curr)]]-1</f>
        <v>-0.24157086607858913</v>
      </c>
      <c r="R321" s="41">
        <f>RANK(Table1[[#This Row],[∆W%]],Table1[∆W%])</f>
        <v>654</v>
      </c>
      <c r="S321" s="59">
        <f>Table1[W (proposed)]-Table1[[#This Row],[W (curr)]]</f>
        <v>-0.27475904867893786</v>
      </c>
      <c r="T321" s="50">
        <f>Table1[[#This Row],[nBasic]]*Table1[W (proposed)]-Table1[[#This Row],[nBasic (curr)]]*Table1[[#This Row],[W (curr)]]</f>
        <v>-13.495223757684959</v>
      </c>
      <c r="U321" s="48"/>
      <c r="V321" s="46"/>
      <c r="W321" s="46"/>
      <c r="X321" s="46"/>
      <c r="Y321" s="46"/>
      <c r="Z321" s="46"/>
      <c r="AA321" s="46"/>
      <c r="AB321" s="46"/>
      <c r="AC321" s="46"/>
      <c r="AD321" s="46"/>
      <c r="AE321" s="46"/>
    </row>
    <row r="322" spans="1:31" s="44" customFormat="1" x14ac:dyDescent="0.25">
      <c r="A322" s="36">
        <v>31202</v>
      </c>
      <c r="B322" s="36" t="s">
        <v>11</v>
      </c>
      <c r="C322" s="36" t="s">
        <v>769</v>
      </c>
      <c r="D322" s="36">
        <v>3120</v>
      </c>
      <c r="E322" s="36">
        <v>2</v>
      </c>
      <c r="F322" s="37">
        <v>59</v>
      </c>
      <c r="G322" s="37">
        <v>16</v>
      </c>
      <c r="H322" s="38">
        <v>9428.5678915254248</v>
      </c>
      <c r="I322" s="38">
        <f>Table1[[#This Row],[Cost]]+IF(Table1[[#This Row],[n]]=0,0,VLOOKUP(Table1[[#This Row],[DRG]],HCPCs,5,0))</f>
        <v>10150.111190269967</v>
      </c>
      <c r="J322" s="39">
        <v>1.7206000000000001</v>
      </c>
      <c r="K322" s="39">
        <f>Table1[[#This Row],[W (3M)]]-IFERROR((Table1[[#This Row],[W (3M)]]-Table1[[#This Row],[Adjusted Cost]]*Casemix/TotalCost)*EXP(-a/Table1[[#This Row],[n]]),)</f>
        <v>1.2348006409770576</v>
      </c>
      <c r="L322" s="39">
        <f>VLOOKUP(Table1[[#This Row],[BaseDRG]],BaseDRGTable,13+Table1[[#This Row],[severity]],FALSE)</f>
        <v>1.2348006409770576</v>
      </c>
      <c r="M322" s="39">
        <f>IF(VLOOKUP(Table1[[#This Row],[BaseDRG]],BaseDRGTable,8,0)&gt;0,Table1[[#This Row],[W (severity)]]*Basic_CaseMix/$L$797,Table1[[#This Row],[W (severity)]])</f>
        <v>1.2471113461232168</v>
      </c>
      <c r="N322" s="38">
        <v>105</v>
      </c>
      <c r="O322" s="41">
        <v>27</v>
      </c>
      <c r="P322" s="60">
        <v>1.8175910887902937</v>
      </c>
      <c r="Q322" s="40">
        <f>Table1[[#This Row],[W (proposed)]]/Table1[[#This Row],[W (curr)]]-1</f>
        <v>-0.31386583384206745</v>
      </c>
      <c r="R322" s="41">
        <f>RANK(Table1[[#This Row],[∆W%]],Table1[∆W%])</f>
        <v>694</v>
      </c>
      <c r="S322" s="59">
        <f>Table1[W (proposed)]-Table1[[#This Row],[W (curr)]]</f>
        <v>-0.57047974266707691</v>
      </c>
      <c r="T322" s="50">
        <f>Table1[[#This Row],[nBasic]]*Table1[W (proposed)]-Table1[[#This Row],[nBasic (curr)]]*Table1[[#This Row],[W (curr)]]</f>
        <v>-29.121177859366458</v>
      </c>
      <c r="U322" s="48"/>
      <c r="V322" s="46"/>
      <c r="W322" s="46"/>
      <c r="X322" s="46"/>
      <c r="Y322" s="46"/>
      <c r="Z322" s="46"/>
      <c r="AA322" s="46"/>
      <c r="AB322" s="46"/>
      <c r="AC322" s="46"/>
      <c r="AD322" s="46"/>
      <c r="AE322" s="46"/>
    </row>
    <row r="323" spans="1:31" s="44" customFormat="1" x14ac:dyDescent="0.25">
      <c r="A323" s="36">
        <v>41302</v>
      </c>
      <c r="B323" s="36" t="s">
        <v>12</v>
      </c>
      <c r="C323" s="36" t="s">
        <v>819</v>
      </c>
      <c r="D323" s="36">
        <v>4130</v>
      </c>
      <c r="E323" s="36">
        <v>2</v>
      </c>
      <c r="F323" s="37">
        <v>103</v>
      </c>
      <c r="G323" s="37">
        <v>16</v>
      </c>
      <c r="H323" s="38">
        <v>9985.0544761429155</v>
      </c>
      <c r="I323" s="38">
        <f>Table1[[#This Row],[Cost]]+IF(Table1[[#This Row],[n]]=0,0,VLOOKUP(Table1[[#This Row],[DRG]],HCPCs,5,0))</f>
        <v>10196.972134019607</v>
      </c>
      <c r="J323" s="39">
        <v>2.0635999999999961</v>
      </c>
      <c r="K323" s="39">
        <f>Table1[[#This Row],[W (3M)]]-IFERROR((Table1[[#This Row],[W (3M)]]-Table1[[#This Row],[Adjusted Cost]]*Casemix/TotalCost)*EXP(-a/Table1[[#This Row],[n]]),)</f>
        <v>1.2402586515781984</v>
      </c>
      <c r="L323" s="39">
        <f>VLOOKUP(Table1[[#This Row],[BaseDRG]],BaseDRGTable,13+Table1[[#This Row],[severity]],FALSE)</f>
        <v>1.2402586515781984</v>
      </c>
      <c r="M323" s="39">
        <f>IF(VLOOKUP(Table1[[#This Row],[BaseDRG]],BaseDRGTable,8,0)&gt;0,Table1[[#This Row],[W (severity)]]*Basic_CaseMix/$L$797,Table1[[#This Row],[W (severity)]])</f>
        <v>1.2526237719529909</v>
      </c>
      <c r="N323" s="38">
        <v>285</v>
      </c>
      <c r="O323" s="41">
        <v>59</v>
      </c>
      <c r="P323" s="60">
        <v>2.6288030874067787</v>
      </c>
      <c r="Q323" s="40">
        <f>Table1[[#This Row],[W (proposed)]]/Table1[[#This Row],[W (curr)]]-1</f>
        <v>-0.52350034205541807</v>
      </c>
      <c r="R323" s="41">
        <f>RANK(Table1[[#This Row],[∆W%]],Table1[∆W%])</f>
        <v>761</v>
      </c>
      <c r="S323" s="59">
        <f>Table1[W (proposed)]-Table1[[#This Row],[W (curr)]]</f>
        <v>-1.3761793154537878</v>
      </c>
      <c r="T323" s="50">
        <f>Table1[[#This Row],[nBasic]]*Table1[W (proposed)]-Table1[[#This Row],[nBasic (curr)]]*Table1[[#This Row],[W (curr)]]</f>
        <v>-135.05740180575211</v>
      </c>
      <c r="U323" s="48"/>
      <c r="V323" s="46"/>
      <c r="W323" s="46"/>
      <c r="X323" s="46"/>
      <c r="Y323" s="46"/>
      <c r="Z323" s="46"/>
      <c r="AA323" s="46"/>
      <c r="AB323" s="46"/>
      <c r="AC323" s="46"/>
      <c r="AD323" s="46"/>
      <c r="AE323" s="46"/>
    </row>
    <row r="324" spans="1:31" s="44" customFormat="1" x14ac:dyDescent="0.25">
      <c r="A324" s="36">
        <v>81803</v>
      </c>
      <c r="B324" s="36" t="s">
        <v>16</v>
      </c>
      <c r="C324" s="36" t="s">
        <v>690</v>
      </c>
      <c r="D324" s="36">
        <v>8180</v>
      </c>
      <c r="E324" s="36">
        <v>3</v>
      </c>
      <c r="F324" s="37">
        <v>35</v>
      </c>
      <c r="G324" s="37">
        <v>15</v>
      </c>
      <c r="H324" s="38">
        <v>15489.067395104003</v>
      </c>
      <c r="I324" s="38">
        <f>Table1[[#This Row],[Cost]]+IF(Table1[[#This Row],[n]]=0,0,VLOOKUP(Table1[[#This Row],[DRG]],HCPCs,5,0))</f>
        <v>17438.430749784417</v>
      </c>
      <c r="J324" s="39">
        <v>2.6223999999999994</v>
      </c>
      <c r="K324" s="39">
        <f>Table1[[#This Row],[W (3M)]]-IFERROR((Table1[[#This Row],[W (3M)]]-Table1[[#This Row],[Adjusted Cost]]*Casemix/TotalCost)*EXP(-a/Table1[[#This Row],[n]]),)</f>
        <v>2.1216369097122385</v>
      </c>
      <c r="L324" s="39">
        <f>VLOOKUP(Table1[[#This Row],[BaseDRG]],BaseDRGTable,13+Table1[[#This Row],[severity]],FALSE)</f>
        <v>2.1216369097122385</v>
      </c>
      <c r="M324" s="39">
        <f>IF(VLOOKUP(Table1[[#This Row],[BaseDRG]],BaseDRGTable,8,0)&gt;0,Table1[[#This Row],[W (severity)]]*Basic_CaseMix/$L$797,Table1[[#This Row],[W (severity)]])</f>
        <v>2.1427891877042624</v>
      </c>
      <c r="N324" s="38">
        <v>16</v>
      </c>
      <c r="O324" s="41">
        <v>5</v>
      </c>
      <c r="P324" s="60">
        <v>2.2241949403184491</v>
      </c>
      <c r="Q324" s="40">
        <f>Table1[[#This Row],[W (proposed)]]/Table1[[#This Row],[W (curr)]]-1</f>
        <v>-3.6600097922411146E-2</v>
      </c>
      <c r="R324" s="41">
        <f>RANK(Table1[[#This Row],[∆W%]],Table1[∆W%])</f>
        <v>432</v>
      </c>
      <c r="S324" s="59">
        <f>Table1[W (proposed)]-Table1[[#This Row],[W (curr)]]</f>
        <v>-8.1405752614186699E-2</v>
      </c>
      <c r="T324" s="50">
        <f>Table1[[#This Row],[nBasic]]*Table1[W (proposed)]-Table1[[#This Row],[nBasic (curr)]]*Table1[[#This Row],[W (curr)]]</f>
        <v>21.020863113971693</v>
      </c>
      <c r="U324" s="48"/>
      <c r="V324" s="46"/>
      <c r="W324" s="46"/>
      <c r="X324" s="46"/>
      <c r="Y324" s="46"/>
      <c r="Z324" s="46"/>
      <c r="AA324" s="46"/>
      <c r="AB324" s="46"/>
      <c r="AC324" s="46"/>
      <c r="AD324" s="46"/>
      <c r="AE324" s="46"/>
    </row>
    <row r="325" spans="1:31" s="44" customFormat="1" x14ac:dyDescent="0.25">
      <c r="A325" s="36">
        <v>51073</v>
      </c>
      <c r="B325" s="36" t="s">
        <v>13</v>
      </c>
      <c r="C325" s="36" t="s">
        <v>781</v>
      </c>
      <c r="D325" s="36">
        <v>5107</v>
      </c>
      <c r="E325" s="36">
        <v>3</v>
      </c>
      <c r="F325" s="37">
        <v>31</v>
      </c>
      <c r="G325" s="37">
        <v>15</v>
      </c>
      <c r="H325" s="38">
        <v>51246.379177828399</v>
      </c>
      <c r="I325" s="38">
        <f>Table1[[#This Row],[Cost]]+IF(Table1[[#This Row],[n]]=0,0,VLOOKUP(Table1[[#This Row],[DRG]],HCPCs,5,0))</f>
        <v>51416.2009763971</v>
      </c>
      <c r="J325" s="39">
        <v>5.2471000000000014</v>
      </c>
      <c r="K325" s="39">
        <f>Table1[[#This Row],[W (3M)]]-IFERROR((Table1[[#This Row],[W (3M)]]-Table1[[#This Row],[Adjusted Cost]]*Casemix/TotalCost)*EXP(-a/Table1[[#This Row],[n]]),)</f>
        <v>6.1965655085412674</v>
      </c>
      <c r="L325" s="39">
        <f>VLOOKUP(Table1[[#This Row],[BaseDRG]],BaseDRGTable,13+Table1[[#This Row],[severity]],FALSE)</f>
        <v>6.1965655085412674</v>
      </c>
      <c r="M325" s="39">
        <f>IF(VLOOKUP(Table1[[#This Row],[BaseDRG]],BaseDRGTable,8,0)&gt;0,Table1[[#This Row],[W (severity)]]*Basic_CaseMix/$L$797,Table1[[#This Row],[W (severity)]])</f>
        <v>6.2583439757391393</v>
      </c>
      <c r="N325" s="38">
        <v>22</v>
      </c>
      <c r="O325" s="41">
        <v>9</v>
      </c>
      <c r="P325" s="60">
        <v>8.1113857641124856</v>
      </c>
      <c r="Q325" s="40">
        <f>Table1[[#This Row],[W (proposed)]]/Table1[[#This Row],[W (curr)]]-1</f>
        <v>-0.22844947118306591</v>
      </c>
      <c r="R325" s="41">
        <f>RANK(Table1[[#This Row],[∆W%]],Table1[∆W%])</f>
        <v>646</v>
      </c>
      <c r="S325" s="59">
        <f>Table1[W (proposed)]-Table1[[#This Row],[W (curr)]]</f>
        <v>-1.8530417883733463</v>
      </c>
      <c r="T325" s="50">
        <f>Table1[[#This Row],[nBasic]]*Table1[W (proposed)]-Table1[[#This Row],[nBasic (curr)]]*Table1[[#This Row],[W (curr)]]</f>
        <v>20.872687759074722</v>
      </c>
      <c r="U325" s="48"/>
      <c r="V325" s="46"/>
      <c r="W325" s="46"/>
      <c r="X325" s="46"/>
      <c r="Y325" s="46"/>
      <c r="Z325" s="46"/>
      <c r="AA325" s="46"/>
      <c r="AB325" s="46"/>
      <c r="AC325" s="46"/>
      <c r="AD325" s="46"/>
      <c r="AE325" s="46"/>
    </row>
    <row r="326" spans="1:31" s="44" customFormat="1" x14ac:dyDescent="0.25">
      <c r="A326" s="36">
        <v>21303</v>
      </c>
      <c r="B326" s="36" t="s">
        <v>10</v>
      </c>
      <c r="C326" s="36" t="s">
        <v>455</v>
      </c>
      <c r="D326" s="36">
        <v>2130</v>
      </c>
      <c r="E326" s="36">
        <v>3</v>
      </c>
      <c r="F326" s="37">
        <v>50</v>
      </c>
      <c r="G326" s="37">
        <v>15</v>
      </c>
      <c r="H326" s="38">
        <v>7498.7381100000002</v>
      </c>
      <c r="I326" s="38">
        <f>Table1[[#This Row],[Cost]]+IF(Table1[[#This Row],[n]]=0,0,VLOOKUP(Table1[[#This Row],[DRG]],HCPCs,5,0))</f>
        <v>7660.2309333168696</v>
      </c>
      <c r="J326" s="39">
        <v>2.1884000000000001</v>
      </c>
      <c r="K326" s="39">
        <f>Table1[[#This Row],[W (3M)]]-IFERROR((Table1[[#This Row],[W (3M)]]-Table1[[#This Row],[Adjusted Cost]]*Casemix/TotalCost)*EXP(-a/Table1[[#This Row],[n]]),)</f>
        <v>0.94691539413457071</v>
      </c>
      <c r="L326" s="39">
        <f>VLOOKUP(Table1[[#This Row],[BaseDRG]],BaseDRGTable,13+Table1[[#This Row],[severity]],FALSE)</f>
        <v>0.94691539413457071</v>
      </c>
      <c r="M326" s="39">
        <f>IF(VLOOKUP(Table1[[#This Row],[BaseDRG]],BaseDRGTable,8,0)&gt;0,Table1[[#This Row],[W (severity)]]*Basic_CaseMix/$L$797,Table1[[#This Row],[W (severity)]])</f>
        <v>0.95635594334446261</v>
      </c>
      <c r="N326" s="38">
        <v>10</v>
      </c>
      <c r="O326" s="41">
        <v>1</v>
      </c>
      <c r="P326" s="60">
        <v>0.850370954052865</v>
      </c>
      <c r="Q326" s="40">
        <f>Table1[[#This Row],[W (proposed)]]/Table1[[#This Row],[W (curr)]]-1</f>
        <v>0.12463383043185283</v>
      </c>
      <c r="R326" s="41">
        <f>RANK(Table1[[#This Row],[∆W%]],Table1[∆W%])</f>
        <v>230</v>
      </c>
      <c r="S326" s="59">
        <f>Table1[W (proposed)]-Table1[[#This Row],[W (curr)]]</f>
        <v>0.10598498929159761</v>
      </c>
      <c r="T326" s="50">
        <f>Table1[[#This Row],[nBasic]]*Table1[W (proposed)]-Table1[[#This Row],[nBasic (curr)]]*Table1[[#This Row],[W (curr)]]</f>
        <v>13.494968196114074</v>
      </c>
      <c r="U326" s="48"/>
      <c r="V326" s="46"/>
      <c r="W326" s="46"/>
      <c r="X326" s="46"/>
      <c r="Y326" s="46"/>
      <c r="Z326" s="46"/>
      <c r="AA326" s="46"/>
      <c r="AB326" s="46"/>
      <c r="AC326" s="46"/>
      <c r="AD326" s="46"/>
      <c r="AE326" s="46"/>
    </row>
    <row r="327" spans="1:31" s="44" customFormat="1" x14ac:dyDescent="0.25">
      <c r="A327" s="36">
        <v>44193</v>
      </c>
      <c r="B327" s="36" t="s">
        <v>12</v>
      </c>
      <c r="C327" s="36" t="s">
        <v>763</v>
      </c>
      <c r="D327" s="36">
        <v>4419</v>
      </c>
      <c r="E327" s="36">
        <v>3</v>
      </c>
      <c r="F327" s="37">
        <v>65</v>
      </c>
      <c r="G327" s="37">
        <v>15</v>
      </c>
      <c r="H327" s="38">
        <v>20238.372941613852</v>
      </c>
      <c r="I327" s="38">
        <f>Table1[[#This Row],[Cost]]+IF(Table1[[#This Row],[n]]=0,0,VLOOKUP(Table1[[#This Row],[DRG]],HCPCs,5,0))</f>
        <v>20333.354406923929</v>
      </c>
      <c r="J327" s="39">
        <v>1.6060999999999999</v>
      </c>
      <c r="K327" s="39">
        <f>Table1[[#This Row],[W (3M)]]-IFERROR((Table1[[#This Row],[W (3M)]]-Table1[[#This Row],[Adjusted Cost]]*Casemix/TotalCost)*EXP(-a/Table1[[#This Row],[n]]),)</f>
        <v>2.449896967135083</v>
      </c>
      <c r="L327" s="39">
        <f>VLOOKUP(Table1[[#This Row],[BaseDRG]],BaseDRGTable,13+Table1[[#This Row],[severity]],FALSE)</f>
        <v>2.449896967135083</v>
      </c>
      <c r="M327" s="39">
        <f>IF(VLOOKUP(Table1[[#This Row],[BaseDRG]],BaseDRGTable,8,0)&gt;0,Table1[[#This Row],[W (severity)]]*Basic_CaseMix/$L$797,Table1[[#This Row],[W (severity)]])</f>
        <v>2.4743219295136298</v>
      </c>
      <c r="N327" s="38">
        <v>45</v>
      </c>
      <c r="O327" s="41">
        <v>12</v>
      </c>
      <c r="P327" s="60">
        <v>2.9951659760799765</v>
      </c>
      <c r="Q327" s="40">
        <f>Table1[[#This Row],[W (proposed)]]/Table1[[#This Row],[W (curr)]]-1</f>
        <v>-0.17389488620193883</v>
      </c>
      <c r="R327" s="41">
        <f>RANK(Table1[[#This Row],[∆W%]],Table1[∆W%])</f>
        <v>584</v>
      </c>
      <c r="S327" s="59">
        <f>Table1[W (proposed)]-Table1[[#This Row],[W (curr)]]</f>
        <v>-0.52084404656634664</v>
      </c>
      <c r="T327" s="50">
        <f>Table1[[#This Row],[nBasic]]*Table1[W (proposed)]-Table1[[#This Row],[nBasic (curr)]]*Table1[[#This Row],[W (curr)]]</f>
        <v>1.1728372297447294</v>
      </c>
      <c r="U327" s="48"/>
      <c r="V327" s="46"/>
      <c r="W327" s="46"/>
      <c r="X327" s="46"/>
      <c r="Y327" s="46"/>
      <c r="Z327" s="46"/>
      <c r="AA327" s="46"/>
      <c r="AB327" s="46"/>
      <c r="AC327" s="46"/>
      <c r="AD327" s="46"/>
      <c r="AE327" s="46"/>
    </row>
    <row r="328" spans="1:31" s="44" customFormat="1" x14ac:dyDescent="0.25">
      <c r="A328" s="36">
        <v>114151</v>
      </c>
      <c r="B328" s="36" t="s">
        <v>19</v>
      </c>
      <c r="C328" s="36" t="s">
        <v>167</v>
      </c>
      <c r="D328" s="36">
        <v>11415</v>
      </c>
      <c r="E328" s="36">
        <v>1</v>
      </c>
      <c r="F328" s="37">
        <v>77</v>
      </c>
      <c r="G328" s="37">
        <v>15</v>
      </c>
      <c r="H328" s="38">
        <v>2433.3070259740271</v>
      </c>
      <c r="I328" s="38">
        <f>Table1[[#This Row],[Cost]]+IF(Table1[[#This Row],[n]]=0,0,VLOOKUP(Table1[[#This Row],[DRG]],HCPCs,5,0))</f>
        <v>2460.324130291775</v>
      </c>
      <c r="J328" s="39">
        <v>0.43590048801444398</v>
      </c>
      <c r="K328" s="39">
        <f>Table1[[#This Row],[W (3M)]]-IFERROR((Table1[[#This Row],[W (3M)]]-Table1[[#This Row],[Adjusted Cost]]*Casemix/TotalCost)*EXP(-a/Table1[[#This Row],[n]]),)</f>
        <v>0.29912889514527485</v>
      </c>
      <c r="L328" s="39">
        <f>VLOOKUP(Table1[[#This Row],[BaseDRG]],BaseDRGTable,13+Table1[[#This Row],[severity]],FALSE)</f>
        <v>0.29912889514527485</v>
      </c>
      <c r="M328" s="39">
        <f>IF(VLOOKUP(Table1[[#This Row],[BaseDRG]],BaseDRGTable,8,0)&gt;0,Table1[[#This Row],[W (severity)]]*Basic_CaseMix/$L$797,Table1[[#This Row],[W (severity)]])</f>
        <v>0.30211114791274674</v>
      </c>
      <c r="N328" s="38">
        <v>75</v>
      </c>
      <c r="O328" s="41">
        <v>15</v>
      </c>
      <c r="P328" s="60">
        <v>0.32049969834464775</v>
      </c>
      <c r="Q328" s="40">
        <f>Table1[[#This Row],[W (proposed)]]/Table1[[#This Row],[W (curr)]]-1</f>
        <v>-5.7374626331557321E-2</v>
      </c>
      <c r="R328" s="41">
        <f>RANK(Table1[[#This Row],[∆W%]],Table1[∆W%])</f>
        <v>453</v>
      </c>
      <c r="S328" s="51">
        <f>Table1[W (proposed)]-Table1[[#This Row],[W (curr)]]</f>
        <v>-1.8388550431901018E-2</v>
      </c>
      <c r="T328" s="50">
        <f>Table1[[#This Row],[nBasic]]*Table1[W (proposed)]-Table1[[#This Row],[nBasic (curr)]]*Table1[[#This Row],[W (curr)]]</f>
        <v>-0.2758282564785155</v>
      </c>
      <c r="U328" s="48"/>
      <c r="V328" s="46"/>
      <c r="W328" s="46"/>
      <c r="X328" s="46"/>
      <c r="Y328" s="46"/>
      <c r="Z328" s="46"/>
      <c r="AA328" s="46"/>
      <c r="AB328" s="46"/>
      <c r="AC328" s="46"/>
      <c r="AD328" s="46"/>
      <c r="AE328" s="46"/>
    </row>
    <row r="329" spans="1:31" s="44" customFormat="1" x14ac:dyDescent="0.25">
      <c r="A329" s="36">
        <v>184132</v>
      </c>
      <c r="B329" s="36" t="s">
        <v>26</v>
      </c>
      <c r="C329" s="36" t="s">
        <v>435</v>
      </c>
      <c r="D329" s="36">
        <v>18413</v>
      </c>
      <c r="E329" s="36">
        <v>2</v>
      </c>
      <c r="F329" s="37">
        <v>73</v>
      </c>
      <c r="G329" s="37">
        <v>15</v>
      </c>
      <c r="H329" s="38">
        <v>4226.0492547945178</v>
      </c>
      <c r="I329" s="38">
        <f>Table1[[#This Row],[Cost]]+IF(Table1[[#This Row],[n]]=0,0,VLOOKUP(Table1[[#This Row],[DRG]],HCPCs,5,0))</f>
        <v>4272.5757749503264</v>
      </c>
      <c r="J329" s="39">
        <v>0.59869936030389681</v>
      </c>
      <c r="K329" s="39">
        <f>Table1[[#This Row],[W (3M)]]-IFERROR((Table1[[#This Row],[W (3M)]]-Table1[[#This Row],[Adjusted Cost]]*Casemix/TotalCost)*EXP(-a/Table1[[#This Row],[n]]),)</f>
        <v>0.51787448766950939</v>
      </c>
      <c r="L329" s="39">
        <f>VLOOKUP(Table1[[#This Row],[BaseDRG]],BaseDRGTable,13+Table1[[#This Row],[severity]],FALSE)</f>
        <v>0.51787448766950939</v>
      </c>
      <c r="M329" s="39">
        <f>IF(VLOOKUP(Table1[[#This Row],[BaseDRG]],BaseDRGTable,8,0)&gt;0,Table1[[#This Row],[W (severity)]]*Basic_CaseMix/$L$797,Table1[[#This Row],[W (severity)]])</f>
        <v>0.52303758842346837</v>
      </c>
      <c r="N329" s="38">
        <v>106</v>
      </c>
      <c r="O329" s="41">
        <v>19</v>
      </c>
      <c r="P329" s="60">
        <v>0.48683425618313952</v>
      </c>
      <c r="Q329" s="40">
        <f>Table1[[#This Row],[W (proposed)]]/Table1[[#This Row],[W (curr)]]-1</f>
        <v>7.436480030014514E-2</v>
      </c>
      <c r="R329" s="41">
        <f>RANK(Table1[[#This Row],[∆W%]],Table1[∆W%])</f>
        <v>270</v>
      </c>
      <c r="S329" s="59">
        <f>Table1[W (proposed)]-Table1[[#This Row],[W (curr)]]</f>
        <v>3.6203332240328845E-2</v>
      </c>
      <c r="T329" s="50">
        <f>Table1[[#This Row],[nBasic]]*Table1[W (proposed)]-Table1[[#This Row],[nBasic (curr)]]*Table1[[#This Row],[W (curr)]]</f>
        <v>-1.4042870411276258</v>
      </c>
      <c r="U329" s="48"/>
      <c r="V329" s="46"/>
      <c r="W329" s="46"/>
      <c r="X329" s="46"/>
      <c r="Y329" s="46"/>
      <c r="Z329" s="46"/>
      <c r="AA329" s="46"/>
      <c r="AB329" s="46"/>
      <c r="AC329" s="46"/>
      <c r="AD329" s="46"/>
      <c r="AE329" s="46"/>
    </row>
    <row r="330" spans="1:31" s="44" customFormat="1" x14ac:dyDescent="0.25">
      <c r="A330" s="36">
        <v>14171</v>
      </c>
      <c r="B330" s="36" t="s">
        <v>9</v>
      </c>
      <c r="C330" s="36" t="s">
        <v>269</v>
      </c>
      <c r="D330" s="36">
        <v>1417</v>
      </c>
      <c r="E330" s="36">
        <v>1</v>
      </c>
      <c r="F330" s="37">
        <v>68</v>
      </c>
      <c r="G330" s="37">
        <v>15</v>
      </c>
      <c r="H330" s="38">
        <v>4300.9634544117635</v>
      </c>
      <c r="I330" s="38">
        <f>Table1[[#This Row],[Cost]]+IF(Table1[[#This Row],[n]]=0,0,VLOOKUP(Table1[[#This Row],[DRG]],HCPCs,5,0))</f>
        <v>4305.7471670475015</v>
      </c>
      <c r="J330" s="39">
        <v>0.69800000000000029</v>
      </c>
      <c r="K330" s="39">
        <f>Table1[[#This Row],[W (3M)]]-IFERROR((Table1[[#This Row],[W (3M)]]-Table1[[#This Row],[Adjusted Cost]]*Casemix/TotalCost)*EXP(-a/Table1[[#This Row],[n]]),)</f>
        <v>0.52306779945513704</v>
      </c>
      <c r="L330" s="39">
        <f>VLOOKUP(Table1[[#This Row],[BaseDRG]],BaseDRGTable,13+Table1[[#This Row],[severity]],FALSE)</f>
        <v>0.52306779945513704</v>
      </c>
      <c r="M330" s="39">
        <f>IF(VLOOKUP(Table1[[#This Row],[BaseDRG]],BaseDRGTable,8,0)&gt;0,Table1[[#This Row],[W (severity)]]*Basic_CaseMix/$L$797,Table1[[#This Row],[W (severity)]])</f>
        <v>0.52828267644568294</v>
      </c>
      <c r="N330" s="38">
        <v>68</v>
      </c>
      <c r="O330" s="41">
        <v>15</v>
      </c>
      <c r="P330" s="60">
        <v>0.7039753630408544</v>
      </c>
      <c r="Q330" s="40">
        <f>Table1[[#This Row],[W (proposed)]]/Table1[[#This Row],[W (curr)]]-1</f>
        <v>-0.2495722092265541</v>
      </c>
      <c r="R330" s="41">
        <f>RANK(Table1[[#This Row],[∆W%]],Table1[∆W%])</f>
        <v>656</v>
      </c>
      <c r="S330" s="59">
        <f>Table1[W (proposed)]-Table1[[#This Row],[W (curr)]]</f>
        <v>-0.17569268659517145</v>
      </c>
      <c r="T330" s="50">
        <f>Table1[[#This Row],[nBasic]]*Table1[W (proposed)]-Table1[[#This Row],[nBasic (curr)]]*Table1[[#This Row],[W (curr)]]</f>
        <v>-2.6353902989275717</v>
      </c>
      <c r="U330" s="48"/>
      <c r="V330" s="46"/>
      <c r="W330" s="46"/>
      <c r="X330" s="46"/>
      <c r="Y330" s="46"/>
      <c r="Z330" s="46"/>
      <c r="AA330" s="46"/>
      <c r="AB330" s="46"/>
      <c r="AC330" s="46"/>
      <c r="AD330" s="46"/>
      <c r="AE330" s="46"/>
    </row>
    <row r="331" spans="1:31" s="44" customFormat="1" x14ac:dyDescent="0.25">
      <c r="A331" s="36">
        <v>224111</v>
      </c>
      <c r="B331" s="36" t="s">
        <v>30</v>
      </c>
      <c r="C331" s="36" t="s">
        <v>290</v>
      </c>
      <c r="D331" s="36">
        <v>22411</v>
      </c>
      <c r="E331" s="36">
        <v>1</v>
      </c>
      <c r="F331" s="37">
        <v>63</v>
      </c>
      <c r="G331" s="37">
        <v>15</v>
      </c>
      <c r="H331" s="38">
        <v>3753.5211698412713</v>
      </c>
      <c r="I331" s="38">
        <f>Table1[[#This Row],[Cost]]+IF(Table1[[#This Row],[n]]=0,0,VLOOKUP(Table1[[#This Row],[DRG]],HCPCs,5,0))</f>
        <v>3753.5211698412713</v>
      </c>
      <c r="J331" s="39">
        <v>0.4905007003468756</v>
      </c>
      <c r="K331" s="39">
        <f>Table1[[#This Row],[W (3M)]]-IFERROR((Table1[[#This Row],[W (3M)]]-Table1[[#This Row],[Adjusted Cost]]*Casemix/TotalCost)*EXP(-a/Table1[[#This Row],[n]]),)</f>
        <v>0.45463631507284541</v>
      </c>
      <c r="L331" s="39">
        <f>VLOOKUP(Table1[[#This Row],[BaseDRG]],BaseDRGTable,13+Table1[[#This Row],[severity]],FALSE)</f>
        <v>0.45463631507284541</v>
      </c>
      <c r="M331" s="39">
        <f>IF(VLOOKUP(Table1[[#This Row],[BaseDRG]],BaseDRGTable,8,0)&gt;0,Table1[[#This Row],[W (severity)]]*Basic_CaseMix/$L$797,Table1[[#This Row],[W (severity)]])</f>
        <v>0.45916894442034034</v>
      </c>
      <c r="N331" s="38">
        <v>67</v>
      </c>
      <c r="O331" s="41">
        <v>15</v>
      </c>
      <c r="P331" s="60">
        <v>0.87891308559693726</v>
      </c>
      <c r="Q331" s="40">
        <f>Table1[[#This Row],[W (proposed)]]/Table1[[#This Row],[W (curr)]]-1</f>
        <v>-0.47757184192054269</v>
      </c>
      <c r="R331" s="41">
        <f>RANK(Table1[[#This Row],[∆W%]],Table1[∆W%])</f>
        <v>756</v>
      </c>
      <c r="S331" s="59">
        <f>Table1[W (proposed)]-Table1[[#This Row],[W (curr)]]</f>
        <v>-0.41974414117659692</v>
      </c>
      <c r="T331" s="50">
        <f>Table1[[#This Row],[nBasic]]*Table1[W (proposed)]-Table1[[#This Row],[nBasic (curr)]]*Table1[[#This Row],[W (curr)]]</f>
        <v>-6.2961621176489544</v>
      </c>
      <c r="U331" s="48"/>
      <c r="V331" s="46"/>
      <c r="W331" s="46"/>
      <c r="X331" s="46"/>
      <c r="Y331" s="46"/>
      <c r="Z331" s="46"/>
      <c r="AA331" s="46"/>
      <c r="AB331" s="46"/>
      <c r="AC331" s="46"/>
      <c r="AD331" s="46"/>
      <c r="AE331" s="46"/>
    </row>
    <row r="332" spans="1:31" s="44" customFormat="1" x14ac:dyDescent="0.25">
      <c r="A332" s="36">
        <v>164112</v>
      </c>
      <c r="B332" s="36" t="s">
        <v>24</v>
      </c>
      <c r="C332" s="36" t="s">
        <v>404</v>
      </c>
      <c r="D332" s="36">
        <v>16411</v>
      </c>
      <c r="E332" s="36">
        <v>2</v>
      </c>
      <c r="F332" s="37">
        <v>60</v>
      </c>
      <c r="G332" s="37">
        <v>15</v>
      </c>
      <c r="H332" s="38">
        <v>12403.17664234666</v>
      </c>
      <c r="I332" s="38">
        <f>Table1[[#This Row],[Cost]]+IF(Table1[[#This Row],[n]]=0,0,VLOOKUP(Table1[[#This Row],[DRG]],HCPCs,5,0))</f>
        <v>12403.17664234666</v>
      </c>
      <c r="J332" s="39">
        <v>1.0029004102031236</v>
      </c>
      <c r="K332" s="39">
        <f>Table1[[#This Row],[W (3M)]]-IFERROR((Table1[[#This Row],[W (3M)]]-Table1[[#This Row],[Adjusted Cost]]*Casemix/TotalCost)*EXP(-a/Table1[[#This Row],[n]]),)</f>
        <v>1.494196270704039</v>
      </c>
      <c r="L332" s="39">
        <f>VLOOKUP(Table1[[#This Row],[BaseDRG]],BaseDRGTable,13+Table1[[#This Row],[severity]],FALSE)</f>
        <v>1.494196270704039</v>
      </c>
      <c r="M332" s="39">
        <f>IF(VLOOKUP(Table1[[#This Row],[BaseDRG]],BaseDRGTable,8,0)&gt;0,Table1[[#This Row],[W (severity)]]*Basic_CaseMix/$L$797,Table1[[#This Row],[W (severity)]])</f>
        <v>1.5090930962390283</v>
      </c>
      <c r="N332" s="38">
        <v>90</v>
      </c>
      <c r="O332" s="41">
        <v>32</v>
      </c>
      <c r="P332" s="60">
        <v>1.4189231129959294</v>
      </c>
      <c r="Q332" s="40">
        <f>Table1[[#This Row],[W (proposed)]]/Table1[[#This Row],[W (curr)]]-1</f>
        <v>6.3548181305407736E-2</v>
      </c>
      <c r="R332" s="41">
        <f>RANK(Table1[[#This Row],[∆W%]],Table1[∆W%])</f>
        <v>282</v>
      </c>
      <c r="S332" s="59">
        <f>Table1[W (proposed)]-Table1[[#This Row],[W (curr)]]</f>
        <v>9.0169983243098883E-2</v>
      </c>
      <c r="T332" s="50">
        <f>Table1[[#This Row],[nBasic]]*Table1[W (proposed)]-Table1[[#This Row],[nBasic (curr)]]*Table1[[#This Row],[W (curr)]]</f>
        <v>-22.769143172284316</v>
      </c>
      <c r="U332" s="48"/>
      <c r="V332" s="46"/>
      <c r="W332" s="46"/>
      <c r="X332" s="46"/>
      <c r="Y332" s="46"/>
      <c r="Z332" s="46"/>
      <c r="AA332" s="46"/>
      <c r="AB332" s="46"/>
      <c r="AC332" s="46"/>
      <c r="AD332" s="46"/>
      <c r="AE332" s="46"/>
    </row>
    <row r="333" spans="1:31" s="44" customFormat="1" x14ac:dyDescent="0.25">
      <c r="A333" s="36">
        <v>11102</v>
      </c>
      <c r="B333" s="36" t="s">
        <v>9</v>
      </c>
      <c r="C333" s="36" t="s">
        <v>739</v>
      </c>
      <c r="D333" s="36">
        <v>1110</v>
      </c>
      <c r="E333" s="36">
        <v>2</v>
      </c>
      <c r="F333" s="37">
        <v>31</v>
      </c>
      <c r="G333" s="37">
        <v>15</v>
      </c>
      <c r="H333" s="38">
        <v>31897.016399683871</v>
      </c>
      <c r="I333" s="38">
        <f>Table1[[#This Row],[Cost]]+IF(Table1[[#This Row],[n]]=0,0,VLOOKUP(Table1[[#This Row],[DRG]],HCPCs,5,0))</f>
        <v>34225.027265356388</v>
      </c>
      <c r="J333" s="39">
        <v>3.2324000000000006</v>
      </c>
      <c r="K333" s="39">
        <f>Table1[[#This Row],[W (3M)]]-IFERROR((Table1[[#This Row],[W (3M)]]-Table1[[#This Row],[Adjusted Cost]]*Casemix/TotalCost)*EXP(-a/Table1[[#This Row],[n]]),)</f>
        <v>4.1180918465835132</v>
      </c>
      <c r="L333" s="39">
        <f>VLOOKUP(Table1[[#This Row],[BaseDRG]],BaseDRGTable,13+Table1[[#This Row],[severity]],FALSE)</f>
        <v>4.1180918465835132</v>
      </c>
      <c r="M333" s="39">
        <f>IF(VLOOKUP(Table1[[#This Row],[BaseDRG]],BaseDRGTable,8,0)&gt;0,Table1[[#This Row],[W (severity)]]*Basic_CaseMix/$L$797,Table1[[#This Row],[W (severity)]])</f>
        <v>4.159148364377331</v>
      </c>
      <c r="N333" s="38">
        <v>53</v>
      </c>
      <c r="O333" s="41">
        <v>20</v>
      </c>
      <c r="P333" s="60">
        <v>4.6498492663667097</v>
      </c>
      <c r="Q333" s="40">
        <f>Table1[[#This Row],[W (proposed)]]/Table1[[#This Row],[W (curr)]]-1</f>
        <v>-0.1055304965558167</v>
      </c>
      <c r="R333" s="41">
        <f>RANK(Table1[[#This Row],[∆W%]],Table1[∆W%])</f>
        <v>514</v>
      </c>
      <c r="S333" s="59">
        <f>Table1[W (proposed)]-Table1[[#This Row],[W (curr)]]</f>
        <v>-0.49070090198937866</v>
      </c>
      <c r="T333" s="50">
        <f>Table1[[#This Row],[nBasic]]*Table1[W (proposed)]-Table1[[#This Row],[nBasic (curr)]]*Table1[[#This Row],[W (curr)]]</f>
        <v>-30.60975986167422</v>
      </c>
      <c r="U333" s="48"/>
      <c r="V333" s="46"/>
      <c r="W333" s="46"/>
      <c r="X333" s="46"/>
      <c r="Y333" s="46"/>
      <c r="Z333" s="46"/>
      <c r="AA333" s="46"/>
      <c r="AB333" s="46"/>
      <c r="AC333" s="46"/>
      <c r="AD333" s="46"/>
      <c r="AE333" s="46"/>
    </row>
    <row r="334" spans="1:31" s="44" customFormat="1" x14ac:dyDescent="0.25">
      <c r="A334" s="36">
        <v>81072</v>
      </c>
      <c r="B334" s="36" t="s">
        <v>16</v>
      </c>
      <c r="C334" s="36" t="s">
        <v>589</v>
      </c>
      <c r="D334" s="36">
        <v>8107</v>
      </c>
      <c r="E334" s="36">
        <v>2</v>
      </c>
      <c r="F334" s="37">
        <v>54</v>
      </c>
      <c r="G334" s="37">
        <v>15</v>
      </c>
      <c r="H334" s="38">
        <v>30845.271927859998</v>
      </c>
      <c r="I334" s="38">
        <f>Table1[[#This Row],[Cost]]+IF(Table1[[#This Row],[n]]=0,0,VLOOKUP(Table1[[#This Row],[DRG]],HCPCs,5,0))</f>
        <v>48166.394739567208</v>
      </c>
      <c r="J334" s="39">
        <v>3.1337999999999995</v>
      </c>
      <c r="K334" s="39">
        <f>Table1[[#This Row],[W (3M)]]-IFERROR((Table1[[#This Row],[W (3M)]]-Table1[[#This Row],[Adjusted Cost]]*Casemix/TotalCost)*EXP(-a/Table1[[#This Row],[n]]),)</f>
        <v>5.7885363159863079</v>
      </c>
      <c r="L334" s="39">
        <f>VLOOKUP(Table1[[#This Row],[BaseDRG]],BaseDRGTable,13+Table1[[#This Row],[severity]],FALSE)</f>
        <v>5.7885363159863079</v>
      </c>
      <c r="M334" s="39">
        <f>IF(VLOOKUP(Table1[[#This Row],[BaseDRG]],BaseDRGTable,8,0)&gt;0,Table1[[#This Row],[W (severity)]]*Basic_CaseMix/$L$797,Table1[[#This Row],[W (severity)]])</f>
        <v>5.8462468171385877</v>
      </c>
      <c r="N334" s="38">
        <v>79</v>
      </c>
      <c r="O334" s="41">
        <v>30</v>
      </c>
      <c r="P334" s="60">
        <v>4.4317805434081592</v>
      </c>
      <c r="Q334" s="40">
        <f>Table1[[#This Row],[W (proposed)]]/Table1[[#This Row],[W (curr)]]-1</f>
        <v>0.31916433132825328</v>
      </c>
      <c r="R334" s="41">
        <f>RANK(Table1[[#This Row],[∆W%]],Table1[∆W%])</f>
        <v>90</v>
      </c>
      <c r="S334" s="59">
        <f>Table1[W (proposed)]-Table1[[#This Row],[W (curr)]]</f>
        <v>1.4144662737304285</v>
      </c>
      <c r="T334" s="50">
        <f>Table1[[#This Row],[nBasic]]*Table1[W (proposed)]-Table1[[#This Row],[nBasic (curr)]]*Table1[[#This Row],[W (curr)]]</f>
        <v>-45.25971404516595</v>
      </c>
      <c r="U334" s="48"/>
      <c r="V334" s="46"/>
      <c r="W334" s="46"/>
      <c r="X334" s="46"/>
      <c r="Y334" s="46"/>
      <c r="Z334" s="46"/>
      <c r="AA334" s="46"/>
      <c r="AB334" s="46"/>
      <c r="AC334" s="46"/>
      <c r="AD334" s="46"/>
      <c r="AE334" s="46"/>
    </row>
    <row r="335" spans="1:31" s="44" customFormat="1" x14ac:dyDescent="0.25">
      <c r="A335" s="36">
        <v>81073</v>
      </c>
      <c r="B335" s="36" t="s">
        <v>16</v>
      </c>
      <c r="C335" s="36" t="s">
        <v>801</v>
      </c>
      <c r="D335" s="36">
        <v>8107</v>
      </c>
      <c r="E335" s="36">
        <v>3</v>
      </c>
      <c r="F335" s="37">
        <v>29</v>
      </c>
      <c r="G335" s="37">
        <v>14</v>
      </c>
      <c r="H335" s="38">
        <v>38079.00045517242</v>
      </c>
      <c r="I335" s="38">
        <f>Table1[[#This Row],[Cost]]+IF(Table1[[#This Row],[n]]=0,0,VLOOKUP(Table1[[#This Row],[DRG]],HCPCs,5,0))</f>
        <v>50619.883762861275</v>
      </c>
      <c r="J335" s="39">
        <v>6.3838999999999997</v>
      </c>
      <c r="K335" s="39">
        <f>Table1[[#This Row],[W (3M)]]-IFERROR((Table1[[#This Row],[W (3M)]]-Table1[[#This Row],[Adjusted Cost]]*Casemix/TotalCost)*EXP(-a/Table1[[#This Row],[n]]),)</f>
        <v>6.1320755366511941</v>
      </c>
      <c r="L335" s="39">
        <f>VLOOKUP(Table1[[#This Row],[BaseDRG]],BaseDRGTable,13+Table1[[#This Row],[severity]],FALSE)</f>
        <v>6.1320755366511941</v>
      </c>
      <c r="M335" s="39">
        <f>IF(VLOOKUP(Table1[[#This Row],[BaseDRG]],BaseDRGTable,8,0)&gt;0,Table1[[#This Row],[W (severity)]]*Basic_CaseMix/$L$797,Table1[[#This Row],[W (severity)]])</f>
        <v>6.1932110522644326</v>
      </c>
      <c r="N335" s="38">
        <v>14</v>
      </c>
      <c r="O335" s="41">
        <v>7</v>
      </c>
      <c r="P335" s="60">
        <v>7.3257356089852657</v>
      </c>
      <c r="Q335" s="40">
        <f>Table1[[#This Row],[W (proposed)]]/Table1[[#This Row],[W (curr)]]-1</f>
        <v>-0.15459533583654761</v>
      </c>
      <c r="R335" s="41">
        <f>RANK(Table1[[#This Row],[∆W%]],Table1[∆W%])</f>
        <v>568</v>
      </c>
      <c r="S335" s="59">
        <f>Table1[W (proposed)]-Table1[[#This Row],[W (curr)]]</f>
        <v>-1.1325245567208331</v>
      </c>
      <c r="T335" s="50">
        <f>Table1[[#This Row],[nBasic]]*Table1[W (proposed)]-Table1[[#This Row],[nBasic (curr)]]*Table1[[#This Row],[W (curr)]]</f>
        <v>35.424805468805204</v>
      </c>
      <c r="U335" s="48"/>
      <c r="V335" s="46"/>
      <c r="W335" s="46"/>
      <c r="X335" s="46"/>
      <c r="Y335" s="46"/>
      <c r="Z335" s="46"/>
      <c r="AA335" s="46"/>
      <c r="AB335" s="46"/>
      <c r="AC335" s="46"/>
      <c r="AD335" s="46"/>
      <c r="AE335" s="46"/>
    </row>
    <row r="336" spans="1:31" s="44" customFormat="1" x14ac:dyDescent="0.25">
      <c r="A336" s="36">
        <v>44113</v>
      </c>
      <c r="B336" s="36" t="s">
        <v>12</v>
      </c>
      <c r="C336" s="36" t="s">
        <v>324</v>
      </c>
      <c r="D336" s="36">
        <v>4411</v>
      </c>
      <c r="E336" s="36">
        <v>3</v>
      </c>
      <c r="F336" s="37">
        <v>67</v>
      </c>
      <c r="G336" s="37">
        <v>14</v>
      </c>
      <c r="H336" s="38">
        <v>32383.285822582089</v>
      </c>
      <c r="I336" s="38">
        <f>Table1[[#This Row],[Cost]]+IF(Table1[[#This Row],[n]]=0,0,VLOOKUP(Table1[[#This Row],[DRG]],HCPCs,5,0))</f>
        <v>32661.031159573369</v>
      </c>
      <c r="J336" s="39">
        <v>1.5885999999999998</v>
      </c>
      <c r="K336" s="39">
        <f>Table1[[#This Row],[W (3M)]]-IFERROR((Table1[[#This Row],[W (3M)]]-Table1[[#This Row],[Adjusted Cost]]*Casemix/TotalCost)*EXP(-a/Table1[[#This Row],[n]]),)</f>
        <v>3.9239496419982602</v>
      </c>
      <c r="L336" s="39">
        <f>VLOOKUP(Table1[[#This Row],[BaseDRG]],BaseDRGTable,13+Table1[[#This Row],[severity]],FALSE)</f>
        <v>3.9239496419982602</v>
      </c>
      <c r="M336" s="39">
        <f>IF(VLOOKUP(Table1[[#This Row],[BaseDRG]],BaseDRGTable,8,0)&gt;0,Table1[[#This Row],[W (severity)]]*Basic_CaseMix/$L$797,Table1[[#This Row],[W (severity)]])</f>
        <v>3.9630706024577513</v>
      </c>
      <c r="N336" s="38">
        <v>55</v>
      </c>
      <c r="O336" s="41">
        <v>12</v>
      </c>
      <c r="P336" s="60">
        <v>3.0624660916871775</v>
      </c>
      <c r="Q336" s="40">
        <f>Table1[[#This Row],[W (proposed)]]/Table1[[#This Row],[W (curr)]]-1</f>
        <v>0.29407819835628346</v>
      </c>
      <c r="R336" s="41">
        <f>RANK(Table1[[#This Row],[∆W%]],Table1[∆W%])</f>
        <v>108</v>
      </c>
      <c r="S336" s="59">
        <f>Table1[W (proposed)]-Table1[[#This Row],[W (curr)]]</f>
        <v>0.9006045107705738</v>
      </c>
      <c r="T336" s="50">
        <f>Table1[[#This Row],[nBasic]]*Table1[W (proposed)]-Table1[[#This Row],[nBasic (curr)]]*Table1[[#This Row],[W (curr)]]</f>
        <v>18.733395334162388</v>
      </c>
      <c r="U336" s="48"/>
      <c r="V336" s="46"/>
      <c r="W336" s="46"/>
      <c r="X336" s="46"/>
      <c r="Y336" s="46"/>
      <c r="Z336" s="46"/>
      <c r="AA336" s="46"/>
      <c r="AB336" s="46"/>
      <c r="AC336" s="46"/>
      <c r="AD336" s="46"/>
      <c r="AE336" s="46"/>
    </row>
    <row r="337" spans="1:31" s="44" customFormat="1" x14ac:dyDescent="0.25">
      <c r="A337" s="36">
        <v>14112</v>
      </c>
      <c r="B337" s="36" t="s">
        <v>9</v>
      </c>
      <c r="C337" s="36" t="s">
        <v>377</v>
      </c>
      <c r="D337" s="36">
        <v>1411</v>
      </c>
      <c r="E337" s="36">
        <v>2</v>
      </c>
      <c r="F337" s="37">
        <v>40</v>
      </c>
      <c r="G337" s="37">
        <v>14</v>
      </c>
      <c r="H337" s="38">
        <v>13689.370092499998</v>
      </c>
      <c r="I337" s="38">
        <f>Table1[[#This Row],[Cost]]+IF(Table1[[#This Row],[n]]=0,0,VLOOKUP(Table1[[#This Row],[DRG]],HCPCs,5,0))</f>
        <v>13897.680866344053</v>
      </c>
      <c r="J337" s="39">
        <v>0.98499999999999965</v>
      </c>
      <c r="K337" s="39">
        <f>Table1[[#This Row],[W (3M)]]-IFERROR((Table1[[#This Row],[W (3M)]]-Table1[[#This Row],[Adjusted Cost]]*Casemix/TotalCost)*EXP(-a/Table1[[#This Row],[n]]),)</f>
        <v>1.66783239734418</v>
      </c>
      <c r="L337" s="39">
        <f>VLOOKUP(Table1[[#This Row],[BaseDRG]],BaseDRGTable,13+Table1[[#This Row],[severity]],FALSE)</f>
        <v>2.4610935890709231</v>
      </c>
      <c r="M337" s="39">
        <f>IF(VLOOKUP(Table1[[#This Row],[BaseDRG]],BaseDRGTable,8,0)&gt;0,Table1[[#This Row],[W (severity)]]*Basic_CaseMix/$L$797,Table1[[#This Row],[W (severity)]])</f>
        <v>2.4856301794375928</v>
      </c>
      <c r="N337" s="38">
        <v>60</v>
      </c>
      <c r="O337" s="41">
        <v>15</v>
      </c>
      <c r="P337" s="60">
        <v>2.0636716559149431</v>
      </c>
      <c r="Q337" s="40">
        <f>Table1[[#This Row],[W (proposed)]]/Table1[[#This Row],[W (curr)]]-1</f>
        <v>0.20446979649753039</v>
      </c>
      <c r="R337" s="41">
        <f>RANK(Table1[[#This Row],[∆W%]],Table1[∆W%])</f>
        <v>160</v>
      </c>
      <c r="S337" s="59">
        <f>Table1[W (proposed)]-Table1[[#This Row],[W (curr)]]</f>
        <v>0.42195852352264973</v>
      </c>
      <c r="T337" s="50">
        <f>Table1[[#This Row],[nBasic]]*Table1[W (proposed)]-Table1[[#This Row],[nBasic (curr)]]*Table1[[#This Row],[W (curr)]]</f>
        <v>3.8437476734021558</v>
      </c>
      <c r="U337" s="48"/>
      <c r="V337" s="46"/>
      <c r="W337" s="46"/>
      <c r="X337" s="46"/>
      <c r="Y337" s="46"/>
      <c r="Z337" s="46"/>
      <c r="AA337" s="46"/>
      <c r="AB337" s="46"/>
      <c r="AC337" s="46"/>
      <c r="AD337" s="46"/>
      <c r="AE337" s="46"/>
    </row>
    <row r="338" spans="1:31" s="44" customFormat="1" x14ac:dyDescent="0.25">
      <c r="A338" s="36">
        <v>44191</v>
      </c>
      <c r="B338" s="36" t="s">
        <v>12</v>
      </c>
      <c r="C338" s="36" t="s">
        <v>222</v>
      </c>
      <c r="D338" s="36">
        <v>4419</v>
      </c>
      <c r="E338" s="36">
        <v>1</v>
      </c>
      <c r="F338" s="37">
        <v>51</v>
      </c>
      <c r="G338" s="37">
        <v>14</v>
      </c>
      <c r="H338" s="38">
        <v>5578.2818372549018</v>
      </c>
      <c r="I338" s="38">
        <f>Table1[[#This Row],[Cost]]+IF(Table1[[#This Row],[n]]=0,0,VLOOKUP(Table1[[#This Row],[DRG]],HCPCs,5,0))</f>
        <v>5578.9592451593135</v>
      </c>
      <c r="J338" s="39">
        <v>0.82540000000000013</v>
      </c>
      <c r="K338" s="39">
        <f>Table1[[#This Row],[W (3M)]]-IFERROR((Table1[[#This Row],[W (3M)]]-Table1[[#This Row],[Adjusted Cost]]*Casemix/TotalCost)*EXP(-a/Table1[[#This Row],[n]]),)</f>
        <v>0.67739685793322002</v>
      </c>
      <c r="L338" s="39">
        <f>VLOOKUP(Table1[[#This Row],[BaseDRG]],BaseDRGTable,13+Table1[[#This Row],[severity]],FALSE)</f>
        <v>0.67739685793322002</v>
      </c>
      <c r="M338" s="39">
        <f>IF(VLOOKUP(Table1[[#This Row],[BaseDRG]],BaseDRGTable,8,0)&gt;0,Table1[[#This Row],[W (severity)]]*Basic_CaseMix/$L$797,Table1[[#This Row],[W (severity)]])</f>
        <v>0.68415036348562408</v>
      </c>
      <c r="N338" s="38">
        <v>47</v>
      </c>
      <c r="O338" s="41">
        <v>13</v>
      </c>
      <c r="P338" s="60">
        <v>0.72525943096233936</v>
      </c>
      <c r="Q338" s="40">
        <f>Table1[[#This Row],[W (proposed)]]/Table1[[#This Row],[W (curr)]]-1</f>
        <v>-5.6681879230674803E-2</v>
      </c>
      <c r="R338" s="41">
        <f>RANK(Table1[[#This Row],[∆W%]],Table1[∆W%])</f>
        <v>452</v>
      </c>
      <c r="S338" s="59">
        <f>Table1[W (proposed)]-Table1[[#This Row],[W (curr)]]</f>
        <v>-4.1109067476715278E-2</v>
      </c>
      <c r="T338" s="50">
        <f>Table1[[#This Row],[nBasic]]*Table1[W (proposed)]-Table1[[#This Row],[nBasic (curr)]]*Table1[[#This Row],[W (curr)]]</f>
        <v>0.14973248628832536</v>
      </c>
      <c r="U338" s="48"/>
      <c r="V338" s="46"/>
      <c r="W338" s="46"/>
      <c r="X338" s="46"/>
      <c r="Y338" s="46"/>
      <c r="Z338" s="46"/>
      <c r="AA338" s="46"/>
      <c r="AB338" s="46"/>
      <c r="AC338" s="46"/>
      <c r="AD338" s="46"/>
      <c r="AE338" s="46"/>
    </row>
    <row r="339" spans="1:31" s="44" customFormat="1" x14ac:dyDescent="0.25">
      <c r="A339" s="36">
        <v>51063</v>
      </c>
      <c r="B339" s="36" t="s">
        <v>13</v>
      </c>
      <c r="C339" s="36" t="s">
        <v>661</v>
      </c>
      <c r="D339" s="36">
        <v>5106</v>
      </c>
      <c r="E339" s="36">
        <v>3</v>
      </c>
      <c r="F339" s="37">
        <v>32</v>
      </c>
      <c r="G339" s="37">
        <v>14</v>
      </c>
      <c r="H339" s="38">
        <v>33597.789780090628</v>
      </c>
      <c r="I339" s="38">
        <f>Table1[[#This Row],[Cost]]+IF(Table1[[#This Row],[n]]=0,0,VLOOKUP(Table1[[#This Row],[DRG]],HCPCs,5,0))</f>
        <v>37595.434989729561</v>
      </c>
      <c r="J339" s="39">
        <v>5.9821000000000017</v>
      </c>
      <c r="K339" s="39">
        <f>Table1[[#This Row],[W (3M)]]-IFERROR((Table1[[#This Row],[W (3M)]]-Table1[[#This Row],[Adjusted Cost]]*Casemix/TotalCost)*EXP(-a/Table1[[#This Row],[n]]),)</f>
        <v>4.58444866585954</v>
      </c>
      <c r="L339" s="39">
        <f>VLOOKUP(Table1[[#This Row],[BaseDRG]],BaseDRGTable,13+Table1[[#This Row],[severity]],FALSE)</f>
        <v>4.58444866585954</v>
      </c>
      <c r="M339" s="39">
        <f>IF(VLOOKUP(Table1[[#This Row],[BaseDRG]],BaseDRGTable,8,0)&gt;0,Table1[[#This Row],[W (severity)]]*Basic_CaseMix/$L$797,Table1[[#This Row],[W (severity)]])</f>
        <v>4.6301546639860414</v>
      </c>
      <c r="N339" s="38">
        <v>28</v>
      </c>
      <c r="O339" s="41">
        <v>14</v>
      </c>
      <c r="P339" s="60">
        <v>5.1948666081315125</v>
      </c>
      <c r="Q339" s="40">
        <f>Table1[[#This Row],[W (proposed)]]/Table1[[#This Row],[W (curr)]]-1</f>
        <v>-0.10870576412135946</v>
      </c>
      <c r="R339" s="41">
        <f>RANK(Table1[[#This Row],[∆W%]],Table1[∆W%])</f>
        <v>519</v>
      </c>
      <c r="S339" s="59">
        <f>Table1[W (proposed)]-Table1[[#This Row],[W (curr)]]</f>
        <v>-0.5647119441454711</v>
      </c>
      <c r="T339" s="50">
        <f>Table1[[#This Row],[nBasic]]*Table1[W (proposed)]-Table1[[#This Row],[nBasic (curr)]]*Table1[[#This Row],[W (curr)]]</f>
        <v>-7.9059672180365936</v>
      </c>
      <c r="U339" s="48"/>
      <c r="V339" s="46"/>
      <c r="W339" s="46"/>
      <c r="X339" s="46"/>
      <c r="Y339" s="46"/>
      <c r="Z339" s="46"/>
      <c r="AA339" s="46"/>
      <c r="AB339" s="46"/>
      <c r="AC339" s="46"/>
      <c r="AD339" s="46"/>
      <c r="AE339" s="46"/>
    </row>
    <row r="340" spans="1:31" s="44" customFormat="1" x14ac:dyDescent="0.25">
      <c r="A340" s="36">
        <v>81302</v>
      </c>
      <c r="B340" s="36" t="s">
        <v>16</v>
      </c>
      <c r="C340" s="36" t="s">
        <v>665</v>
      </c>
      <c r="D340" s="36">
        <v>8130</v>
      </c>
      <c r="E340" s="36">
        <v>2</v>
      </c>
      <c r="F340" s="37">
        <v>27</v>
      </c>
      <c r="G340" s="37">
        <v>14</v>
      </c>
      <c r="H340" s="38">
        <v>10252.483292592595</v>
      </c>
      <c r="I340" s="38">
        <f>Table1[[#This Row],[Cost]]+IF(Table1[[#This Row],[n]]=0,0,VLOOKUP(Table1[[#This Row],[DRG]],HCPCs,5,0))</f>
        <v>10500.32048073556</v>
      </c>
      <c r="J340" s="39">
        <v>1.428199999999999</v>
      </c>
      <c r="K340" s="39">
        <f>Table1[[#This Row],[W (3M)]]-IFERROR((Table1[[#This Row],[W (3M)]]-Table1[[#This Row],[Adjusted Cost]]*Casemix/TotalCost)*EXP(-a/Table1[[#This Row],[n]]),)</f>
        <v>1.2751469322253102</v>
      </c>
      <c r="L340" s="39">
        <f>VLOOKUP(Table1[[#This Row],[BaseDRG]],BaseDRGTable,13+Table1[[#This Row],[severity]],FALSE)</f>
        <v>1.2751469322253102</v>
      </c>
      <c r="M340" s="39">
        <f>IF(VLOOKUP(Table1[[#This Row],[BaseDRG]],BaseDRGTable,8,0)&gt;0,Table1[[#This Row],[W (severity)]]*Basic_CaseMix/$L$797,Table1[[#This Row],[W (severity)]])</f>
        <v>1.2878598814899251</v>
      </c>
      <c r="N340" s="38">
        <v>52</v>
      </c>
      <c r="O340" s="41">
        <v>29</v>
      </c>
      <c r="P340" s="60">
        <v>1.4856543334710066</v>
      </c>
      <c r="Q340" s="40">
        <f>Table1[[#This Row],[W (proposed)]]/Table1[[#This Row],[W (curr)]]-1</f>
        <v>-0.13313625351797997</v>
      </c>
      <c r="R340" s="41">
        <f>RANK(Table1[[#This Row],[∆W%]],Table1[∆W%])</f>
        <v>542</v>
      </c>
      <c r="S340" s="59">
        <f>Table1[W (proposed)]-Table1[[#This Row],[W (curr)]]</f>
        <v>-0.19779445198108148</v>
      </c>
      <c r="T340" s="50">
        <f>Table1[[#This Row],[nBasic]]*Table1[W (proposed)]-Table1[[#This Row],[nBasic (curr)]]*Table1[[#This Row],[W (curr)]]</f>
        <v>-25.053937329800242</v>
      </c>
      <c r="U340" s="48"/>
      <c r="V340" s="46"/>
      <c r="W340" s="46"/>
      <c r="X340" s="46"/>
      <c r="Y340" s="46"/>
      <c r="Z340" s="46"/>
      <c r="AA340" s="46"/>
      <c r="AB340" s="46"/>
      <c r="AC340" s="46"/>
      <c r="AD340" s="46"/>
      <c r="AE340" s="46"/>
    </row>
    <row r="341" spans="1:31" s="44" customFormat="1" x14ac:dyDescent="0.25">
      <c r="A341" s="36">
        <v>41023</v>
      </c>
      <c r="B341" s="36" t="s">
        <v>12</v>
      </c>
      <c r="C341" s="36" t="s">
        <v>811</v>
      </c>
      <c r="D341" s="36">
        <v>4102</v>
      </c>
      <c r="E341" s="36">
        <v>3</v>
      </c>
      <c r="F341" s="37">
        <v>63</v>
      </c>
      <c r="G341" s="37">
        <v>13</v>
      </c>
      <c r="H341" s="38">
        <v>48191.056799311104</v>
      </c>
      <c r="I341" s="38">
        <f>Table1[[#This Row],[Cost]]+IF(Table1[[#This Row],[n]]=0,0,VLOOKUP(Table1[[#This Row],[DRG]],HCPCs,5,0))</f>
        <v>48435.118990582378</v>
      </c>
      <c r="J341" s="39">
        <v>7.6127585397999997</v>
      </c>
      <c r="K341" s="39">
        <f>Table1[[#This Row],[W (3M)]]-IFERROR((Table1[[#This Row],[W (3M)]]-Table1[[#This Row],[Adjusted Cost]]*Casemix/TotalCost)*EXP(-a/Table1[[#This Row],[n]]),)</f>
        <v>5.8827823118814733</v>
      </c>
      <c r="L341" s="39">
        <f>VLOOKUP(Table1[[#This Row],[BaseDRG]],BaseDRGTable,13+Table1[[#This Row],[severity]],FALSE)</f>
        <v>5.8827823118814733</v>
      </c>
      <c r="M341" s="39">
        <f>IF(VLOOKUP(Table1[[#This Row],[BaseDRG]],BaseDRGTable,8,0)&gt;0,Table1[[#This Row],[W (severity)]]*Basic_CaseMix/$L$797,Table1[[#This Row],[W (severity)]])</f>
        <v>5.941432425978685</v>
      </c>
      <c r="N341" s="38">
        <v>0</v>
      </c>
      <c r="O341" s="41">
        <v>0</v>
      </c>
      <c r="P341" s="60">
        <v>7.6127585397999997</v>
      </c>
      <c r="Q341" s="40">
        <f>Table1[[#This Row],[W (proposed)]]/Table1[[#This Row],[W (curr)]]-1</f>
        <v>-0.219542772187442</v>
      </c>
      <c r="R341" s="41">
        <f>RANK(Table1[[#This Row],[∆W%]],Table1[∆W%])</f>
        <v>641</v>
      </c>
      <c r="S341" s="51">
        <f>Table1[W (proposed)]-Table1[[#This Row],[W (curr)]]</f>
        <v>-1.6713261138213147</v>
      </c>
      <c r="T341" s="50">
        <f>Table1[[#This Row],[nBasic]]*Table1[W (proposed)]-Table1[[#This Row],[nBasic (curr)]]*Table1[[#This Row],[W (curr)]]</f>
        <v>77.238621537722906</v>
      </c>
      <c r="U341" s="48"/>
      <c r="V341" s="46"/>
      <c r="W341" s="46"/>
      <c r="X341" s="46"/>
      <c r="Y341" s="46"/>
      <c r="Z341" s="46"/>
      <c r="AA341" s="46"/>
      <c r="AB341" s="46"/>
      <c r="AC341" s="46"/>
      <c r="AD341" s="46"/>
      <c r="AE341" s="46"/>
    </row>
    <row r="342" spans="1:31" s="44" customFormat="1" x14ac:dyDescent="0.25">
      <c r="A342" s="36">
        <v>31203</v>
      </c>
      <c r="B342" s="36" t="s">
        <v>11</v>
      </c>
      <c r="C342" s="36" t="s">
        <v>318</v>
      </c>
      <c r="D342" s="36">
        <v>3120</v>
      </c>
      <c r="E342" s="36">
        <v>3</v>
      </c>
      <c r="F342" s="37">
        <v>45</v>
      </c>
      <c r="G342" s="37">
        <v>13</v>
      </c>
      <c r="H342" s="38">
        <v>111163.82278426354</v>
      </c>
      <c r="I342" s="38">
        <f>Table1[[#This Row],[Cost]]+IF(Table1[[#This Row],[n]]=0,0,VLOOKUP(Table1[[#This Row],[DRG]],HCPCs,5,0))</f>
        <v>111925.95498508227</v>
      </c>
      <c r="J342" s="39">
        <v>9.9773999999999923</v>
      </c>
      <c r="K342" s="39">
        <f>Table1[[#This Row],[W (3M)]]-IFERROR((Table1[[#This Row],[W (3M)]]-Table1[[#This Row],[Adjusted Cost]]*Casemix/TotalCost)*EXP(-a/Table1[[#This Row],[n]]),)</f>
        <v>13.480268027563479</v>
      </c>
      <c r="L342" s="39">
        <f>VLOOKUP(Table1[[#This Row],[BaseDRG]],BaseDRGTable,13+Table1[[#This Row],[severity]],FALSE)</f>
        <v>13.480268027563479</v>
      </c>
      <c r="M342" s="39">
        <f>IF(VLOOKUP(Table1[[#This Row],[BaseDRG]],BaseDRGTable,8,0)&gt;0,Table1[[#This Row],[W (severity)]]*Basic_CaseMix/$L$797,Table1[[#This Row],[W (severity)]])</f>
        <v>13.614663491471905</v>
      </c>
      <c r="N342" s="38">
        <v>42</v>
      </c>
      <c r="O342" s="41">
        <v>10</v>
      </c>
      <c r="P342" s="60">
        <v>11.667107295106948</v>
      </c>
      <c r="Q342" s="40">
        <f>Table1[[#This Row],[W (proposed)]]/Table1[[#This Row],[W (curr)]]-1</f>
        <v>0.16692708373237819</v>
      </c>
      <c r="R342" s="41">
        <f>RANK(Table1[[#This Row],[∆W%]],Table1[∆W%])</f>
        <v>191</v>
      </c>
      <c r="S342" s="59">
        <f>Table1[W (proposed)]-Table1[[#This Row],[W (curr)]]</f>
        <v>1.9475561963649568</v>
      </c>
      <c r="T342" s="50">
        <f>Table1[[#This Row],[nBasic]]*Table1[W (proposed)]-Table1[[#This Row],[nBasic (curr)]]*Table1[[#This Row],[W (curr)]]</f>
        <v>60.319552438065301</v>
      </c>
      <c r="U342" s="48"/>
      <c r="V342" s="46"/>
      <c r="W342" s="46"/>
      <c r="X342" s="46"/>
      <c r="Y342" s="46"/>
      <c r="Z342" s="46"/>
      <c r="AA342" s="46"/>
      <c r="AB342" s="46"/>
      <c r="AC342" s="46"/>
      <c r="AD342" s="46"/>
      <c r="AE342" s="46"/>
    </row>
    <row r="343" spans="1:31" s="44" customFormat="1" x14ac:dyDescent="0.25">
      <c r="A343" s="36">
        <v>174141</v>
      </c>
      <c r="B343" s="36" t="s">
        <v>25</v>
      </c>
      <c r="C343" s="36" t="s">
        <v>160</v>
      </c>
      <c r="D343" s="36">
        <v>17414</v>
      </c>
      <c r="E343" s="36">
        <v>1</v>
      </c>
      <c r="F343" s="37">
        <v>33</v>
      </c>
      <c r="G343" s="37">
        <v>13</v>
      </c>
      <c r="H343" s="38">
        <v>7364.9273696969694</v>
      </c>
      <c r="I343" s="38">
        <f>Table1[[#This Row],[Cost]]+IF(Table1[[#This Row],[n]]=0,0,VLOOKUP(Table1[[#This Row],[DRG]],HCPCs,5,0))</f>
        <v>7364.9273696969694</v>
      </c>
      <c r="J343" s="39">
        <v>0.79419981518536586</v>
      </c>
      <c r="K343" s="39">
        <f>Table1[[#This Row],[W (3M)]]-IFERROR((Table1[[#This Row],[W (3M)]]-Table1[[#This Row],[Adjusted Cost]]*Casemix/TotalCost)*EXP(-a/Table1[[#This Row],[n]]),)</f>
        <v>0.88883770935342798</v>
      </c>
      <c r="L343" s="39">
        <f>VLOOKUP(Table1[[#This Row],[BaseDRG]],BaseDRGTable,13+Table1[[#This Row],[severity]],FALSE)</f>
        <v>0.88883770935342798</v>
      </c>
      <c r="M343" s="39">
        <f>IF(VLOOKUP(Table1[[#This Row],[BaseDRG]],BaseDRGTable,8,0)&gt;0,Table1[[#This Row],[W (severity)]]*Basic_CaseMix/$L$797,Table1[[#This Row],[W (severity)]])</f>
        <v>0.89769923614529901</v>
      </c>
      <c r="N343" s="38">
        <v>30</v>
      </c>
      <c r="O343" s="41">
        <v>13</v>
      </c>
      <c r="P343" s="60">
        <v>0.83919056548915005</v>
      </c>
      <c r="Q343" s="40">
        <f>Table1[[#This Row],[W (proposed)]]/Table1[[#This Row],[W (curr)]]-1</f>
        <v>6.9720362766525268E-2</v>
      </c>
      <c r="R343" s="41">
        <f>RANK(Table1[[#This Row],[∆W%]],Table1[∆W%])</f>
        <v>274</v>
      </c>
      <c r="S343" s="59">
        <f>Table1[W (proposed)]-Table1[[#This Row],[W (curr)]]</f>
        <v>5.8508670656148953E-2</v>
      </c>
      <c r="T343" s="50">
        <f>Table1[[#This Row],[nBasic]]*Table1[W (proposed)]-Table1[[#This Row],[nBasic (curr)]]*Table1[[#This Row],[W (curr)]]</f>
        <v>0.76061271852993606</v>
      </c>
      <c r="U343" s="48"/>
      <c r="V343" s="46"/>
      <c r="W343" s="46"/>
      <c r="X343" s="46"/>
      <c r="Y343" s="46"/>
      <c r="Z343" s="46"/>
      <c r="AA343" s="46"/>
      <c r="AB343" s="46"/>
      <c r="AC343" s="46"/>
      <c r="AD343" s="46"/>
      <c r="AE343" s="46"/>
    </row>
    <row r="344" spans="1:31" s="44" customFormat="1" x14ac:dyDescent="0.25">
      <c r="A344" s="36">
        <v>184101</v>
      </c>
      <c r="B344" s="36" t="s">
        <v>26</v>
      </c>
      <c r="C344" s="36" t="s">
        <v>256</v>
      </c>
      <c r="D344" s="36">
        <v>18410</v>
      </c>
      <c r="E344" s="36">
        <v>1</v>
      </c>
      <c r="F344" s="37">
        <v>81</v>
      </c>
      <c r="G344" s="37">
        <v>13</v>
      </c>
      <c r="H344" s="38">
        <v>6029.0783777777779</v>
      </c>
      <c r="I344" s="38">
        <f>Table1[[#This Row],[Cost]]+IF(Table1[[#This Row],[n]]=0,0,VLOOKUP(Table1[[#This Row],[DRG]],HCPCs,5,0))</f>
        <v>6058.9549209876541</v>
      </c>
      <c r="J344" s="39">
        <v>0.62339953369466572</v>
      </c>
      <c r="K344" s="39">
        <f>Table1[[#This Row],[W (3M)]]-IFERROR((Table1[[#This Row],[W (3M)]]-Table1[[#This Row],[Adjusted Cost]]*Casemix/TotalCost)*EXP(-a/Table1[[#This Row],[n]]),)</f>
        <v>0.73205817028627418</v>
      </c>
      <c r="L344" s="39">
        <f>VLOOKUP(Table1[[#This Row],[BaseDRG]],BaseDRGTable,13+Table1[[#This Row],[severity]],FALSE)</f>
        <v>0.73205817028627418</v>
      </c>
      <c r="M344" s="39">
        <f>IF(VLOOKUP(Table1[[#This Row],[BaseDRG]],BaseDRGTable,8,0)&gt;0,Table1[[#This Row],[W (severity)]]*Basic_CaseMix/$L$797,Table1[[#This Row],[W (severity)]])</f>
        <v>0.73935663773531946</v>
      </c>
      <c r="N344" s="38">
        <v>80</v>
      </c>
      <c r="O344" s="41">
        <v>11</v>
      </c>
      <c r="P344" s="60">
        <v>0.86342222029964366</v>
      </c>
      <c r="Q344" s="40">
        <f>Table1[[#This Row],[W (proposed)]]/Table1[[#This Row],[W (curr)]]-1</f>
        <v>-0.14369051391944521</v>
      </c>
      <c r="R344" s="41">
        <f>RANK(Table1[[#This Row],[∆W%]],Table1[∆W%])</f>
        <v>554</v>
      </c>
      <c r="S344" s="59">
        <f>Table1[W (proposed)]-Table1[[#This Row],[W (curr)]]</f>
        <v>-0.12406558256432421</v>
      </c>
      <c r="T344" s="50">
        <f>Table1[[#This Row],[nBasic]]*Table1[W (proposed)]-Table1[[#This Row],[nBasic (curr)]]*Table1[[#This Row],[W (curr)]]</f>
        <v>0.11399186726307242</v>
      </c>
      <c r="U344" s="48"/>
      <c r="V344" s="46"/>
      <c r="W344" s="46"/>
      <c r="X344" s="46"/>
      <c r="Y344" s="46"/>
      <c r="Z344" s="46"/>
      <c r="AA344" s="46"/>
      <c r="AB344" s="46"/>
      <c r="AC344" s="46"/>
      <c r="AD344" s="46"/>
      <c r="AE344" s="46"/>
    </row>
    <row r="345" spans="1:31" s="44" customFormat="1" x14ac:dyDescent="0.25">
      <c r="A345" s="36">
        <v>14191</v>
      </c>
      <c r="B345" s="36" t="s">
        <v>9</v>
      </c>
      <c r="C345" s="36" t="s">
        <v>281</v>
      </c>
      <c r="D345" s="36">
        <v>1419</v>
      </c>
      <c r="E345" s="36">
        <v>1</v>
      </c>
      <c r="F345" s="37">
        <v>44</v>
      </c>
      <c r="G345" s="37">
        <v>13</v>
      </c>
      <c r="H345" s="38">
        <v>9829.1002470963649</v>
      </c>
      <c r="I345" s="38">
        <f>Table1[[#This Row],[Cost]]+IF(Table1[[#This Row],[n]]=0,0,VLOOKUP(Table1[[#This Row],[DRG]],HCPCs,5,0))</f>
        <v>9843.5531661234891</v>
      </c>
      <c r="J345" s="39">
        <v>1.2224000000000002</v>
      </c>
      <c r="K345" s="39">
        <f>Table1[[#This Row],[W (3M)]]-IFERROR((Table1[[#This Row],[W (3M)]]-Table1[[#This Row],[Adjusted Cost]]*Casemix/TotalCost)*EXP(-a/Table1[[#This Row],[n]]),)</f>
        <v>1.1916393908159448</v>
      </c>
      <c r="L345" s="39">
        <f>VLOOKUP(Table1[[#This Row],[BaseDRG]],BaseDRGTable,13+Table1[[#This Row],[severity]],FALSE)</f>
        <v>1.1916393908159448</v>
      </c>
      <c r="M345" s="39">
        <f>IF(VLOOKUP(Table1[[#This Row],[BaseDRG]],BaseDRGTable,8,0)&gt;0,Table1[[#This Row],[W (severity)]]*Basic_CaseMix/$L$797,Table1[[#This Row],[W (severity)]])</f>
        <v>1.2035197872897241</v>
      </c>
      <c r="N345" s="38">
        <v>40</v>
      </c>
      <c r="O345" s="41">
        <v>10</v>
      </c>
      <c r="P345" s="60">
        <v>1.6168219736978231</v>
      </c>
      <c r="Q345" s="40">
        <f>Table1[[#This Row],[W (proposed)]]/Table1[[#This Row],[W (curr)]]-1</f>
        <v>-0.25562627990689557</v>
      </c>
      <c r="R345" s="41">
        <f>RANK(Table1[[#This Row],[∆W%]],Table1[∆W%])</f>
        <v>659</v>
      </c>
      <c r="S345" s="59">
        <f>Table1[W (proposed)]-Table1[[#This Row],[W (curr)]]</f>
        <v>-0.41330218640809901</v>
      </c>
      <c r="T345" s="50">
        <f>Table1[[#This Row],[nBasic]]*Table1[W (proposed)]-Table1[[#This Row],[nBasic (curr)]]*Table1[[#This Row],[W (curr)]]</f>
        <v>-0.52246250221181612</v>
      </c>
      <c r="U345" s="48"/>
      <c r="V345" s="46"/>
      <c r="W345" s="46"/>
      <c r="X345" s="46"/>
      <c r="Y345" s="46"/>
      <c r="Z345" s="46"/>
      <c r="AA345" s="46"/>
      <c r="AB345" s="46"/>
      <c r="AC345" s="46"/>
      <c r="AD345" s="46"/>
      <c r="AE345" s="46"/>
    </row>
    <row r="346" spans="1:31" s="44" customFormat="1" x14ac:dyDescent="0.25">
      <c r="A346" s="36">
        <v>64162</v>
      </c>
      <c r="B346" s="36" t="s">
        <v>14</v>
      </c>
      <c r="C346" s="36" t="s">
        <v>419</v>
      </c>
      <c r="D346" s="36">
        <v>6416</v>
      </c>
      <c r="E346" s="36">
        <v>2</v>
      </c>
      <c r="F346" s="37">
        <v>26</v>
      </c>
      <c r="G346" s="37">
        <v>13</v>
      </c>
      <c r="H346" s="38">
        <v>12682.903255285384</v>
      </c>
      <c r="I346" s="38">
        <f>Table1[[#This Row],[Cost]]+IF(Table1[[#This Row],[n]]=0,0,VLOOKUP(Table1[[#This Row],[DRG]],HCPCs,5,0))</f>
        <v>12691.364793746923</v>
      </c>
      <c r="J346" s="39">
        <v>1.2087000000000001</v>
      </c>
      <c r="K346" s="39">
        <f>Table1[[#This Row],[W (3M)]]-IFERROR((Table1[[#This Row],[W (3M)]]-Table1[[#This Row],[Adjusted Cost]]*Casemix/TotalCost)*EXP(-a/Table1[[#This Row],[n]]),)</f>
        <v>1.525754502700464</v>
      </c>
      <c r="L346" s="39">
        <f>VLOOKUP(Table1[[#This Row],[BaseDRG]],BaseDRGTable,13+Table1[[#This Row],[severity]],FALSE)</f>
        <v>1.525754502700464</v>
      </c>
      <c r="M346" s="39">
        <f>IF(VLOOKUP(Table1[[#This Row],[BaseDRG]],BaseDRGTable,8,0)&gt;0,Table1[[#This Row],[W (severity)]]*Basic_CaseMix/$L$797,Table1[[#This Row],[W (severity)]])</f>
        <v>1.5409659572339731</v>
      </c>
      <c r="N346" s="38">
        <v>38</v>
      </c>
      <c r="O346" s="41">
        <v>19</v>
      </c>
      <c r="P346" s="60">
        <v>1.3158064013763395</v>
      </c>
      <c r="Q346" s="40">
        <f>Table1[[#This Row],[W (proposed)]]/Table1[[#This Row],[W (curr)]]-1</f>
        <v>0.17111906099720731</v>
      </c>
      <c r="R346" s="41">
        <f>RANK(Table1[[#This Row],[∆W%]],Table1[∆W%])</f>
        <v>185</v>
      </c>
      <c r="S346" s="59">
        <f>Table1[W (proposed)]-Table1[[#This Row],[W (curr)]]</f>
        <v>0.22515955585763359</v>
      </c>
      <c r="T346" s="50">
        <f>Table1[[#This Row],[nBasic]]*Table1[W (proposed)]-Table1[[#This Row],[nBasic (curr)]]*Table1[[#This Row],[W (curr)]]</f>
        <v>-4.9677641821088017</v>
      </c>
      <c r="U346" s="48"/>
      <c r="V346" s="46"/>
      <c r="W346" s="46"/>
      <c r="X346" s="46"/>
      <c r="Y346" s="46"/>
      <c r="Z346" s="46"/>
      <c r="AA346" s="46"/>
      <c r="AB346" s="46"/>
      <c r="AC346" s="46"/>
      <c r="AD346" s="46"/>
      <c r="AE346" s="46"/>
    </row>
    <row r="347" spans="1:31" s="44" customFormat="1" x14ac:dyDescent="0.25">
      <c r="A347" s="36">
        <v>64152</v>
      </c>
      <c r="B347" s="36" t="s">
        <v>14</v>
      </c>
      <c r="C347" s="36" t="s">
        <v>735</v>
      </c>
      <c r="D347" s="36">
        <v>6415</v>
      </c>
      <c r="E347" s="36">
        <v>2</v>
      </c>
      <c r="F347" s="37">
        <v>57</v>
      </c>
      <c r="G347" s="37">
        <v>13</v>
      </c>
      <c r="H347" s="38">
        <v>6904.8995105263211</v>
      </c>
      <c r="I347" s="38">
        <f>Table1[[#This Row],[Cost]]+IF(Table1[[#This Row],[n]]=0,0,VLOOKUP(Table1[[#This Row],[DRG]],HCPCs,5,0))</f>
        <v>7281.6693604941793</v>
      </c>
      <c r="J347" s="39">
        <v>0.7762</v>
      </c>
      <c r="K347" s="39">
        <f>Table1[[#This Row],[W (3M)]]-IFERROR((Table1[[#This Row],[W (3M)]]-Table1[[#This Row],[Adjusted Cost]]*Casemix/TotalCost)*EXP(-a/Table1[[#This Row],[n]]),)</f>
        <v>0.87962393638043013</v>
      </c>
      <c r="L347" s="39">
        <f>VLOOKUP(Table1[[#This Row],[BaseDRG]],BaseDRGTable,13+Table1[[#This Row],[severity]],FALSE)</f>
        <v>0.87962393638043013</v>
      </c>
      <c r="M347" s="39">
        <f>IF(VLOOKUP(Table1[[#This Row],[BaseDRG]],BaseDRGTable,8,0)&gt;0,Table1[[#This Row],[W (severity)]]*Basic_CaseMix/$L$797,Table1[[#This Row],[W (severity)]])</f>
        <v>0.88839360377525356</v>
      </c>
      <c r="N347" s="38">
        <v>71</v>
      </c>
      <c r="O347" s="41">
        <v>17</v>
      </c>
      <c r="P347" s="60">
        <v>1.2558697749711476</v>
      </c>
      <c r="Q347" s="40">
        <f>Table1[[#This Row],[W (proposed)]]/Table1[[#This Row],[W (curr)]]-1</f>
        <v>-0.29260690759464802</v>
      </c>
      <c r="R347" s="41">
        <f>RANK(Table1[[#This Row],[∆W%]],Table1[∆W%])</f>
        <v>681</v>
      </c>
      <c r="S347" s="59">
        <f>Table1[W (proposed)]-Table1[[#This Row],[W (curr)]]</f>
        <v>-0.36747617119589404</v>
      </c>
      <c r="T347" s="50">
        <f>Table1[[#This Row],[nBasic]]*Table1[W (proposed)]-Table1[[#This Row],[nBasic (curr)]]*Table1[[#This Row],[W (curr)]]</f>
        <v>-9.8006693254312154</v>
      </c>
      <c r="U347" s="48"/>
      <c r="V347" s="46"/>
      <c r="W347" s="46"/>
      <c r="X347" s="46"/>
      <c r="Y347" s="46"/>
      <c r="Z347" s="46"/>
      <c r="AA347" s="46"/>
      <c r="AB347" s="46"/>
      <c r="AC347" s="46"/>
      <c r="AD347" s="46"/>
      <c r="AE347" s="46"/>
    </row>
    <row r="348" spans="1:31" s="44" customFormat="1" x14ac:dyDescent="0.25">
      <c r="A348" s="36">
        <v>84112</v>
      </c>
      <c r="B348" s="36" t="s">
        <v>16</v>
      </c>
      <c r="C348" s="36" t="s">
        <v>701</v>
      </c>
      <c r="D348" s="36">
        <v>8411</v>
      </c>
      <c r="E348" s="36">
        <v>2</v>
      </c>
      <c r="F348" s="37">
        <v>28</v>
      </c>
      <c r="G348" s="37">
        <v>13</v>
      </c>
      <c r="H348" s="38">
        <v>14200.874791515</v>
      </c>
      <c r="I348" s="38">
        <f>Table1[[#This Row],[Cost]]+IF(Table1[[#This Row],[n]]=0,0,VLOOKUP(Table1[[#This Row],[DRG]],HCPCs,5,0))</f>
        <v>14223.517697990826</v>
      </c>
      <c r="J348" s="39">
        <v>0.73440000000000061</v>
      </c>
      <c r="K348" s="39">
        <f>Table1[[#This Row],[W (3M)]]-IFERROR((Table1[[#This Row],[W (3M)]]-Table1[[#This Row],[Adjusted Cost]]*Casemix/TotalCost)*EXP(-a/Table1[[#This Row],[n]]),)</f>
        <v>1.6932617738936377</v>
      </c>
      <c r="L348" s="39">
        <f>VLOOKUP(Table1[[#This Row],[BaseDRG]],BaseDRGTable,13+Table1[[#This Row],[severity]],FALSE)</f>
        <v>1.6932617738936377</v>
      </c>
      <c r="M348" s="39">
        <f>IF(VLOOKUP(Table1[[#This Row],[BaseDRG]],BaseDRGTable,8,0)&gt;0,Table1[[#This Row],[W (severity)]]*Basic_CaseMix/$L$797,Table1[[#This Row],[W (severity)]])</f>
        <v>1.7101432410243749</v>
      </c>
      <c r="N348" s="38">
        <v>49</v>
      </c>
      <c r="O348" s="41">
        <v>23</v>
      </c>
      <c r="P348" s="60">
        <v>2.1609141417940538</v>
      </c>
      <c r="Q348" s="40">
        <f>Table1[[#This Row],[W (proposed)]]/Table1[[#This Row],[W (curr)]]-1</f>
        <v>-0.20860194861580006</v>
      </c>
      <c r="R348" s="41">
        <f>RANK(Table1[[#This Row],[∆W%]],Table1[∆W%])</f>
        <v>625</v>
      </c>
      <c r="S348" s="59">
        <f>Table1[W (proposed)]-Table1[[#This Row],[W (curr)]]</f>
        <v>-0.45077090076967896</v>
      </c>
      <c r="T348" s="50">
        <f>Table1[[#This Row],[nBasic]]*Table1[W (proposed)]-Table1[[#This Row],[nBasic (curr)]]*Table1[[#This Row],[W (curr)]]</f>
        <v>-27.469163127946366</v>
      </c>
      <c r="U348" s="48"/>
      <c r="V348" s="46"/>
      <c r="W348" s="46"/>
      <c r="X348" s="46"/>
      <c r="Y348" s="46"/>
      <c r="Z348" s="46"/>
      <c r="AA348" s="46"/>
      <c r="AB348" s="46"/>
      <c r="AC348" s="46"/>
      <c r="AD348" s="46"/>
      <c r="AE348" s="46"/>
    </row>
    <row r="349" spans="1:31" s="44" customFormat="1" x14ac:dyDescent="0.25">
      <c r="A349" s="36">
        <v>131302</v>
      </c>
      <c r="B349" s="36" t="s">
        <v>21</v>
      </c>
      <c r="C349" s="36" t="s">
        <v>350</v>
      </c>
      <c r="D349" s="36">
        <v>13130</v>
      </c>
      <c r="E349" s="36">
        <v>2</v>
      </c>
      <c r="F349" s="37">
        <v>88</v>
      </c>
      <c r="G349" s="37">
        <v>13</v>
      </c>
      <c r="H349" s="38">
        <v>4941.5778602272712</v>
      </c>
      <c r="I349" s="38">
        <f>Table1[[#This Row],[Cost]]+IF(Table1[[#This Row],[n]]=0,0,VLOOKUP(Table1[[#This Row],[DRG]],HCPCs,5,0))</f>
        <v>5148.6281699517067</v>
      </c>
      <c r="J349" s="39">
        <v>0.89820001911558855</v>
      </c>
      <c r="K349" s="39">
        <f>Table1[[#This Row],[W (3M)]]-IFERROR((Table1[[#This Row],[W (3M)]]-Table1[[#This Row],[Adjusted Cost]]*Casemix/TotalCost)*EXP(-a/Table1[[#This Row],[n]]),)</f>
        <v>0.62547725603109816</v>
      </c>
      <c r="L349" s="39">
        <f>VLOOKUP(Table1[[#This Row],[BaseDRG]],BaseDRGTable,13+Table1[[#This Row],[severity]],FALSE)</f>
        <v>0.62547725603109816</v>
      </c>
      <c r="M349" s="39">
        <f>IF(VLOOKUP(Table1[[#This Row],[BaseDRG]],BaseDRGTable,8,0)&gt;0,Table1[[#This Row],[W (severity)]]*Basic_CaseMix/$L$797,Table1[[#This Row],[W (severity)]])</f>
        <v>0.63171313396887996</v>
      </c>
      <c r="N349" s="38">
        <v>1381</v>
      </c>
      <c r="O349" s="41">
        <v>150</v>
      </c>
      <c r="P349" s="60">
        <v>0.3217636428667332</v>
      </c>
      <c r="Q349" s="40">
        <f>Table1[[#This Row],[W (proposed)]]/Table1[[#This Row],[W (curr)]]-1</f>
        <v>0.96328313646834363</v>
      </c>
      <c r="R349" s="41">
        <f>RANK(Table1[[#This Row],[∆W%]],Table1[∆W%])</f>
        <v>17</v>
      </c>
      <c r="S349" s="51">
        <f>Table1[W (proposed)]-Table1[[#This Row],[W (curr)]]</f>
        <v>0.30994949110214676</v>
      </c>
      <c r="T349" s="50">
        <f>Table1[[#This Row],[nBasic]]*Table1[W (proposed)]-Table1[[#This Row],[nBasic (curr)]]*Table1[[#This Row],[W (curr)]]</f>
        <v>-40.052275688414539</v>
      </c>
      <c r="U349" s="48"/>
      <c r="V349" s="46"/>
      <c r="W349" s="46"/>
      <c r="X349" s="46"/>
      <c r="Y349" s="46"/>
      <c r="Z349" s="46"/>
      <c r="AA349" s="46"/>
      <c r="AB349" s="46"/>
      <c r="AC349" s="46"/>
      <c r="AD349" s="46"/>
      <c r="AE349" s="46"/>
    </row>
    <row r="350" spans="1:31" s="44" customFormat="1" x14ac:dyDescent="0.25">
      <c r="A350" s="36">
        <v>44141</v>
      </c>
      <c r="B350" s="36" t="s">
        <v>12</v>
      </c>
      <c r="C350" s="36" t="s">
        <v>112</v>
      </c>
      <c r="D350" s="36">
        <v>4414</v>
      </c>
      <c r="E350" s="36">
        <v>1</v>
      </c>
      <c r="F350" s="37">
        <v>34</v>
      </c>
      <c r="G350" s="37">
        <v>12</v>
      </c>
      <c r="H350" s="38">
        <v>11457.961161764704</v>
      </c>
      <c r="I350" s="38">
        <f>Table1[[#This Row],[Cost]]+IF(Table1[[#This Row],[n]]=0,0,VLOOKUP(Table1[[#This Row],[DRG]],HCPCs,5,0))</f>
        <v>11472.732590336132</v>
      </c>
      <c r="J350" s="39">
        <v>0.8667000000000008</v>
      </c>
      <c r="K350" s="39">
        <f>Table1[[#This Row],[W (3M)]]-IFERROR((Table1[[#This Row],[W (3M)]]-Table1[[#This Row],[Adjusted Cost]]*Casemix/TotalCost)*EXP(-a/Table1[[#This Row],[n]]),)</f>
        <v>1.3760790331702766</v>
      </c>
      <c r="L350" s="39">
        <f>VLOOKUP(Table1[[#This Row],[BaseDRG]],BaseDRGTable,13+Table1[[#This Row],[severity]],FALSE)</f>
        <v>1.3760790331702766</v>
      </c>
      <c r="M350" s="39">
        <f>IF(VLOOKUP(Table1[[#This Row],[BaseDRG]],BaseDRGTable,8,0)&gt;0,Table1[[#This Row],[W (severity)]]*Basic_CaseMix/$L$797,Table1[[#This Row],[W (severity)]])</f>
        <v>1.389798254454262</v>
      </c>
      <c r="N350" s="38">
        <v>41</v>
      </c>
      <c r="O350" s="41">
        <v>13</v>
      </c>
      <c r="P350" s="60">
        <v>1.0403574855975355</v>
      </c>
      <c r="Q350" s="40">
        <f>Table1[[#This Row],[W (proposed)]]/Table1[[#This Row],[W (curr)]]-1</f>
        <v>0.33588528337067047</v>
      </c>
      <c r="R350" s="41">
        <f>RANK(Table1[[#This Row],[∆W%]],Table1[∆W%])</f>
        <v>81</v>
      </c>
      <c r="S350" s="59">
        <f>Table1[W (proposed)]-Table1[[#This Row],[W (curr)]]</f>
        <v>0.34944076885672648</v>
      </c>
      <c r="T350" s="50">
        <f>Table1[[#This Row],[nBasic]]*Table1[W (proposed)]-Table1[[#This Row],[nBasic (curr)]]*Table1[[#This Row],[W (curr)]]</f>
        <v>3.1529317406831829</v>
      </c>
      <c r="U350" s="48"/>
      <c r="V350" s="46"/>
      <c r="W350" s="46"/>
      <c r="X350" s="46"/>
      <c r="Y350" s="46"/>
      <c r="Z350" s="46"/>
      <c r="AA350" s="46"/>
      <c r="AB350" s="46"/>
      <c r="AC350" s="46"/>
      <c r="AD350" s="46"/>
      <c r="AE350" s="46"/>
    </row>
    <row r="351" spans="1:31" s="44" customFormat="1" x14ac:dyDescent="0.25">
      <c r="A351" s="36">
        <v>158131</v>
      </c>
      <c r="B351" s="36" t="s">
        <v>23</v>
      </c>
      <c r="C351" s="36" t="s">
        <v>289</v>
      </c>
      <c r="D351" s="36">
        <v>15813</v>
      </c>
      <c r="E351" s="36">
        <v>1</v>
      </c>
      <c r="F351" s="37">
        <v>57</v>
      </c>
      <c r="G351" s="37">
        <v>12</v>
      </c>
      <c r="H351" s="38">
        <v>5732.0115947368377</v>
      </c>
      <c r="I351" s="38">
        <f>Table1[[#This Row],[Cost]]+IF(Table1[[#This Row],[n]]=0,0,VLOOKUP(Table1[[#This Row],[DRG]],HCPCs,5,0))</f>
        <v>5732.0115947368377</v>
      </c>
      <c r="J351" s="39">
        <v>0.15989970653809518</v>
      </c>
      <c r="K351" s="39">
        <f>Table1[[#This Row],[W (3M)]]-IFERROR((Table1[[#This Row],[W (3M)]]-Table1[[#This Row],[Adjusted Cost]]*Casemix/TotalCost)*EXP(-a/Table1[[#This Row],[n]]),)</f>
        <v>0.68613846788215205</v>
      </c>
      <c r="L351" s="39">
        <f>VLOOKUP(Table1[[#This Row],[BaseDRG]],BaseDRGTable,13+Table1[[#This Row],[severity]],FALSE)</f>
        <v>0.68613846788215205</v>
      </c>
      <c r="M351" s="39">
        <f>IF(VLOOKUP(Table1[[#This Row],[BaseDRG]],BaseDRGTable,8,0)&gt;0,Table1[[#This Row],[W (severity)]]*Basic_CaseMix/$L$797,Table1[[#This Row],[W (severity)]])</f>
        <v>0.69297912546461893</v>
      </c>
      <c r="N351" s="38">
        <v>41</v>
      </c>
      <c r="O351" s="41">
        <v>6</v>
      </c>
      <c r="P351" s="60">
        <v>1.0115223941610783</v>
      </c>
      <c r="Q351" s="40">
        <f>Table1[[#This Row],[W (proposed)]]/Table1[[#This Row],[W (curr)]]-1</f>
        <v>-0.31491469742560485</v>
      </c>
      <c r="R351" s="41">
        <f>RANK(Table1[[#This Row],[∆W%]],Table1[∆W%])</f>
        <v>695</v>
      </c>
      <c r="S351" s="59">
        <f>Table1[W (proposed)]-Table1[[#This Row],[W (curr)]]</f>
        <v>-0.31854326869645933</v>
      </c>
      <c r="T351" s="50">
        <f>Table1[[#This Row],[nBasic]]*Table1[W (proposed)]-Table1[[#This Row],[nBasic (curr)]]*Table1[[#This Row],[W (curr)]]</f>
        <v>2.2466151406089576</v>
      </c>
      <c r="U351" s="48"/>
      <c r="V351" s="46"/>
      <c r="W351" s="46"/>
      <c r="X351" s="46"/>
      <c r="Y351" s="46"/>
      <c r="Z351" s="46"/>
      <c r="AA351" s="46"/>
      <c r="AB351" s="46"/>
      <c r="AC351" s="46"/>
      <c r="AD351" s="46"/>
      <c r="AE351" s="46"/>
    </row>
    <row r="352" spans="1:31" s="44" customFormat="1" x14ac:dyDescent="0.25">
      <c r="A352" s="36">
        <v>224112</v>
      </c>
      <c r="B352" s="36" t="s">
        <v>30</v>
      </c>
      <c r="C352" s="36" t="s">
        <v>394</v>
      </c>
      <c r="D352" s="36">
        <v>22411</v>
      </c>
      <c r="E352" s="36">
        <v>2</v>
      </c>
      <c r="F352" s="37">
        <v>58</v>
      </c>
      <c r="G352" s="37">
        <v>12</v>
      </c>
      <c r="H352" s="38">
        <v>8933.914480939311</v>
      </c>
      <c r="I352" s="38">
        <f>Table1[[#This Row],[Cost]]+IF(Table1[[#This Row],[n]]=0,0,VLOOKUP(Table1[[#This Row],[DRG]],HCPCs,5,0))</f>
        <v>8933.914480939311</v>
      </c>
      <c r="J352" s="39">
        <v>0.61360049538750072</v>
      </c>
      <c r="K352" s="39">
        <f>Table1[[#This Row],[W (3M)]]-IFERROR((Table1[[#This Row],[W (3M)]]-Table1[[#This Row],[Adjusted Cost]]*Casemix/TotalCost)*EXP(-a/Table1[[#This Row],[n]]),)</f>
        <v>1.0746054982454212</v>
      </c>
      <c r="L352" s="39">
        <f>VLOOKUP(Table1[[#This Row],[BaseDRG]],BaseDRGTable,13+Table1[[#This Row],[severity]],FALSE)</f>
        <v>1.0746054982454212</v>
      </c>
      <c r="M352" s="39">
        <f>IF(VLOOKUP(Table1[[#This Row],[BaseDRG]],BaseDRGTable,8,0)&gt;0,Table1[[#This Row],[W (severity)]]*Basic_CaseMix/$L$797,Table1[[#This Row],[W (severity)]])</f>
        <v>1.085319091191788</v>
      </c>
      <c r="N352" s="38">
        <v>62</v>
      </c>
      <c r="O352" s="41">
        <v>14</v>
      </c>
      <c r="P352" s="60">
        <v>0.93859718393432012</v>
      </c>
      <c r="Q352" s="40">
        <f>Table1[[#This Row],[W (proposed)]]/Table1[[#This Row],[W (curr)]]-1</f>
        <v>0.15632042133607671</v>
      </c>
      <c r="R352" s="41">
        <f>RANK(Table1[[#This Row],[∆W%]],Table1[∆W%])</f>
        <v>200</v>
      </c>
      <c r="S352" s="59">
        <f>Table1[W (proposed)]-Table1[[#This Row],[W (curr)]]</f>
        <v>0.14672190725746792</v>
      </c>
      <c r="T352" s="50">
        <f>Table1[[#This Row],[nBasic]]*Table1[W (proposed)]-Table1[[#This Row],[nBasic (curr)]]*Table1[[#This Row],[W (curr)]]</f>
        <v>-0.11653148077902564</v>
      </c>
      <c r="U352" s="48"/>
      <c r="V352" s="46"/>
      <c r="W352" s="46"/>
      <c r="X352" s="46"/>
      <c r="Y352" s="46"/>
      <c r="Z352" s="46"/>
      <c r="AA352" s="46"/>
      <c r="AB352" s="46"/>
      <c r="AC352" s="46"/>
      <c r="AD352" s="46"/>
      <c r="AE352" s="46"/>
    </row>
    <row r="353" spans="1:31" s="44" customFormat="1" x14ac:dyDescent="0.25">
      <c r="A353" s="36">
        <v>44142</v>
      </c>
      <c r="B353" s="36" t="s">
        <v>12</v>
      </c>
      <c r="C353" s="36" t="s">
        <v>655</v>
      </c>
      <c r="D353" s="36">
        <v>4414</v>
      </c>
      <c r="E353" s="36">
        <v>2</v>
      </c>
      <c r="F353" s="37">
        <v>43</v>
      </c>
      <c r="G353" s="37">
        <v>12</v>
      </c>
      <c r="H353" s="38">
        <v>11272.577004651162</v>
      </c>
      <c r="I353" s="38">
        <f>Table1[[#This Row],[Cost]]+IF(Table1[[#This Row],[n]]=0,0,VLOOKUP(Table1[[#This Row],[DRG]],HCPCs,5,0))</f>
        <v>11481.8463673516</v>
      </c>
      <c r="J353" s="39">
        <v>1.2533999999999994</v>
      </c>
      <c r="K353" s="39">
        <f>Table1[[#This Row],[W (3M)]]-IFERROR((Table1[[#This Row],[W (3M)]]-Table1[[#This Row],[Adjusted Cost]]*Casemix/TotalCost)*EXP(-a/Table1[[#This Row],[n]]),)</f>
        <v>1.3868041417589601</v>
      </c>
      <c r="L353" s="39">
        <f>VLOOKUP(Table1[[#This Row],[BaseDRG]],BaseDRGTable,13+Table1[[#This Row],[severity]],FALSE)</f>
        <v>1.3868041417589601</v>
      </c>
      <c r="M353" s="39">
        <f>IF(VLOOKUP(Table1[[#This Row],[BaseDRG]],BaseDRGTable,8,0)&gt;0,Table1[[#This Row],[W (severity)]]*Basic_CaseMix/$L$797,Table1[[#This Row],[W (severity)]])</f>
        <v>1.4006302901412269</v>
      </c>
      <c r="N353" s="38">
        <v>50</v>
      </c>
      <c r="O353" s="41">
        <v>11</v>
      </c>
      <c r="P353" s="60">
        <v>1.5742786887691471</v>
      </c>
      <c r="Q353" s="40">
        <f>Table1[[#This Row],[W (proposed)]]/Table1[[#This Row],[W (curr)]]-1</f>
        <v>-0.11030346778287881</v>
      </c>
      <c r="R353" s="41">
        <f>RANK(Table1[[#This Row],[∆W%]],Table1[∆W%])</f>
        <v>521</v>
      </c>
      <c r="S353" s="59">
        <f>Table1[W (proposed)]-Table1[[#This Row],[W (curr)]]</f>
        <v>-0.17364839862792025</v>
      </c>
      <c r="T353" s="50">
        <f>Table1[[#This Row],[nBasic]]*Table1[W (proposed)]-Table1[[#This Row],[nBasic (curr)]]*Table1[[#This Row],[W (curr)]]</f>
        <v>-0.50950209476589592</v>
      </c>
      <c r="U353" s="48"/>
      <c r="V353" s="46"/>
      <c r="W353" s="46"/>
      <c r="X353" s="46"/>
      <c r="Y353" s="46"/>
      <c r="Z353" s="46"/>
      <c r="AA353" s="46"/>
      <c r="AB353" s="46"/>
      <c r="AC353" s="46"/>
      <c r="AD353" s="46"/>
      <c r="AE353" s="46"/>
    </row>
    <row r="354" spans="1:31" s="44" customFormat="1" x14ac:dyDescent="0.25">
      <c r="A354" s="36">
        <v>134111</v>
      </c>
      <c r="B354" s="36" t="s">
        <v>21</v>
      </c>
      <c r="C354" s="36" t="s">
        <v>221</v>
      </c>
      <c r="D354" s="36">
        <v>13411</v>
      </c>
      <c r="E354" s="36">
        <v>1</v>
      </c>
      <c r="F354" s="37">
        <v>64</v>
      </c>
      <c r="G354" s="37">
        <v>12</v>
      </c>
      <c r="H354" s="38">
        <v>2951.9829</v>
      </c>
      <c r="I354" s="38">
        <f>Table1[[#This Row],[Cost]]+IF(Table1[[#This Row],[n]]=0,0,VLOOKUP(Table1[[#This Row],[DRG]],HCPCs,5,0))</f>
        <v>2951.9829</v>
      </c>
      <c r="J354" s="39">
        <v>0.58080021566393425</v>
      </c>
      <c r="K354" s="39">
        <f>Table1[[#This Row],[W (3M)]]-IFERROR((Table1[[#This Row],[W (3M)]]-Table1[[#This Row],[Adjusted Cost]]*Casemix/TotalCost)*EXP(-a/Table1[[#This Row],[n]]),)</f>
        <v>0.3599691606352704</v>
      </c>
      <c r="L354" s="39">
        <f>VLOOKUP(Table1[[#This Row],[BaseDRG]],BaseDRGTable,13+Table1[[#This Row],[severity]],FALSE)</f>
        <v>0.3599691606352704</v>
      </c>
      <c r="M354" s="39">
        <f>IF(VLOOKUP(Table1[[#This Row],[BaseDRG]],BaseDRGTable,8,0)&gt;0,Table1[[#This Row],[W (severity)]]*Basic_CaseMix/$L$797,Table1[[#This Row],[W (severity)]])</f>
        <v>0.36355797817490565</v>
      </c>
      <c r="N354" s="38">
        <v>63</v>
      </c>
      <c r="O354" s="41">
        <v>13</v>
      </c>
      <c r="P354" s="60">
        <v>0.39443725331645219</v>
      </c>
      <c r="Q354" s="40">
        <f>Table1[[#This Row],[W (proposed)]]/Table1[[#This Row],[W (curr)]]-1</f>
        <v>-7.8286913525311697E-2</v>
      </c>
      <c r="R354" s="41">
        <f>RANK(Table1[[#This Row],[∆W%]],Table1[∆W%])</f>
        <v>482</v>
      </c>
      <c r="S354" s="59">
        <f>Table1[W (proposed)]-Table1[[#This Row],[W (curr)]]</f>
        <v>-3.0879275141546536E-2</v>
      </c>
      <c r="T354" s="50">
        <f>Table1[[#This Row],[nBasic]]*Table1[W (proposed)]-Table1[[#This Row],[nBasic (curr)]]*Table1[[#This Row],[W (curr)]]</f>
        <v>-0.76498855501501062</v>
      </c>
      <c r="U354" s="48"/>
      <c r="V354" s="46"/>
      <c r="W354" s="46"/>
      <c r="X354" s="46"/>
      <c r="Y354" s="46"/>
      <c r="Z354" s="46"/>
      <c r="AA354" s="46"/>
      <c r="AB354" s="46"/>
      <c r="AC354" s="46"/>
      <c r="AD354" s="46"/>
      <c r="AE354" s="46"/>
    </row>
    <row r="355" spans="1:31" s="44" customFormat="1" x14ac:dyDescent="0.25">
      <c r="A355" s="36">
        <v>34112</v>
      </c>
      <c r="B355" s="36" t="s">
        <v>11</v>
      </c>
      <c r="C355" s="36" t="s">
        <v>430</v>
      </c>
      <c r="D355" s="36">
        <v>3411</v>
      </c>
      <c r="E355" s="36">
        <v>2</v>
      </c>
      <c r="F355" s="37">
        <v>51</v>
      </c>
      <c r="G355" s="37">
        <v>12</v>
      </c>
      <c r="H355" s="38">
        <v>4751.9460960784309</v>
      </c>
      <c r="I355" s="38">
        <f>Table1[[#This Row],[Cost]]+IF(Table1[[#This Row],[n]]=0,0,VLOOKUP(Table1[[#This Row],[DRG]],HCPCs,5,0))</f>
        <v>5459.8842199505179</v>
      </c>
      <c r="J355" s="39">
        <v>0.64720000000000066</v>
      </c>
      <c r="K355" s="39">
        <f>Table1[[#This Row],[W (3M)]]-IFERROR((Table1[[#This Row],[W (3M)]]-Table1[[#This Row],[Adjusted Cost]]*Casemix/TotalCost)*EXP(-a/Table1[[#This Row],[n]]),)</f>
        <v>0.66043948089418558</v>
      </c>
      <c r="L355" s="39">
        <f>VLOOKUP(Table1[[#This Row],[BaseDRG]],BaseDRGTable,13+Table1[[#This Row],[severity]],FALSE)</f>
        <v>0.66043948089418558</v>
      </c>
      <c r="M355" s="39">
        <f>IF(VLOOKUP(Table1[[#This Row],[BaseDRG]],BaseDRGTable,8,0)&gt;0,Table1[[#This Row],[W (severity)]]*Basic_CaseMix/$L$797,Table1[[#This Row],[W (severity)]])</f>
        <v>0.66702392493021845</v>
      </c>
      <c r="N355" s="38">
        <v>68</v>
      </c>
      <c r="O355" s="41">
        <v>16</v>
      </c>
      <c r="P355" s="60">
        <v>0.58944221670444785</v>
      </c>
      <c r="Q355" s="40">
        <f>Table1[[#This Row],[W (proposed)]]/Table1[[#This Row],[W (curr)]]-1</f>
        <v>0.13161885258155981</v>
      </c>
      <c r="R355" s="41">
        <f>RANK(Table1[[#This Row],[∆W%]],Table1[∆W%])</f>
        <v>226</v>
      </c>
      <c r="S355" s="59">
        <f>Table1[W (proposed)]-Table1[[#This Row],[W (curr)]]</f>
        <v>7.7581708225770596E-2</v>
      </c>
      <c r="T355" s="50">
        <f>Table1[[#This Row],[nBasic]]*Table1[W (proposed)]-Table1[[#This Row],[nBasic (curr)]]*Table1[[#This Row],[W (curr)]]</f>
        <v>-1.4267883681085447</v>
      </c>
      <c r="U355" s="48"/>
      <c r="V355" s="46"/>
      <c r="W355" s="46"/>
      <c r="X355" s="46"/>
      <c r="Y355" s="46"/>
      <c r="Z355" s="46"/>
      <c r="AA355" s="46"/>
      <c r="AB355" s="46"/>
      <c r="AC355" s="46"/>
      <c r="AD355" s="46"/>
      <c r="AE355" s="46"/>
    </row>
    <row r="356" spans="1:31" s="44" customFormat="1" x14ac:dyDescent="0.25">
      <c r="A356" s="36">
        <v>14192</v>
      </c>
      <c r="B356" s="36" t="s">
        <v>9</v>
      </c>
      <c r="C356" s="36" t="s">
        <v>390</v>
      </c>
      <c r="D356" s="36">
        <v>1419</v>
      </c>
      <c r="E356" s="36">
        <v>2</v>
      </c>
      <c r="F356" s="37">
        <v>28</v>
      </c>
      <c r="G356" s="37">
        <v>12</v>
      </c>
      <c r="H356" s="38">
        <v>19225.182997564996</v>
      </c>
      <c r="I356" s="38">
        <f>Table1[[#This Row],[Cost]]+IF(Table1[[#This Row],[n]]=0,0,VLOOKUP(Table1[[#This Row],[DRG]],HCPCs,5,0))</f>
        <v>19225.182997564996</v>
      </c>
      <c r="J356" s="39">
        <v>1.7708999999999993</v>
      </c>
      <c r="K356" s="39">
        <f>Table1[[#This Row],[W (3M)]]-IFERROR((Table1[[#This Row],[W (3M)]]-Table1[[#This Row],[Adjusted Cost]]*Casemix/TotalCost)*EXP(-a/Table1[[#This Row],[n]]),)</f>
        <v>2.3106142117892494</v>
      </c>
      <c r="L356" s="39">
        <f>VLOOKUP(Table1[[#This Row],[BaseDRG]],BaseDRGTable,13+Table1[[#This Row],[severity]],FALSE)</f>
        <v>2.3106142117892494</v>
      </c>
      <c r="M356" s="39">
        <f>IF(VLOOKUP(Table1[[#This Row],[BaseDRG]],BaseDRGTable,8,0)&gt;0,Table1[[#This Row],[W (severity)]]*Basic_CaseMix/$L$797,Table1[[#This Row],[W (severity)]])</f>
        <v>2.3336505541135901</v>
      </c>
      <c r="N356" s="38">
        <v>38</v>
      </c>
      <c r="O356" s="41">
        <v>15</v>
      </c>
      <c r="P356" s="60">
        <v>2.0016388424959728</v>
      </c>
      <c r="Q356" s="40">
        <f>Table1[[#This Row],[W (proposed)]]/Table1[[#This Row],[W (curr)]]-1</f>
        <v>0.16586993845683495</v>
      </c>
      <c r="R356" s="41">
        <f>RANK(Table1[[#This Row],[∆W%]],Table1[∆W%])</f>
        <v>192</v>
      </c>
      <c r="S356" s="59">
        <f>Table1[W (proposed)]-Table1[[#This Row],[W (curr)]]</f>
        <v>0.33201171161761733</v>
      </c>
      <c r="T356" s="50">
        <f>Table1[[#This Row],[nBasic]]*Table1[W (proposed)]-Table1[[#This Row],[nBasic (curr)]]*Table1[[#This Row],[W (curr)]]</f>
        <v>-2.0207759880765117</v>
      </c>
      <c r="U356" s="48"/>
      <c r="V356" s="46"/>
      <c r="W356" s="46"/>
      <c r="X356" s="46"/>
      <c r="Y356" s="46"/>
      <c r="Z356" s="46"/>
      <c r="AA356" s="46"/>
      <c r="AB356" s="46"/>
      <c r="AC356" s="46"/>
      <c r="AD356" s="46"/>
      <c r="AE356" s="46"/>
    </row>
    <row r="357" spans="1:31" s="44" customFormat="1" x14ac:dyDescent="0.25">
      <c r="A357" s="36">
        <v>164142</v>
      </c>
      <c r="B357" s="36" t="s">
        <v>24</v>
      </c>
      <c r="C357" s="36" t="s">
        <v>479</v>
      </c>
      <c r="D357" s="36">
        <v>16414</v>
      </c>
      <c r="E357" s="36">
        <v>2</v>
      </c>
      <c r="F357" s="37">
        <v>43</v>
      </c>
      <c r="G357" s="37">
        <v>12</v>
      </c>
      <c r="H357" s="38">
        <v>6044.9613255813929</v>
      </c>
      <c r="I357" s="38">
        <f>Table1[[#This Row],[Cost]]+IF(Table1[[#This Row],[n]]=0,0,VLOOKUP(Table1[[#This Row],[DRG]],HCPCs,5,0))</f>
        <v>6051.7113255813929</v>
      </c>
      <c r="J357" s="39">
        <v>0.9993997516666675</v>
      </c>
      <c r="K357" s="39">
        <f>Table1[[#This Row],[W (3M)]]-IFERROR((Table1[[#This Row],[W (3M)]]-Table1[[#This Row],[Adjusted Cost]]*Casemix/TotalCost)*EXP(-a/Table1[[#This Row],[n]]),)</f>
        <v>0.73718427134975517</v>
      </c>
      <c r="L357" s="39">
        <f>VLOOKUP(Table1[[#This Row],[BaseDRG]],BaseDRGTable,13+Table1[[#This Row],[severity]],FALSE)</f>
        <v>0.73718427134975517</v>
      </c>
      <c r="M357" s="39">
        <f>IF(VLOOKUP(Table1[[#This Row],[BaseDRG]],BaseDRGTable,8,0)&gt;0,Table1[[#This Row],[W (severity)]]*Basic_CaseMix/$L$797,Table1[[#This Row],[W (severity)]])</f>
        <v>0.7445338449584894</v>
      </c>
      <c r="N357" s="38">
        <v>78</v>
      </c>
      <c r="O357" s="41">
        <v>18</v>
      </c>
      <c r="P357" s="60">
        <v>0.7440869063384048</v>
      </c>
      <c r="Q357" s="40">
        <f>Table1[[#This Row],[W (proposed)]]/Table1[[#This Row],[W (curr)]]-1</f>
        <v>6.0065378960083571E-4</v>
      </c>
      <c r="R357" s="41">
        <f>RANK(Table1[[#This Row],[∆W%]],Table1[∆W%])</f>
        <v>370</v>
      </c>
      <c r="S357" s="59">
        <f>Table1[W (proposed)]-Table1[[#This Row],[W (curr)]]</f>
        <v>4.4693862008460261E-4</v>
      </c>
      <c r="T357" s="50">
        <f>Table1[[#This Row],[nBasic]]*Table1[W (proposed)]-Table1[[#This Row],[nBasic (curr)]]*Table1[[#This Row],[W (curr)]]</f>
        <v>-4.4591581745894135</v>
      </c>
      <c r="U357" s="48"/>
      <c r="V357" s="46"/>
      <c r="W357" s="46"/>
      <c r="X357" s="46"/>
      <c r="Y357" s="46"/>
      <c r="Z357" s="46"/>
      <c r="AA357" s="46"/>
      <c r="AB357" s="46"/>
      <c r="AC357" s="46"/>
      <c r="AD357" s="46"/>
      <c r="AE357" s="46"/>
    </row>
    <row r="358" spans="1:31" s="44" customFormat="1" x14ac:dyDescent="0.25">
      <c r="A358" s="36">
        <v>34142</v>
      </c>
      <c r="B358" s="36" t="s">
        <v>11</v>
      </c>
      <c r="C358" s="36" t="s">
        <v>614</v>
      </c>
      <c r="D358" s="36">
        <v>3414</v>
      </c>
      <c r="E358" s="36">
        <v>2</v>
      </c>
      <c r="F358" s="37">
        <v>58</v>
      </c>
      <c r="G358" s="37">
        <v>12</v>
      </c>
      <c r="H358" s="38">
        <v>3919.1974499999983</v>
      </c>
      <c r="I358" s="38">
        <f>Table1[[#This Row],[Cost]]+IF(Table1[[#This Row],[n]]=0,0,VLOOKUP(Table1[[#This Row],[DRG]],HCPCs,5,0))</f>
        <v>3923.4578656779645</v>
      </c>
      <c r="J358" s="39">
        <v>0.78450000000000086</v>
      </c>
      <c r="K358" s="39">
        <f>Table1[[#This Row],[W (3M)]]-IFERROR((Table1[[#This Row],[W (3M)]]-Table1[[#This Row],[Adjusted Cost]]*Casemix/TotalCost)*EXP(-a/Table1[[#This Row],[n]]),)</f>
        <v>0.47898363312836373</v>
      </c>
      <c r="L358" s="39">
        <f>VLOOKUP(Table1[[#This Row],[BaseDRG]],BaseDRGTable,13+Table1[[#This Row],[severity]],FALSE)</f>
        <v>0.47898363312836373</v>
      </c>
      <c r="M358" s="39">
        <f>IF(VLOOKUP(Table1[[#This Row],[BaseDRG]],BaseDRGTable,8,0)&gt;0,Table1[[#This Row],[W (severity)]]*Basic_CaseMix/$L$797,Table1[[#This Row],[W (severity)]])</f>
        <v>0.48375900016462769</v>
      </c>
      <c r="N358" s="38">
        <v>98</v>
      </c>
      <c r="O358" s="41">
        <v>20</v>
      </c>
      <c r="P358" s="60">
        <v>0.52926532309634888</v>
      </c>
      <c r="Q358" s="40">
        <f>Table1[[#This Row],[W (proposed)]]/Table1[[#This Row],[W (curr)]]-1</f>
        <v>-8.5980170900856634E-2</v>
      </c>
      <c r="R358" s="41">
        <f>RANK(Table1[[#This Row],[∆W%]],Table1[∆W%])</f>
        <v>492</v>
      </c>
      <c r="S358" s="59">
        <f>Table1[W (proposed)]-Table1[[#This Row],[W (curr)]]</f>
        <v>-4.5506322931721188E-2</v>
      </c>
      <c r="T358" s="50">
        <f>Table1[[#This Row],[nBasic]]*Table1[W (proposed)]-Table1[[#This Row],[nBasic (curr)]]*Table1[[#This Row],[W (curr)]]</f>
        <v>-4.7801984599514453</v>
      </c>
      <c r="U358" s="48"/>
      <c r="V358" s="46"/>
      <c r="W358" s="46"/>
      <c r="X358" s="46"/>
      <c r="Y358" s="46"/>
      <c r="Z358" s="46"/>
      <c r="AA358" s="46"/>
      <c r="AB358" s="46"/>
      <c r="AC358" s="46"/>
      <c r="AD358" s="46"/>
      <c r="AE358" s="46"/>
    </row>
    <row r="359" spans="1:31" s="44" customFormat="1" x14ac:dyDescent="0.25">
      <c r="A359" s="36">
        <v>131203</v>
      </c>
      <c r="B359" s="36" t="s">
        <v>21</v>
      </c>
      <c r="C359" s="36" t="s">
        <v>398</v>
      </c>
      <c r="D359" s="36">
        <v>13120</v>
      </c>
      <c r="E359" s="36">
        <v>3</v>
      </c>
      <c r="F359" s="37">
        <v>46</v>
      </c>
      <c r="G359" s="37">
        <v>12</v>
      </c>
      <c r="H359" s="38">
        <v>11002.237945652174</v>
      </c>
      <c r="I359" s="38">
        <f>Table1[[#This Row],[Cost]]+IF(Table1[[#This Row],[n]]=0,0,VLOOKUP(Table1[[#This Row],[DRG]],HCPCs,5,0))</f>
        <v>11157.292631301858</v>
      </c>
      <c r="J359" s="39">
        <v>1.5186997955517241</v>
      </c>
      <c r="K359" s="39">
        <f>Table1[[#This Row],[W (3M)]]-IFERROR((Table1[[#This Row],[W (3M)]]-Table1[[#This Row],[Adjusted Cost]]*Casemix/TotalCost)*EXP(-a/Table1[[#This Row],[n]]),)</f>
        <v>1.3529460289530444</v>
      </c>
      <c r="L359" s="39">
        <f>VLOOKUP(Table1[[#This Row],[BaseDRG]],BaseDRGTable,13+Table1[[#This Row],[severity]],FALSE)</f>
        <v>1.3529460289530444</v>
      </c>
      <c r="M359" s="39">
        <f>IF(VLOOKUP(Table1[[#This Row],[BaseDRG]],BaseDRGTable,8,0)&gt;0,Table1[[#This Row],[W (severity)]]*Basic_CaseMix/$L$797,Table1[[#This Row],[W (severity)]])</f>
        <v>1.366434619004252</v>
      </c>
      <c r="N359" s="38">
        <v>53</v>
      </c>
      <c r="O359" s="41">
        <v>19</v>
      </c>
      <c r="P359" s="60">
        <v>1.1537057623261062</v>
      </c>
      <c r="Q359" s="40">
        <f>Table1[[#This Row],[W (proposed)]]/Table1[[#This Row],[W (curr)]]-1</f>
        <v>0.18438744403013207</v>
      </c>
      <c r="R359" s="41">
        <f>RANK(Table1[[#This Row],[∆W%]],Table1[∆W%])</f>
        <v>176</v>
      </c>
      <c r="S359" s="59">
        <f>Table1[W (proposed)]-Table1[[#This Row],[W (curr)]]</f>
        <v>0.21272885667814578</v>
      </c>
      <c r="T359" s="50">
        <f>Table1[[#This Row],[nBasic]]*Table1[W (proposed)]-Table1[[#This Row],[nBasic (curr)]]*Table1[[#This Row],[W (curr)]]</f>
        <v>-5.5231940561449946</v>
      </c>
      <c r="U359" s="48"/>
      <c r="V359" s="46"/>
      <c r="W359" s="46"/>
      <c r="X359" s="46"/>
      <c r="Y359" s="46"/>
      <c r="Z359" s="46"/>
      <c r="AA359" s="46"/>
      <c r="AB359" s="46"/>
      <c r="AC359" s="46"/>
      <c r="AD359" s="46"/>
      <c r="AE359" s="46"/>
    </row>
    <row r="360" spans="1:31" s="44" customFormat="1" x14ac:dyDescent="0.25">
      <c r="A360" s="36">
        <v>94142</v>
      </c>
      <c r="B360" s="36" t="s">
        <v>17</v>
      </c>
      <c r="C360" s="36" t="s">
        <v>653</v>
      </c>
      <c r="D360" s="36">
        <v>9414</v>
      </c>
      <c r="E360" s="36">
        <v>2</v>
      </c>
      <c r="F360" s="37">
        <v>53</v>
      </c>
      <c r="G360" s="37">
        <v>12</v>
      </c>
      <c r="H360" s="38">
        <v>5294.9293566037741</v>
      </c>
      <c r="I360" s="38">
        <f>Table1[[#This Row],[Cost]]+IF(Table1[[#This Row],[n]]=0,0,VLOOKUP(Table1[[#This Row],[DRG]],HCPCs,5,0))</f>
        <v>5309.0985538826853</v>
      </c>
      <c r="J360" s="39">
        <v>0.60950000000000004</v>
      </c>
      <c r="K360" s="39">
        <f>Table1[[#This Row],[W (3M)]]-IFERROR((Table1[[#This Row],[W (3M)]]-Table1[[#This Row],[Adjusted Cost]]*Casemix/TotalCost)*EXP(-a/Table1[[#This Row],[n]]),)</f>
        <v>0.64191072400407534</v>
      </c>
      <c r="L360" s="39">
        <f>VLOOKUP(Table1[[#This Row],[BaseDRG]],BaseDRGTable,13+Table1[[#This Row],[severity]],FALSE)</f>
        <v>0.64191072400407534</v>
      </c>
      <c r="M360" s="39">
        <f>IF(VLOOKUP(Table1[[#This Row],[BaseDRG]],BaseDRGTable,8,0)&gt;0,Table1[[#This Row],[W (severity)]]*Basic_CaseMix/$L$797,Table1[[#This Row],[W (severity)]])</f>
        <v>0.64831044019398509</v>
      </c>
      <c r="N360" s="38">
        <v>79</v>
      </c>
      <c r="O360" s="41">
        <v>21</v>
      </c>
      <c r="P360" s="60">
        <v>0.76447049234399411</v>
      </c>
      <c r="Q360" s="40">
        <f>Table1[[#This Row],[W (proposed)]]/Table1[[#This Row],[W (curr)]]-1</f>
        <v>-0.15194837905887371</v>
      </c>
      <c r="R360" s="41">
        <f>RANK(Table1[[#This Row],[∆W%]],Table1[∆W%])</f>
        <v>567</v>
      </c>
      <c r="S360" s="59">
        <f>Table1[W (proposed)]-Table1[[#This Row],[W (curr)]]</f>
        <v>-0.11616005215000902</v>
      </c>
      <c r="T360" s="50">
        <f>Table1[[#This Row],[nBasic]]*Table1[W (proposed)]-Table1[[#This Row],[nBasic (curr)]]*Table1[[#This Row],[W (curr)]]</f>
        <v>-8.2741550568960562</v>
      </c>
      <c r="U360" s="48"/>
      <c r="V360" s="46"/>
      <c r="W360" s="46"/>
      <c r="X360" s="46"/>
      <c r="Y360" s="46"/>
      <c r="Z360" s="46"/>
      <c r="AA360" s="46"/>
      <c r="AB360" s="46"/>
      <c r="AC360" s="46"/>
      <c r="AD360" s="46"/>
      <c r="AE360" s="46"/>
    </row>
    <row r="361" spans="1:31" s="44" customFormat="1" x14ac:dyDescent="0.25">
      <c r="A361" s="36">
        <v>74112</v>
      </c>
      <c r="B361" s="36" t="s">
        <v>15</v>
      </c>
      <c r="C361" s="36" t="s">
        <v>758</v>
      </c>
      <c r="D361" s="36">
        <v>7411</v>
      </c>
      <c r="E361" s="36">
        <v>2</v>
      </c>
      <c r="F361" s="37">
        <v>53</v>
      </c>
      <c r="G361" s="37">
        <v>12</v>
      </c>
      <c r="H361" s="38">
        <v>13067.489162264152</v>
      </c>
      <c r="I361" s="38">
        <f>Table1[[#This Row],[Cost]]+IF(Table1[[#This Row],[n]]=0,0,VLOOKUP(Table1[[#This Row],[DRG]],HCPCs,5,0))</f>
        <v>13108.073154067317</v>
      </c>
      <c r="J361" s="39">
        <v>1.2468999999999979</v>
      </c>
      <c r="K361" s="39">
        <f>Table1[[#This Row],[W (3M)]]-IFERROR((Table1[[#This Row],[W (3M)]]-Table1[[#This Row],[Adjusted Cost]]*Casemix/TotalCost)*EXP(-a/Table1[[#This Row],[n]]),)</f>
        <v>1.5810022815117133</v>
      </c>
      <c r="L361" s="39">
        <f>VLOOKUP(Table1[[#This Row],[BaseDRG]],BaseDRGTable,13+Table1[[#This Row],[severity]],FALSE)</f>
        <v>1.5810022815117133</v>
      </c>
      <c r="M361" s="39">
        <f>IF(VLOOKUP(Table1[[#This Row],[BaseDRG]],BaseDRGTable,8,0)&gt;0,Table1[[#This Row],[W (severity)]]*Basic_CaseMix/$L$797,Table1[[#This Row],[W (severity)]])</f>
        <v>1.5967645448902739</v>
      </c>
      <c r="N361" s="38">
        <v>71</v>
      </c>
      <c r="O361" s="41">
        <v>14</v>
      </c>
      <c r="P361" s="60">
        <v>2.2226213317948367</v>
      </c>
      <c r="Q361" s="40">
        <f>Table1[[#This Row],[W (proposed)]]/Table1[[#This Row],[W (curr)]]-1</f>
        <v>-0.28158498163929879</v>
      </c>
      <c r="R361" s="41">
        <f>RANK(Table1[[#This Row],[∆W%]],Table1[∆W%])</f>
        <v>675</v>
      </c>
      <c r="S361" s="59">
        <f>Table1[W (proposed)]-Table1[[#This Row],[W (curr)]]</f>
        <v>-0.62585678690456281</v>
      </c>
      <c r="T361" s="50">
        <f>Table1[[#This Row],[nBasic]]*Table1[W (proposed)]-Table1[[#This Row],[nBasic (curr)]]*Table1[[#This Row],[W (curr)]]</f>
        <v>-11.955524106444425</v>
      </c>
      <c r="U361" s="48"/>
      <c r="V361" s="46"/>
      <c r="W361" s="46"/>
      <c r="X361" s="46"/>
      <c r="Y361" s="46"/>
      <c r="Z361" s="46"/>
      <c r="AA361" s="46"/>
      <c r="AB361" s="46"/>
      <c r="AC361" s="46"/>
      <c r="AD361" s="46"/>
      <c r="AE361" s="46"/>
    </row>
    <row r="362" spans="1:31" s="44" customFormat="1" x14ac:dyDescent="0.25">
      <c r="A362" s="36">
        <v>44143</v>
      </c>
      <c r="B362" s="36" t="s">
        <v>12</v>
      </c>
      <c r="C362" s="36" t="s">
        <v>789</v>
      </c>
      <c r="D362" s="36">
        <v>4414</v>
      </c>
      <c r="E362" s="36">
        <v>3</v>
      </c>
      <c r="F362" s="37">
        <v>43</v>
      </c>
      <c r="G362" s="37">
        <v>12</v>
      </c>
      <c r="H362" s="38">
        <v>16327.268354117205</v>
      </c>
      <c r="I362" s="38">
        <f>Table1[[#This Row],[Cost]]+IF(Table1[[#This Row],[n]]=0,0,VLOOKUP(Table1[[#This Row],[DRG]],HCPCs,5,0))</f>
        <v>16674.258205910966</v>
      </c>
      <c r="J362" s="39">
        <v>1.7700000000000005</v>
      </c>
      <c r="K362" s="39">
        <f>Table1[[#This Row],[W (3M)]]-IFERROR((Table1[[#This Row],[W (3M)]]-Table1[[#This Row],[Adjusted Cost]]*Casemix/TotalCost)*EXP(-a/Table1[[#This Row],[n]]),)</f>
        <v>2.0130300009387669</v>
      </c>
      <c r="L362" s="39">
        <f>VLOOKUP(Table1[[#This Row],[BaseDRG]],BaseDRGTable,13+Table1[[#This Row],[severity]],FALSE)</f>
        <v>2.0130300009387669</v>
      </c>
      <c r="M362" s="39">
        <f>IF(VLOOKUP(Table1[[#This Row],[BaseDRG]],BaseDRGTable,8,0)&gt;0,Table1[[#This Row],[W (severity)]]*Basic_CaseMix/$L$797,Table1[[#This Row],[W (severity)]])</f>
        <v>2.0330994906762525</v>
      </c>
      <c r="N362" s="38">
        <v>32</v>
      </c>
      <c r="O362" s="41">
        <v>12</v>
      </c>
      <c r="P362" s="60">
        <v>3.401831859636185</v>
      </c>
      <c r="Q362" s="40">
        <f>Table1[[#This Row],[W (proposed)]]/Table1[[#This Row],[W (curr)]]-1</f>
        <v>-0.40235156393247318</v>
      </c>
      <c r="R362" s="41">
        <f>RANK(Table1[[#This Row],[∆W%]],Table1[∆W%])</f>
        <v>728</v>
      </c>
      <c r="S362" s="59">
        <f>Table1[W (proposed)]-Table1[[#This Row],[W (curr)]]</f>
        <v>-1.3687323689599324</v>
      </c>
      <c r="T362" s="50">
        <f>Table1[[#This Row],[nBasic]]*Table1[W (proposed)]-Table1[[#This Row],[nBasic (curr)]]*Table1[[#This Row],[W (curr)]]</f>
        <v>-16.424788427519186</v>
      </c>
      <c r="U362" s="48"/>
      <c r="V362" s="46"/>
      <c r="W362" s="46"/>
      <c r="X362" s="46"/>
      <c r="Y362" s="46"/>
      <c r="Z362" s="46"/>
      <c r="AA362" s="46"/>
      <c r="AB362" s="46"/>
      <c r="AC362" s="46"/>
      <c r="AD362" s="46"/>
      <c r="AE362" s="46"/>
    </row>
    <row r="363" spans="1:31" s="44" customFormat="1" x14ac:dyDescent="0.25">
      <c r="A363" s="36">
        <v>84103</v>
      </c>
      <c r="B363" s="36" t="s">
        <v>16</v>
      </c>
      <c r="C363" s="36" t="s">
        <v>365</v>
      </c>
      <c r="D363" s="36">
        <v>8410</v>
      </c>
      <c r="E363" s="36">
        <v>3</v>
      </c>
      <c r="F363" s="37">
        <v>28</v>
      </c>
      <c r="G363" s="37">
        <v>11</v>
      </c>
      <c r="H363" s="38">
        <v>20519.725970733572</v>
      </c>
      <c r="I363" s="38">
        <f>Table1[[#This Row],[Cost]]+IF(Table1[[#This Row],[n]]=0,0,VLOOKUP(Table1[[#This Row],[DRG]],HCPCs,5,0))</f>
        <v>22690.84809079751</v>
      </c>
      <c r="J363" s="39">
        <v>1.2796000000000001</v>
      </c>
      <c r="K363" s="39">
        <f>Table1[[#This Row],[W (3M)]]-IFERROR((Table1[[#This Row],[W (3M)]]-Table1[[#This Row],[Adjusted Cost]]*Casemix/TotalCost)*EXP(-a/Table1[[#This Row],[n]]),)</f>
        <v>2.7043111539638836</v>
      </c>
      <c r="L363" s="39">
        <f>VLOOKUP(Table1[[#This Row],[BaseDRG]],BaseDRGTable,13+Table1[[#This Row],[severity]],FALSE)</f>
        <v>3.3638298130138642</v>
      </c>
      <c r="M363" s="39">
        <f>IF(VLOOKUP(Table1[[#This Row],[BaseDRG]],BaseDRGTable,8,0)&gt;0,Table1[[#This Row],[W (severity)]]*Basic_CaseMix/$L$797,Table1[[#This Row],[W (severity)]])</f>
        <v>3.3973664954674034</v>
      </c>
      <c r="N363" s="38">
        <v>14</v>
      </c>
      <c r="O363" s="41">
        <v>6</v>
      </c>
      <c r="P363" s="60">
        <v>2.567838304446449</v>
      </c>
      <c r="Q363" s="40">
        <f>Table1[[#This Row],[W (proposed)]]/Table1[[#This Row],[W (curr)]]-1</f>
        <v>0.32304533723348139</v>
      </c>
      <c r="R363" s="41">
        <f>RANK(Table1[[#This Row],[∆W%]],Table1[∆W%])</f>
        <v>88</v>
      </c>
      <c r="S363" s="59">
        <f>Table1[W (proposed)]-Table1[[#This Row],[W (curr)]]</f>
        <v>0.82952819102095443</v>
      </c>
      <c r="T363" s="50">
        <f>Table1[[#This Row],[nBasic]]*Table1[W (proposed)]-Table1[[#This Row],[nBasic (curr)]]*Table1[[#This Row],[W (curr)]]</f>
        <v>21.964001623462742</v>
      </c>
      <c r="U363" s="48"/>
      <c r="V363" s="46"/>
      <c r="W363" s="46"/>
      <c r="X363" s="46"/>
      <c r="Y363" s="46"/>
      <c r="Z363" s="46"/>
      <c r="AA363" s="46"/>
      <c r="AB363" s="46"/>
      <c r="AC363" s="46"/>
      <c r="AD363" s="46"/>
      <c r="AE363" s="46"/>
    </row>
    <row r="364" spans="1:31" s="44" customFormat="1" x14ac:dyDescent="0.25">
      <c r="A364" s="36">
        <v>64133</v>
      </c>
      <c r="B364" s="36" t="s">
        <v>14</v>
      </c>
      <c r="C364" s="36" t="s">
        <v>797</v>
      </c>
      <c r="D364" s="36">
        <v>6413</v>
      </c>
      <c r="E364" s="36">
        <v>3</v>
      </c>
      <c r="F364" s="37">
        <v>40</v>
      </c>
      <c r="G364" s="37">
        <v>11</v>
      </c>
      <c r="H364" s="38">
        <v>16248.420888871004</v>
      </c>
      <c r="I364" s="38">
        <f>Table1[[#This Row],[Cost]]+IF(Table1[[#This Row],[n]]=0,0,VLOOKUP(Table1[[#This Row],[DRG]],HCPCs,5,0))</f>
        <v>16248.420888871004</v>
      </c>
      <c r="J364" s="39">
        <v>1.4036</v>
      </c>
      <c r="K364" s="39">
        <f>Table1[[#This Row],[W (3M)]]-IFERROR((Table1[[#This Row],[W (3M)]]-Table1[[#This Row],[Adjusted Cost]]*Casemix/TotalCost)*EXP(-a/Table1[[#This Row],[n]]),)</f>
        <v>1.9549296792279263</v>
      </c>
      <c r="L364" s="39">
        <f>VLOOKUP(Table1[[#This Row],[BaseDRG]],BaseDRGTable,13+Table1[[#This Row],[severity]],FALSE)</f>
        <v>1.9549296792279263</v>
      </c>
      <c r="M364" s="39">
        <f>IF(VLOOKUP(Table1[[#This Row],[BaseDRG]],BaseDRGTable,8,0)&gt;0,Table1[[#This Row],[W (severity)]]*Basic_CaseMix/$L$797,Table1[[#This Row],[W (severity)]])</f>
        <v>1.9744199208619182</v>
      </c>
      <c r="N364" s="38">
        <v>20</v>
      </c>
      <c r="O364" s="41">
        <v>5</v>
      </c>
      <c r="P364" s="60">
        <v>3.5606780894775789</v>
      </c>
      <c r="Q364" s="40">
        <f>Table1[[#This Row],[W (proposed)]]/Table1[[#This Row],[W (curr)]]-1</f>
        <v>-0.44549328210919392</v>
      </c>
      <c r="R364" s="41">
        <f>RANK(Table1[[#This Row],[∆W%]],Table1[∆W%])</f>
        <v>745</v>
      </c>
      <c r="S364" s="59">
        <f>Table1[W (proposed)]-Table1[[#This Row],[W (curr)]]</f>
        <v>-1.5862581686156607</v>
      </c>
      <c r="T364" s="50">
        <f>Table1[[#This Row],[nBasic]]*Table1[W (proposed)]-Table1[[#This Row],[nBasic (curr)]]*Table1[[#This Row],[W (curr)]]</f>
        <v>3.9152286820932076</v>
      </c>
      <c r="U364" s="48"/>
      <c r="V364" s="46"/>
      <c r="W364" s="46"/>
      <c r="X364" s="46"/>
      <c r="Y364" s="46"/>
      <c r="Z364" s="46"/>
      <c r="AA364" s="46"/>
      <c r="AB364" s="46"/>
      <c r="AC364" s="46"/>
      <c r="AD364" s="46"/>
      <c r="AE364" s="46"/>
    </row>
    <row r="365" spans="1:31" s="44" customFormat="1" x14ac:dyDescent="0.25">
      <c r="A365" s="36">
        <v>121122</v>
      </c>
      <c r="B365" s="36" t="s">
        <v>20</v>
      </c>
      <c r="C365" s="36" t="s">
        <v>621</v>
      </c>
      <c r="D365" s="36">
        <v>12112</v>
      </c>
      <c r="E365" s="36">
        <v>2</v>
      </c>
      <c r="F365" s="37">
        <v>21</v>
      </c>
      <c r="G365" s="37">
        <v>11</v>
      </c>
      <c r="H365" s="38">
        <v>4857.4001095238091</v>
      </c>
      <c r="I365" s="38">
        <f>Table1[[#This Row],[Cost]]+IF(Table1[[#This Row],[n]]=0,0,VLOOKUP(Table1[[#This Row],[DRG]],HCPCs,5,0))</f>
        <v>5079.0202113771957</v>
      </c>
      <c r="J365" s="39">
        <v>1.2209017852250001</v>
      </c>
      <c r="K365" s="39">
        <f>Table1[[#This Row],[W (3M)]]-IFERROR((Table1[[#This Row],[W (3M)]]-Table1[[#This Row],[Adjusted Cost]]*Casemix/TotalCost)*EXP(-a/Table1[[#This Row],[n]]),)</f>
        <v>0.63722819703260902</v>
      </c>
      <c r="L365" s="39">
        <f>VLOOKUP(Table1[[#This Row],[BaseDRG]],BaseDRGTable,13+Table1[[#This Row],[severity]],FALSE)</f>
        <v>0.63722819703260902</v>
      </c>
      <c r="M365" s="39">
        <f>IF(VLOOKUP(Table1[[#This Row],[BaseDRG]],BaseDRGTable,8,0)&gt;0,Table1[[#This Row],[W (severity)]]*Basic_CaseMix/$L$797,Table1[[#This Row],[W (severity)]])</f>
        <v>0.64358122940411799</v>
      </c>
      <c r="N365" s="38">
        <v>20</v>
      </c>
      <c r="O365" s="41">
        <v>9</v>
      </c>
      <c r="P365" s="60">
        <v>0.75103658707034426</v>
      </c>
      <c r="Q365" s="40">
        <f>Table1[[#This Row],[W (proposed)]]/Table1[[#This Row],[W (curr)]]-1</f>
        <v>-0.14307606249302696</v>
      </c>
      <c r="R365" s="41">
        <f>RANK(Table1[[#This Row],[∆W%]],Table1[∆W%])</f>
        <v>553</v>
      </c>
      <c r="S365" s="59">
        <f>Table1[W (proposed)]-Table1[[#This Row],[W (curr)]]</f>
        <v>-0.10745535766622627</v>
      </c>
      <c r="T365" s="50">
        <f>Table1[[#This Row],[nBasic]]*Table1[W (proposed)]-Table1[[#This Row],[nBasic (curr)]]*Table1[[#This Row],[W (curr)]]</f>
        <v>0.32006423981219978</v>
      </c>
      <c r="U365" s="48"/>
      <c r="V365" s="46"/>
      <c r="W365" s="46"/>
      <c r="X365" s="46"/>
      <c r="Y365" s="46"/>
      <c r="Z365" s="46"/>
      <c r="AA365" s="46"/>
      <c r="AB365" s="46"/>
      <c r="AC365" s="46"/>
      <c r="AD365" s="46"/>
      <c r="AE365" s="46"/>
    </row>
    <row r="366" spans="1:31" s="44" customFormat="1" x14ac:dyDescent="0.25">
      <c r="A366" s="36">
        <v>101202</v>
      </c>
      <c r="B366" s="36" t="s">
        <v>18</v>
      </c>
      <c r="C366" s="36" t="s">
        <v>412</v>
      </c>
      <c r="D366" s="36">
        <v>10120</v>
      </c>
      <c r="E366" s="36">
        <v>2</v>
      </c>
      <c r="F366" s="37">
        <v>44</v>
      </c>
      <c r="G366" s="37">
        <v>11</v>
      </c>
      <c r="H366" s="38">
        <v>8852.8318931818176</v>
      </c>
      <c r="I366" s="38">
        <f>Table1[[#This Row],[Cost]]+IF(Table1[[#This Row],[n]]=0,0,VLOOKUP(Table1[[#This Row],[DRG]],HCPCs,5,0))</f>
        <v>8934.0510142364146</v>
      </c>
      <c r="J366" s="39">
        <v>1.0782997250781245</v>
      </c>
      <c r="K366" s="39">
        <f>Table1[[#This Row],[W (3M)]]-IFERROR((Table1[[#This Row],[W (3M)]]-Table1[[#This Row],[Adjusted Cost]]*Casemix/TotalCost)*EXP(-a/Table1[[#This Row],[n]]),)</f>
        <v>1.0809756654337519</v>
      </c>
      <c r="L366" s="39">
        <f>VLOOKUP(Table1[[#This Row],[BaseDRG]],BaseDRGTable,13+Table1[[#This Row],[severity]],FALSE)</f>
        <v>1.0809756654337519</v>
      </c>
      <c r="M366" s="39">
        <f>IF(VLOOKUP(Table1[[#This Row],[BaseDRG]],BaseDRGTable,8,0)&gt;0,Table1[[#This Row],[W (severity)]]*Basic_CaseMix/$L$797,Table1[[#This Row],[W (severity)]])</f>
        <v>1.0917527676198979</v>
      </c>
      <c r="N366" s="38">
        <v>50</v>
      </c>
      <c r="O366" s="41">
        <v>13</v>
      </c>
      <c r="P366" s="60">
        <v>0.91298630577737094</v>
      </c>
      <c r="Q366" s="40">
        <f>Table1[[#This Row],[W (proposed)]]/Table1[[#This Row],[W (curr)]]-1</f>
        <v>0.19580409992055081</v>
      </c>
      <c r="R366" s="41">
        <f>RANK(Table1[[#This Row],[∆W%]],Table1[∆W%])</f>
        <v>167</v>
      </c>
      <c r="S366" s="59">
        <f>Table1[W (proposed)]-Table1[[#This Row],[W (curr)]]</f>
        <v>0.17876646184252698</v>
      </c>
      <c r="T366" s="50">
        <f>Table1[[#This Row],[nBasic]]*Table1[W (proposed)]-Table1[[#This Row],[nBasic (curr)]]*Table1[[#This Row],[W (curr)]]</f>
        <v>0.14045846871305478</v>
      </c>
      <c r="U366" s="48"/>
      <c r="V366" s="46"/>
      <c r="W366" s="46"/>
      <c r="X366" s="46"/>
      <c r="Y366" s="46"/>
      <c r="Z366" s="46"/>
      <c r="AA366" s="46"/>
      <c r="AB366" s="46"/>
      <c r="AC366" s="46"/>
      <c r="AD366" s="46"/>
      <c r="AE366" s="46"/>
    </row>
    <row r="367" spans="1:31" s="44" customFormat="1" x14ac:dyDescent="0.25">
      <c r="A367" s="36">
        <v>14121</v>
      </c>
      <c r="B367" s="36" t="s">
        <v>9</v>
      </c>
      <c r="C367" s="36" t="s">
        <v>209</v>
      </c>
      <c r="D367" s="36">
        <v>1412</v>
      </c>
      <c r="E367" s="36">
        <v>1</v>
      </c>
      <c r="F367" s="37">
        <v>81</v>
      </c>
      <c r="G367" s="37">
        <v>11</v>
      </c>
      <c r="H367" s="38">
        <v>5497.1213703703697</v>
      </c>
      <c r="I367" s="38">
        <f>Table1[[#This Row],[Cost]]+IF(Table1[[#This Row],[n]]=0,0,VLOOKUP(Table1[[#This Row],[DRG]],HCPCs,5,0))</f>
        <v>5500.6522345679005</v>
      </c>
      <c r="J367" s="39">
        <v>0.74960000000000071</v>
      </c>
      <c r="K367" s="39">
        <f>Table1[[#This Row],[W (3M)]]-IFERROR((Table1[[#This Row],[W (3M)]]-Table1[[#This Row],[Adjusted Cost]]*Casemix/TotalCost)*EXP(-a/Table1[[#This Row],[n]]),)</f>
        <v>0.66640747267912104</v>
      </c>
      <c r="L367" s="39">
        <f>VLOOKUP(Table1[[#This Row],[BaseDRG]],BaseDRGTable,13+Table1[[#This Row],[severity]],FALSE)</f>
        <v>0.66640747267912104</v>
      </c>
      <c r="M367" s="39">
        <f>IF(VLOOKUP(Table1[[#This Row],[BaseDRG]],BaseDRGTable,8,0)&gt;0,Table1[[#This Row],[W (severity)]]*Basic_CaseMix/$L$797,Table1[[#This Row],[W (severity)]])</f>
        <v>0.67305141634994581</v>
      </c>
      <c r="N367" s="38">
        <v>79</v>
      </c>
      <c r="O367" s="41">
        <v>11</v>
      </c>
      <c r="P367" s="60">
        <v>0.69513223020364534</v>
      </c>
      <c r="Q367" s="40">
        <f>Table1[[#This Row],[W (proposed)]]/Table1[[#This Row],[W (curr)]]-1</f>
        <v>-3.1764911615780989E-2</v>
      </c>
      <c r="R367" s="41">
        <f>RANK(Table1[[#This Row],[∆W%]],Table1[∆W%])</f>
        <v>429</v>
      </c>
      <c r="S367" s="59">
        <f>Table1[W (proposed)]-Table1[[#This Row],[W (curr)]]</f>
        <v>-2.2080813853699532E-2</v>
      </c>
      <c r="T367" s="50">
        <f>Table1[[#This Row],[nBasic]]*Table1[W (proposed)]-Table1[[#This Row],[nBasic (curr)]]*Table1[[#This Row],[W (curr)]]</f>
        <v>-0.24288895239069497</v>
      </c>
      <c r="U367" s="48"/>
      <c r="V367" s="46"/>
      <c r="W367" s="46"/>
      <c r="X367" s="46"/>
      <c r="Y367" s="46"/>
      <c r="Z367" s="46"/>
      <c r="AA367" s="46"/>
      <c r="AB367" s="46"/>
      <c r="AC367" s="46"/>
      <c r="AD367" s="46"/>
      <c r="AE367" s="46"/>
    </row>
    <row r="368" spans="1:31" s="44" customFormat="1" x14ac:dyDescent="0.25">
      <c r="A368" s="36">
        <v>124112</v>
      </c>
      <c r="B368" s="36" t="s">
        <v>20</v>
      </c>
      <c r="C368" s="36" t="s">
        <v>461</v>
      </c>
      <c r="D368" s="36">
        <v>12411</v>
      </c>
      <c r="E368" s="36">
        <v>2</v>
      </c>
      <c r="F368" s="37">
        <v>65</v>
      </c>
      <c r="G368" s="37">
        <v>11</v>
      </c>
      <c r="H368" s="38">
        <v>7037.107786153847</v>
      </c>
      <c r="I368" s="38">
        <f>Table1[[#This Row],[Cost]]+IF(Table1[[#This Row],[n]]=0,0,VLOOKUP(Table1[[#This Row],[DRG]],HCPCs,5,0))</f>
        <v>7037.107786153847</v>
      </c>
      <c r="J368" s="39">
        <v>0.66610047134827588</v>
      </c>
      <c r="K368" s="39">
        <f>Table1[[#This Row],[W (3M)]]-IFERROR((Table1[[#This Row],[W (3M)]]-Table1[[#This Row],[Adjusted Cost]]*Casemix/TotalCost)*EXP(-a/Table1[[#This Row],[n]]),)</f>
        <v>0.84922588034452273</v>
      </c>
      <c r="L368" s="39">
        <f>VLOOKUP(Table1[[#This Row],[BaseDRG]],BaseDRGTable,13+Table1[[#This Row],[severity]],FALSE)</f>
        <v>0.84922588034452273</v>
      </c>
      <c r="M368" s="39">
        <f>IF(VLOOKUP(Table1[[#This Row],[BaseDRG]],BaseDRGTable,8,0)&gt;0,Table1[[#This Row],[W (severity)]]*Basic_CaseMix/$L$797,Table1[[#This Row],[W (severity)]])</f>
        <v>0.85769248545345478</v>
      </c>
      <c r="N368" s="38">
        <v>66</v>
      </c>
      <c r="O368" s="41">
        <v>12</v>
      </c>
      <c r="P368" s="60">
        <v>0.84984990556720841</v>
      </c>
      <c r="Q368" s="40">
        <f>Table1[[#This Row],[W (proposed)]]/Table1[[#This Row],[W (curr)]]-1</f>
        <v>9.2281941021243874E-3</v>
      </c>
      <c r="R368" s="41">
        <f>RANK(Table1[[#This Row],[∆W%]],Table1[∆W%])</f>
        <v>360</v>
      </c>
      <c r="S368" s="59">
        <f>Table1[W (proposed)]-Table1[[#This Row],[W (curr)]]</f>
        <v>7.8425798862463703E-3</v>
      </c>
      <c r="T368" s="50">
        <f>Table1[[#This Row],[nBasic]]*Table1[W (proposed)]-Table1[[#This Row],[nBasic (curr)]]*Table1[[#This Row],[W (curr)]]</f>
        <v>-0.76358152681849667</v>
      </c>
      <c r="U368" s="48"/>
      <c r="V368" s="46"/>
      <c r="W368" s="46"/>
      <c r="X368" s="46"/>
      <c r="Y368" s="46"/>
      <c r="Z368" s="46"/>
      <c r="AA368" s="46"/>
      <c r="AB368" s="46"/>
      <c r="AC368" s="46"/>
      <c r="AD368" s="46"/>
      <c r="AE368" s="46"/>
    </row>
    <row r="369" spans="1:31" s="44" customFormat="1" x14ac:dyDescent="0.25">
      <c r="A369" s="36">
        <v>64123</v>
      </c>
      <c r="B369" s="36" t="s">
        <v>14</v>
      </c>
      <c r="C369" s="36" t="s">
        <v>787</v>
      </c>
      <c r="D369" s="36">
        <v>6412</v>
      </c>
      <c r="E369" s="36">
        <v>3</v>
      </c>
      <c r="F369" s="37">
        <v>52</v>
      </c>
      <c r="G369" s="37">
        <v>11</v>
      </c>
      <c r="H369" s="38">
        <v>8944.1377696388481</v>
      </c>
      <c r="I369" s="38">
        <f>Table1[[#This Row],[Cost]]+IF(Table1[[#This Row],[n]]=0,0,VLOOKUP(Table1[[#This Row],[DRG]],HCPCs,5,0))</f>
        <v>9032.5568290620849</v>
      </c>
      <c r="J369" s="39">
        <v>1.2854000000000005</v>
      </c>
      <c r="K369" s="39">
        <f>Table1[[#This Row],[W (3M)]]-IFERROR((Table1[[#This Row],[W (3M)]]-Table1[[#This Row],[Adjusted Cost]]*Casemix/TotalCost)*EXP(-a/Table1[[#This Row],[n]]),)</f>
        <v>1.0958822198628744</v>
      </c>
      <c r="L369" s="39">
        <f>VLOOKUP(Table1[[#This Row],[BaseDRG]],BaseDRGTable,13+Table1[[#This Row],[severity]],FALSE)</f>
        <v>1.0958822198628744</v>
      </c>
      <c r="M369" s="39">
        <f>IF(VLOOKUP(Table1[[#This Row],[BaseDRG]],BaseDRGTable,8,0)&gt;0,Table1[[#This Row],[W (severity)]]*Basic_CaseMix/$L$797,Table1[[#This Row],[W (severity)]])</f>
        <v>1.1068079372912161</v>
      </c>
      <c r="N369" s="38">
        <v>36</v>
      </c>
      <c r="O369" s="41">
        <v>7</v>
      </c>
      <c r="P369" s="60">
        <v>2.1413087228895291</v>
      </c>
      <c r="Q369" s="40">
        <f>Table1[[#This Row],[W (proposed)]]/Table1[[#This Row],[W (curr)]]-1</f>
        <v>-0.48311613105574747</v>
      </c>
      <c r="R369" s="41">
        <f>RANK(Table1[[#This Row],[∆W%]],Table1[∆W%])</f>
        <v>757</v>
      </c>
      <c r="S369" s="59">
        <f>Table1[W (proposed)]-Table1[[#This Row],[W (curr)]]</f>
        <v>-1.034500785598313</v>
      </c>
      <c r="T369" s="50">
        <f>Table1[[#This Row],[nBasic]]*Table1[W (proposed)]-Table1[[#This Row],[nBasic (curr)]]*Table1[[#This Row],[W (curr)]]</f>
        <v>-2.8142737500233252</v>
      </c>
      <c r="U369" s="48"/>
      <c r="V369" s="46"/>
      <c r="W369" s="46"/>
      <c r="X369" s="46"/>
      <c r="Y369" s="46"/>
      <c r="Z369" s="46"/>
      <c r="AA369" s="46"/>
      <c r="AB369" s="46"/>
      <c r="AC369" s="46"/>
      <c r="AD369" s="46"/>
      <c r="AE369" s="46"/>
    </row>
    <row r="370" spans="1:31" s="44" customFormat="1" x14ac:dyDescent="0.25">
      <c r="A370" s="36">
        <v>214172</v>
      </c>
      <c r="B370" s="36" t="s">
        <v>29</v>
      </c>
      <c r="C370" s="36" t="s">
        <v>618</v>
      </c>
      <c r="D370" s="36">
        <v>21417</v>
      </c>
      <c r="E370" s="36">
        <v>2</v>
      </c>
      <c r="F370" s="37">
        <v>22</v>
      </c>
      <c r="G370" s="37">
        <v>11</v>
      </c>
      <c r="H370" s="38">
        <v>7767.5208342290916</v>
      </c>
      <c r="I370" s="38">
        <f>Table1[[#This Row],[Cost]]+IF(Table1[[#This Row],[n]]=0,0,VLOOKUP(Table1[[#This Row],[DRG]],HCPCs,5,0))</f>
        <v>7767.5208342290916</v>
      </c>
      <c r="J370" s="39">
        <v>0.68429953222500017</v>
      </c>
      <c r="K370" s="39">
        <f>Table1[[#This Row],[W (3M)]]-IFERROR((Table1[[#This Row],[W (3M)]]-Table1[[#This Row],[Adjusted Cost]]*Casemix/TotalCost)*EXP(-a/Table1[[#This Row],[n]]),)</f>
        <v>0.93074734033488371</v>
      </c>
      <c r="L370" s="39">
        <f>VLOOKUP(Table1[[#This Row],[BaseDRG]],BaseDRGTable,13+Table1[[#This Row],[severity]],FALSE)</f>
        <v>0.93074734033488371</v>
      </c>
      <c r="M370" s="39">
        <f>IF(VLOOKUP(Table1[[#This Row],[BaseDRG]],BaseDRGTable,8,0)&gt;0,Table1[[#This Row],[W (severity)]]*Basic_CaseMix/$L$797,Table1[[#This Row],[W (severity)]])</f>
        <v>0.94002669741666189</v>
      </c>
      <c r="N370" s="38">
        <v>29</v>
      </c>
      <c r="O370" s="41">
        <v>13</v>
      </c>
      <c r="P370" s="60">
        <v>1.0468464482198216</v>
      </c>
      <c r="Q370" s="40">
        <f>Table1[[#This Row],[W (proposed)]]/Table1[[#This Row],[W (curr)]]-1</f>
        <v>-0.10203955984644009</v>
      </c>
      <c r="R370" s="41">
        <f>RANK(Table1[[#This Row],[∆W%]],Table1[∆W%])</f>
        <v>506</v>
      </c>
      <c r="S370" s="59">
        <f>Table1[W (proposed)]-Table1[[#This Row],[W (curr)]]</f>
        <v>-0.10681975080315975</v>
      </c>
      <c r="T370" s="50">
        <f>Table1[[#This Row],[nBasic]]*Table1[W (proposed)]-Table1[[#This Row],[nBasic (curr)]]*Table1[[#This Row],[W (curr)]]</f>
        <v>-3.2687101552744</v>
      </c>
      <c r="U370" s="48"/>
      <c r="V370" s="46"/>
      <c r="W370" s="46"/>
      <c r="X370" s="46"/>
      <c r="Y370" s="46"/>
      <c r="Z370" s="46"/>
      <c r="AA370" s="46"/>
      <c r="AB370" s="46"/>
      <c r="AC370" s="46"/>
      <c r="AD370" s="46"/>
      <c r="AE370" s="46"/>
    </row>
    <row r="371" spans="1:31" s="44" customFormat="1" x14ac:dyDescent="0.25">
      <c r="A371" s="36">
        <v>94102</v>
      </c>
      <c r="B371" s="36" t="s">
        <v>17</v>
      </c>
      <c r="C371" s="36" t="s">
        <v>685</v>
      </c>
      <c r="D371" s="36">
        <v>9410</v>
      </c>
      <c r="E371" s="36">
        <v>2</v>
      </c>
      <c r="F371" s="37">
        <v>35</v>
      </c>
      <c r="G371" s="37">
        <v>11</v>
      </c>
      <c r="H371" s="38">
        <v>9578.5331999999962</v>
      </c>
      <c r="I371" s="38">
        <f>Table1[[#This Row],[Cost]]+IF(Table1[[#This Row],[n]]=0,0,VLOOKUP(Table1[[#This Row],[DRG]],HCPCs,5,0))</f>
        <v>9603.629241666662</v>
      </c>
      <c r="J371" s="39">
        <v>1.0148000000000004</v>
      </c>
      <c r="K371" s="39">
        <f>Table1[[#This Row],[W (3M)]]-IFERROR((Table1[[#This Row],[W (3M)]]-Table1[[#This Row],[Adjusted Cost]]*Casemix/TotalCost)*EXP(-a/Table1[[#This Row],[n]]),)</f>
        <v>1.1587166670489646</v>
      </c>
      <c r="L371" s="39">
        <f>VLOOKUP(Table1[[#This Row],[BaseDRG]],BaseDRGTable,13+Table1[[#This Row],[severity]],FALSE)</f>
        <v>1.1587166670489646</v>
      </c>
      <c r="M371" s="39">
        <f>IF(VLOOKUP(Table1[[#This Row],[BaseDRG]],BaseDRGTable,8,0)&gt;0,Table1[[#This Row],[W (severity)]]*Basic_CaseMix/$L$797,Table1[[#This Row],[W (severity)]])</f>
        <v>1.1702688308255345</v>
      </c>
      <c r="N371" s="38">
        <v>42</v>
      </c>
      <c r="O371" s="41">
        <v>12</v>
      </c>
      <c r="P371" s="60">
        <v>1.4259081516419789</v>
      </c>
      <c r="Q371" s="40">
        <f>Table1[[#This Row],[W (proposed)]]/Table1[[#This Row],[W (curr)]]-1</f>
        <v>-0.17928175845131933</v>
      </c>
      <c r="R371" s="41">
        <f>RANK(Table1[[#This Row],[∆W%]],Table1[∆W%])</f>
        <v>592</v>
      </c>
      <c r="S371" s="59">
        <f>Table1[W (proposed)]-Table1[[#This Row],[W (curr)]]</f>
        <v>-0.25563932081644447</v>
      </c>
      <c r="T371" s="50">
        <f>Table1[[#This Row],[nBasic]]*Table1[W (proposed)]-Table1[[#This Row],[nBasic (curr)]]*Table1[[#This Row],[W (curr)]]</f>
        <v>-4.2379406806228683</v>
      </c>
      <c r="U371" s="48"/>
      <c r="V371" s="46"/>
      <c r="W371" s="46"/>
      <c r="X371" s="46"/>
      <c r="Y371" s="46"/>
      <c r="Z371" s="46"/>
      <c r="AA371" s="46"/>
      <c r="AB371" s="46"/>
      <c r="AC371" s="46"/>
      <c r="AD371" s="46"/>
      <c r="AE371" s="46"/>
    </row>
    <row r="372" spans="1:31" s="44" customFormat="1" x14ac:dyDescent="0.25">
      <c r="A372" s="36">
        <v>84182</v>
      </c>
      <c r="B372" s="36" t="s">
        <v>16</v>
      </c>
      <c r="C372" s="36" t="s">
        <v>375</v>
      </c>
      <c r="D372" s="36">
        <v>8418</v>
      </c>
      <c r="E372" s="36">
        <v>2</v>
      </c>
      <c r="F372" s="37">
        <v>50</v>
      </c>
      <c r="G372" s="37">
        <v>11</v>
      </c>
      <c r="H372" s="38">
        <v>7416.6282820000024</v>
      </c>
      <c r="I372" s="38">
        <f>Table1[[#This Row],[Cost]]+IF(Table1[[#This Row],[n]]=0,0,VLOOKUP(Table1[[#This Row],[DRG]],HCPCs,5,0))</f>
        <v>9733.5231099501088</v>
      </c>
      <c r="J372" s="39">
        <v>0.75209999999999932</v>
      </c>
      <c r="K372" s="39">
        <f>Table1[[#This Row],[W (3M)]]-IFERROR((Table1[[#This Row],[W (3M)]]-Table1[[#This Row],[Adjusted Cost]]*Casemix/TotalCost)*EXP(-a/Table1[[#This Row],[n]]),)</f>
        <v>1.1710049127652786</v>
      </c>
      <c r="L372" s="39">
        <f>VLOOKUP(Table1[[#This Row],[BaseDRG]],BaseDRGTable,13+Table1[[#This Row],[severity]],FALSE)</f>
        <v>1.1710049127652786</v>
      </c>
      <c r="M372" s="39">
        <f>IF(VLOOKUP(Table1[[#This Row],[BaseDRG]],BaseDRGTable,8,0)&gt;0,Table1[[#This Row],[W (severity)]]*Basic_CaseMix/$L$797,Table1[[#This Row],[W (severity)]])</f>
        <v>1.1826795877916461</v>
      </c>
      <c r="N372" s="38">
        <v>66</v>
      </c>
      <c r="O372" s="41">
        <v>20</v>
      </c>
      <c r="P372" s="60">
        <v>0.92986227007504063</v>
      </c>
      <c r="Q372" s="40">
        <f>Table1[[#This Row],[W (proposed)]]/Table1[[#This Row],[W (curr)]]-1</f>
        <v>0.27188684373246241</v>
      </c>
      <c r="R372" s="41">
        <f>RANK(Table1[[#This Row],[∆W%]],Table1[∆W%])</f>
        <v>122</v>
      </c>
      <c r="S372" s="59">
        <f>Table1[W (proposed)]-Table1[[#This Row],[W (curr)]]</f>
        <v>0.25281731771660543</v>
      </c>
      <c r="T372" s="50">
        <f>Table1[[#This Row],[nBasic]]*Table1[W (proposed)]-Table1[[#This Row],[nBasic (curr)]]*Table1[[#This Row],[W (curr)]]</f>
        <v>-5.5877699357927071</v>
      </c>
      <c r="U372" s="48"/>
      <c r="V372" s="46"/>
      <c r="W372" s="46"/>
      <c r="X372" s="46"/>
      <c r="Y372" s="46"/>
      <c r="Z372" s="46"/>
      <c r="AA372" s="46"/>
      <c r="AB372" s="46"/>
      <c r="AC372" s="46"/>
      <c r="AD372" s="46"/>
      <c r="AE372" s="46"/>
    </row>
    <row r="373" spans="1:31" s="44" customFormat="1" x14ac:dyDescent="0.25">
      <c r="A373" s="36">
        <v>184133</v>
      </c>
      <c r="B373" s="36" t="s">
        <v>26</v>
      </c>
      <c r="C373" s="36" t="s">
        <v>664</v>
      </c>
      <c r="D373" s="36">
        <v>18413</v>
      </c>
      <c r="E373" s="36">
        <v>3</v>
      </c>
      <c r="F373" s="37">
        <v>63</v>
      </c>
      <c r="G373" s="37">
        <v>11</v>
      </c>
      <c r="H373" s="38">
        <v>6576.9800841269862</v>
      </c>
      <c r="I373" s="38">
        <f>Table1[[#This Row],[Cost]]+IF(Table1[[#This Row],[n]]=0,0,VLOOKUP(Table1[[#This Row],[DRG]],HCPCs,5,0))</f>
        <v>6576.9800841269862</v>
      </c>
      <c r="J373" s="39">
        <v>1.0126994475594593</v>
      </c>
      <c r="K373" s="39">
        <f>Table1[[#This Row],[W (3M)]]-IFERROR((Table1[[#This Row],[W (3M)]]-Table1[[#This Row],[Adjusted Cost]]*Casemix/TotalCost)*EXP(-a/Table1[[#This Row],[n]]),)</f>
        <v>0.79855460831381819</v>
      </c>
      <c r="L373" s="39">
        <f>VLOOKUP(Table1[[#This Row],[BaseDRG]],BaseDRGTable,13+Table1[[#This Row],[severity]],FALSE)</f>
        <v>0.79855460831381819</v>
      </c>
      <c r="M373" s="39">
        <f>IF(VLOOKUP(Table1[[#This Row],[BaseDRG]],BaseDRGTable,8,0)&gt;0,Table1[[#This Row],[W (severity)]]*Basic_CaseMix/$L$797,Table1[[#This Row],[W (severity)]])</f>
        <v>0.80651603139688322</v>
      </c>
      <c r="N373" s="38">
        <v>54</v>
      </c>
      <c r="O373" s="41">
        <v>17</v>
      </c>
      <c r="P373" s="60">
        <v>0.91914347866232793</v>
      </c>
      <c r="Q373" s="40">
        <f>Table1[[#This Row],[W (proposed)]]/Table1[[#This Row],[W (curr)]]-1</f>
        <v>-0.12253521879887197</v>
      </c>
      <c r="R373" s="41">
        <f>RANK(Table1[[#This Row],[∆W%]],Table1[∆W%])</f>
        <v>533</v>
      </c>
      <c r="S373" s="59">
        <f>Table1[W (proposed)]-Table1[[#This Row],[W (curr)]]</f>
        <v>-0.11262744726544471</v>
      </c>
      <c r="T373" s="50">
        <f>Table1[[#This Row],[nBasic]]*Table1[W (proposed)]-Table1[[#This Row],[nBasic (curr)]]*Table1[[#This Row],[W (curr)]]</f>
        <v>-6.753762791893859</v>
      </c>
      <c r="U373" s="48"/>
      <c r="V373" s="46"/>
      <c r="W373" s="46"/>
      <c r="X373" s="46"/>
      <c r="Y373" s="46"/>
      <c r="Z373" s="46"/>
      <c r="AA373" s="46"/>
      <c r="AB373" s="46"/>
      <c r="AC373" s="46"/>
      <c r="AD373" s="46"/>
      <c r="AE373" s="46"/>
    </row>
    <row r="374" spans="1:31" s="44" customFormat="1" x14ac:dyDescent="0.25">
      <c r="A374" s="36">
        <v>84162</v>
      </c>
      <c r="B374" s="36" t="s">
        <v>16</v>
      </c>
      <c r="C374" s="36" t="s">
        <v>421</v>
      </c>
      <c r="D374" s="36">
        <v>8416</v>
      </c>
      <c r="E374" s="36">
        <v>2</v>
      </c>
      <c r="F374" s="37">
        <v>58</v>
      </c>
      <c r="G374" s="37">
        <v>11</v>
      </c>
      <c r="H374" s="38">
        <v>11947.134404787585</v>
      </c>
      <c r="I374" s="38">
        <f>Table1[[#This Row],[Cost]]+IF(Table1[[#This Row],[n]]=0,0,VLOOKUP(Table1[[#This Row],[DRG]],HCPCs,5,0))</f>
        <v>11965.947225945029</v>
      </c>
      <c r="J374" s="39">
        <v>1.0414000000000008</v>
      </c>
      <c r="K374" s="39">
        <f>Table1[[#This Row],[W (3M)]]-IFERROR((Table1[[#This Row],[W (3M)]]-Table1[[#This Row],[Adjusted Cost]]*Casemix/TotalCost)*EXP(-a/Table1[[#This Row],[n]]),)</f>
        <v>1.4423175531295245</v>
      </c>
      <c r="L374" s="39">
        <f>VLOOKUP(Table1[[#This Row],[BaseDRG]],BaseDRGTable,13+Table1[[#This Row],[severity]],FALSE)</f>
        <v>1.4423175531295245</v>
      </c>
      <c r="M374" s="39">
        <f>IF(VLOOKUP(Table1[[#This Row],[BaseDRG]],BaseDRGTable,8,0)&gt;0,Table1[[#This Row],[W (severity)]]*Basic_CaseMix/$L$797,Table1[[#This Row],[W (severity)]])</f>
        <v>1.4566971586581206</v>
      </c>
      <c r="N374" s="38">
        <v>80</v>
      </c>
      <c r="O374" s="41">
        <v>18</v>
      </c>
      <c r="P374" s="60">
        <v>1.3924202015567166</v>
      </c>
      <c r="Q374" s="40">
        <f>Table1[[#This Row],[W (proposed)]]/Table1[[#This Row],[W (curr)]]-1</f>
        <v>4.616204004333091E-2</v>
      </c>
      <c r="R374" s="41">
        <f>RANK(Table1[[#This Row],[∆W%]],Table1[∆W%])</f>
        <v>304</v>
      </c>
      <c r="S374" s="59">
        <f>Table1[W (proposed)]-Table1[[#This Row],[W (curr)]]</f>
        <v>6.4276957101403909E-2</v>
      </c>
      <c r="T374" s="50">
        <f>Table1[[#This Row],[nBasic]]*Table1[W (proposed)]-Table1[[#This Row],[nBasic (curr)]]*Table1[[#This Row],[W (curr)]]</f>
        <v>-9.0398948827815744</v>
      </c>
      <c r="U374" s="48"/>
      <c r="V374" s="46"/>
      <c r="W374" s="46"/>
      <c r="X374" s="46"/>
      <c r="Y374" s="46"/>
      <c r="Z374" s="46"/>
      <c r="AA374" s="46"/>
      <c r="AB374" s="46"/>
      <c r="AC374" s="46"/>
      <c r="AD374" s="46"/>
      <c r="AE374" s="46"/>
    </row>
    <row r="375" spans="1:31" s="44" customFormat="1" x14ac:dyDescent="0.25">
      <c r="A375" s="36">
        <v>81042</v>
      </c>
      <c r="B375" s="36" t="s">
        <v>16</v>
      </c>
      <c r="C375" s="36" t="s">
        <v>766</v>
      </c>
      <c r="D375" s="36">
        <v>8104</v>
      </c>
      <c r="E375" s="36">
        <v>2</v>
      </c>
      <c r="F375" s="37">
        <v>34</v>
      </c>
      <c r="G375" s="37">
        <v>11</v>
      </c>
      <c r="H375" s="38">
        <v>17980.110564705887</v>
      </c>
      <c r="I375" s="38">
        <f>Table1[[#This Row],[Cost]]+IF(Table1[[#This Row],[n]]=0,0,VLOOKUP(Table1[[#This Row],[DRG]],HCPCs,5,0))</f>
        <v>30661.34144352757</v>
      </c>
      <c r="J375" s="39">
        <v>2.1653000000000011</v>
      </c>
      <c r="K375" s="39">
        <f>Table1[[#This Row],[W (3M)]]-IFERROR((Table1[[#This Row],[W (3M)]]-Table1[[#This Row],[Adjusted Cost]]*Casemix/TotalCost)*EXP(-a/Table1[[#This Row],[n]]),)</f>
        <v>3.6741155682369815</v>
      </c>
      <c r="L375" s="39">
        <f>VLOOKUP(Table1[[#This Row],[BaseDRG]],BaseDRGTable,13+Table1[[#This Row],[severity]],FALSE)</f>
        <v>2.4208531038907912</v>
      </c>
      <c r="M375" s="39">
        <f>IF(VLOOKUP(Table1[[#This Row],[BaseDRG]],BaseDRGTable,8,0)&gt;0,Table1[[#This Row],[W (severity)]]*Basic_CaseMix/$L$797,Table1[[#This Row],[W (severity)]])</f>
        <v>2.4449885050034621</v>
      </c>
      <c r="N375" s="38">
        <v>65</v>
      </c>
      <c r="O375" s="41">
        <v>21</v>
      </c>
      <c r="P375" s="60">
        <v>3.2160206065183825</v>
      </c>
      <c r="Q375" s="40">
        <f>Table1[[#This Row],[W (proposed)]]/Table1[[#This Row],[W (curr)]]-1</f>
        <v>-0.23974725160409616</v>
      </c>
      <c r="R375" s="41">
        <f>RANK(Table1[[#This Row],[∆W%]],Table1[∆W%])</f>
        <v>652</v>
      </c>
      <c r="S375" s="59">
        <f>Table1[W (proposed)]-Table1[[#This Row],[W (curr)]]</f>
        <v>-0.77103210151492041</v>
      </c>
      <c r="T375" s="50">
        <f>Table1[[#This Row],[nBasic]]*Table1[W (proposed)]-Table1[[#This Row],[nBasic (curr)]]*Table1[[#This Row],[W (curr)]]</f>
        <v>-40.641559181847946</v>
      </c>
      <c r="U375" s="48"/>
      <c r="V375" s="46"/>
      <c r="W375" s="46"/>
      <c r="X375" s="46"/>
      <c r="Y375" s="46"/>
      <c r="Z375" s="46"/>
      <c r="AA375" s="46"/>
      <c r="AB375" s="46"/>
      <c r="AC375" s="46"/>
      <c r="AD375" s="46"/>
      <c r="AE375" s="46"/>
    </row>
    <row r="376" spans="1:31" s="44" customFormat="1" x14ac:dyDescent="0.25">
      <c r="A376" s="36">
        <v>81303</v>
      </c>
      <c r="B376" s="36" t="s">
        <v>16</v>
      </c>
      <c r="C376" s="36" t="s">
        <v>764</v>
      </c>
      <c r="D376" s="36">
        <v>8130</v>
      </c>
      <c r="E376" s="36">
        <v>3</v>
      </c>
      <c r="F376" s="37">
        <v>23</v>
      </c>
      <c r="G376" s="37">
        <v>10</v>
      </c>
      <c r="H376" s="38">
        <v>14685.269465311307</v>
      </c>
      <c r="I376" s="38">
        <f>Table1[[#This Row],[Cost]]+IF(Table1[[#This Row],[n]]=0,0,VLOOKUP(Table1[[#This Row],[DRG]],HCPCs,5,0))</f>
        <v>15930.539586431203</v>
      </c>
      <c r="J376" s="39">
        <v>2.1305999999999998</v>
      </c>
      <c r="K376" s="39">
        <f>Table1[[#This Row],[W (3M)]]-IFERROR((Table1[[#This Row],[W (3M)]]-Table1[[#This Row],[Adjusted Cost]]*Casemix/TotalCost)*EXP(-a/Table1[[#This Row],[n]]),)</f>
        <v>1.9345428410265073</v>
      </c>
      <c r="L376" s="39">
        <f>VLOOKUP(Table1[[#This Row],[BaseDRG]],BaseDRGTable,13+Table1[[#This Row],[severity]],FALSE)</f>
        <v>1.9345428410265073</v>
      </c>
      <c r="M376" s="39">
        <f>IF(VLOOKUP(Table1[[#This Row],[BaseDRG]],BaseDRGTable,8,0)&gt;0,Table1[[#This Row],[W (severity)]]*Basic_CaseMix/$L$797,Table1[[#This Row],[W (severity)]])</f>
        <v>1.9538298301307939</v>
      </c>
      <c r="N376" s="38">
        <v>6</v>
      </c>
      <c r="O376" s="41">
        <v>1</v>
      </c>
      <c r="P376" s="60">
        <v>3.2842423516280066</v>
      </c>
      <c r="Q376" s="40">
        <f>Table1[[#This Row],[W (proposed)]]/Table1[[#This Row],[W (curr)]]-1</f>
        <v>-0.40508963074473603</v>
      </c>
      <c r="R376" s="41">
        <f>RANK(Table1[[#This Row],[∆W%]],Table1[∆W%])</f>
        <v>732</v>
      </c>
      <c r="S376" s="59">
        <f>Table1[W (proposed)]-Table1[[#This Row],[W (curr)]]</f>
        <v>-1.3304125214972127</v>
      </c>
      <c r="T376" s="50">
        <f>Table1[[#This Row],[nBasic]]*Table1[W (proposed)]-Table1[[#This Row],[nBasic (curr)]]*Table1[[#This Row],[W (curr)]]</f>
        <v>16.254055949679934</v>
      </c>
      <c r="U376" s="48"/>
      <c r="V376" s="46"/>
      <c r="W376" s="46"/>
      <c r="X376" s="46"/>
      <c r="Y376" s="46"/>
      <c r="Z376" s="46"/>
      <c r="AA376" s="46"/>
      <c r="AB376" s="46"/>
      <c r="AC376" s="46"/>
      <c r="AD376" s="46"/>
      <c r="AE376" s="46"/>
    </row>
    <row r="377" spans="1:31" s="44" customFormat="1" x14ac:dyDescent="0.25">
      <c r="A377" s="36">
        <v>34143</v>
      </c>
      <c r="B377" s="36" t="s">
        <v>11</v>
      </c>
      <c r="C377" s="36" t="s">
        <v>340</v>
      </c>
      <c r="D377" s="36">
        <v>3414</v>
      </c>
      <c r="E377" s="36">
        <v>3</v>
      </c>
      <c r="F377" s="37">
        <v>39</v>
      </c>
      <c r="G377" s="37">
        <v>10</v>
      </c>
      <c r="H377" s="38">
        <v>13574.370612641027</v>
      </c>
      <c r="I377" s="38">
        <f>Table1[[#This Row],[Cost]]+IF(Table1[[#This Row],[n]]=0,0,VLOOKUP(Table1[[#This Row],[DRG]],HCPCs,5,0))</f>
        <v>15493.227435861485</v>
      </c>
      <c r="J377" s="39">
        <v>1.3979999999999999</v>
      </c>
      <c r="K377" s="39">
        <f>Table1[[#This Row],[W (3M)]]-IFERROR((Table1[[#This Row],[W (3M)]]-Table1[[#This Row],[Adjusted Cost]]*Casemix/TotalCost)*EXP(-a/Table1[[#This Row],[n]]),)</f>
        <v>1.8650098636277472</v>
      </c>
      <c r="L377" s="39">
        <f>VLOOKUP(Table1[[#This Row],[BaseDRG]],BaseDRGTable,13+Table1[[#This Row],[severity]],FALSE)</f>
        <v>1.8650098636277472</v>
      </c>
      <c r="M377" s="39">
        <f>IF(VLOOKUP(Table1[[#This Row],[BaseDRG]],BaseDRGTable,8,0)&gt;0,Table1[[#This Row],[W (severity)]]*Basic_CaseMix/$L$797,Table1[[#This Row],[W (severity)]])</f>
        <v>1.8836036234330815</v>
      </c>
      <c r="N377" s="38">
        <v>27</v>
      </c>
      <c r="O377" s="41">
        <v>6</v>
      </c>
      <c r="P377" s="60">
        <v>0.73213482707727329</v>
      </c>
      <c r="Q377" s="40">
        <f>Table1[[#This Row],[W (proposed)]]/Table1[[#This Row],[W (curr)]]-1</f>
        <v>1.5727551180054387</v>
      </c>
      <c r="R377" s="41">
        <f>RANK(Table1[[#This Row],[∆W%]],Table1[∆W%])</f>
        <v>7</v>
      </c>
      <c r="S377" s="59">
        <f>Table1[W (proposed)]-Table1[[#This Row],[W (curr)]]</f>
        <v>1.1514687963558083</v>
      </c>
      <c r="T377" s="50">
        <f>Table1[[#This Row],[nBasic]]*Table1[W (proposed)]-Table1[[#This Row],[nBasic (curr)]]*Table1[[#This Row],[W (curr)]]</f>
        <v>14.443227271867176</v>
      </c>
      <c r="U377" s="48"/>
      <c r="V377" s="46"/>
      <c r="W377" s="46"/>
      <c r="X377" s="46"/>
      <c r="Y377" s="46"/>
      <c r="Z377" s="46"/>
      <c r="AA377" s="46"/>
      <c r="AB377" s="46"/>
      <c r="AC377" s="46"/>
      <c r="AD377" s="46"/>
      <c r="AE377" s="46"/>
    </row>
    <row r="378" spans="1:31" s="44" customFormat="1" x14ac:dyDescent="0.25">
      <c r="A378" s="36">
        <v>214173</v>
      </c>
      <c r="B378" s="36" t="s">
        <v>29</v>
      </c>
      <c r="C378" s="36" t="s">
        <v>351</v>
      </c>
      <c r="D378" s="36">
        <v>21417</v>
      </c>
      <c r="E378" s="36">
        <v>3</v>
      </c>
      <c r="F378" s="37">
        <v>20</v>
      </c>
      <c r="G378" s="37">
        <v>10</v>
      </c>
      <c r="H378" s="38">
        <v>18088.445371991998</v>
      </c>
      <c r="I378" s="38">
        <f>Table1[[#This Row],[Cost]]+IF(Table1[[#This Row],[n]]=0,0,VLOOKUP(Table1[[#This Row],[DRG]],HCPCs,5,0))</f>
        <v>18088.445371991998</v>
      </c>
      <c r="J378" s="39">
        <v>1.05709778928</v>
      </c>
      <c r="K378" s="39">
        <f>Table1[[#This Row],[W (3M)]]-IFERROR((Table1[[#This Row],[W (3M)]]-Table1[[#This Row],[Adjusted Cost]]*Casemix/TotalCost)*EXP(-a/Table1[[#This Row],[n]]),)</f>
        <v>2.1443399896511348</v>
      </c>
      <c r="L378" s="39">
        <f>VLOOKUP(Table1[[#This Row],[BaseDRG]],BaseDRGTable,13+Table1[[#This Row],[severity]],FALSE)</f>
        <v>2.1443399896511348</v>
      </c>
      <c r="M378" s="39">
        <f>IF(VLOOKUP(Table1[[#This Row],[BaseDRG]],BaseDRGTable,8,0)&gt;0,Table1[[#This Row],[W (severity)]]*Basic_CaseMix/$L$797,Table1[[#This Row],[W (severity)]])</f>
        <v>2.1657186126204468</v>
      </c>
      <c r="N378" s="38">
        <v>17</v>
      </c>
      <c r="O378" s="41">
        <v>9</v>
      </c>
      <c r="P378" s="60">
        <v>1.0721053514910814</v>
      </c>
      <c r="Q378" s="40">
        <f>Table1[[#This Row],[W (proposed)]]/Table1[[#This Row],[W (curr)]]-1</f>
        <v>1.0200613769984179</v>
      </c>
      <c r="R378" s="41">
        <f>RANK(Table1[[#This Row],[∆W%]],Table1[∆W%])</f>
        <v>14</v>
      </c>
      <c r="S378" s="59">
        <f>Table1[W (proposed)]-Table1[[#This Row],[W (curr)]]</f>
        <v>1.0936132611293654</v>
      </c>
      <c r="T378" s="50">
        <f>Table1[[#This Row],[nBasic]]*Table1[W (proposed)]-Table1[[#This Row],[nBasic (curr)]]*Table1[[#This Row],[W (curr)]]</f>
        <v>12.008237962784735</v>
      </c>
      <c r="U378" s="48"/>
      <c r="V378" s="46"/>
      <c r="W378" s="46"/>
      <c r="X378" s="46"/>
      <c r="Y378" s="46"/>
      <c r="Z378" s="46"/>
      <c r="AA378" s="46"/>
      <c r="AB378" s="46"/>
      <c r="AC378" s="46"/>
      <c r="AD378" s="46"/>
      <c r="AE378" s="46"/>
    </row>
    <row r="379" spans="1:31" s="44" customFormat="1" x14ac:dyDescent="0.25">
      <c r="A379" s="36">
        <v>44133</v>
      </c>
      <c r="B379" s="36" t="s">
        <v>12</v>
      </c>
      <c r="C379" s="36" t="s">
        <v>773</v>
      </c>
      <c r="D379" s="36">
        <v>4413</v>
      </c>
      <c r="E379" s="36">
        <v>3</v>
      </c>
      <c r="F379" s="37">
        <v>20</v>
      </c>
      <c r="G379" s="37">
        <v>10</v>
      </c>
      <c r="H379" s="38">
        <v>13610.963482250998</v>
      </c>
      <c r="I379" s="38">
        <f>Table1[[#This Row],[Cost]]+IF(Table1[[#This Row],[n]]=0,0,VLOOKUP(Table1[[#This Row],[DRG]],HCPCs,5,0))</f>
        <v>14384.509839766612</v>
      </c>
      <c r="J379" s="39">
        <v>1.5185999999999999</v>
      </c>
      <c r="K379" s="39">
        <f>Table1[[#This Row],[W (3M)]]-IFERROR((Table1[[#This Row],[W (3M)]]-Table1[[#This Row],[Adjusted Cost]]*Casemix/TotalCost)*EXP(-a/Table1[[#This Row],[n]]),)</f>
        <v>1.7318309621024084</v>
      </c>
      <c r="L379" s="39">
        <f>VLOOKUP(Table1[[#This Row],[BaseDRG]],BaseDRGTable,13+Table1[[#This Row],[severity]],FALSE)</f>
        <v>1.7318309621024084</v>
      </c>
      <c r="M379" s="39">
        <f>IF(VLOOKUP(Table1[[#This Row],[BaseDRG]],BaseDRGTable,8,0)&gt;0,Table1[[#This Row],[W (severity)]]*Basic_CaseMix/$L$797,Table1[[#This Row],[W (severity)]])</f>
        <v>1.7490969560045189</v>
      </c>
      <c r="N379" s="38">
        <v>4</v>
      </c>
      <c r="O379" s="41">
        <v>2</v>
      </c>
      <c r="P379" s="60">
        <v>3.6413921397454332</v>
      </c>
      <c r="Q379" s="40">
        <f>Table1[[#This Row],[W (proposed)]]/Table1[[#This Row],[W (curr)]]-1</f>
        <v>-0.51966256616163375</v>
      </c>
      <c r="R379" s="41">
        <f>RANK(Table1[[#This Row],[∆W%]],Table1[∆W%])</f>
        <v>760</v>
      </c>
      <c r="S379" s="59">
        <f>Table1[W (proposed)]-Table1[[#This Row],[W (curr)]]</f>
        <v>-1.8922951837409143</v>
      </c>
      <c r="T379" s="50">
        <f>Table1[[#This Row],[nBasic]]*Table1[W (proposed)]-Table1[[#This Row],[nBasic (curr)]]*Table1[[#This Row],[W (curr)]]</f>
        <v>10.208185280554321</v>
      </c>
      <c r="U379" s="48"/>
      <c r="V379" s="46"/>
      <c r="W379" s="46"/>
      <c r="X379" s="46"/>
      <c r="Y379" s="46"/>
      <c r="Z379" s="46"/>
      <c r="AA379" s="46"/>
      <c r="AB379" s="46"/>
      <c r="AC379" s="46"/>
      <c r="AD379" s="46"/>
      <c r="AE379" s="46"/>
    </row>
    <row r="380" spans="1:31" s="44" customFormat="1" x14ac:dyDescent="0.25">
      <c r="A380" s="36">
        <v>51061</v>
      </c>
      <c r="B380" s="36" t="s">
        <v>13</v>
      </c>
      <c r="C380" s="36" t="s">
        <v>107</v>
      </c>
      <c r="D380" s="36">
        <v>5106</v>
      </c>
      <c r="E380" s="36">
        <v>1</v>
      </c>
      <c r="F380" s="37">
        <v>35</v>
      </c>
      <c r="G380" s="37">
        <v>10</v>
      </c>
      <c r="H380" s="38">
        <v>16826.676502711427</v>
      </c>
      <c r="I380" s="38">
        <f>Table1[[#This Row],[Cost]]+IF(Table1[[#This Row],[n]]=0,0,VLOOKUP(Table1[[#This Row],[DRG]],HCPCs,5,0))</f>
        <v>20169.441051746726</v>
      </c>
      <c r="J380" s="39">
        <v>2.6802999999999977</v>
      </c>
      <c r="K380" s="39">
        <f>Table1[[#This Row],[W (3M)]]-IFERROR((Table1[[#This Row],[W (3M)]]-Table1[[#This Row],[Adjusted Cost]]*Casemix/TotalCost)*EXP(-a/Table1[[#This Row],[n]]),)</f>
        <v>2.4459314203049036</v>
      </c>
      <c r="L380" s="39">
        <f>VLOOKUP(Table1[[#This Row],[BaseDRG]],BaseDRGTable,13+Table1[[#This Row],[severity]],FALSE)</f>
        <v>2.4459314203049036</v>
      </c>
      <c r="M380" s="39">
        <f>IF(VLOOKUP(Table1[[#This Row],[BaseDRG]],BaseDRGTable,8,0)&gt;0,Table1[[#This Row],[W (severity)]]*Basic_CaseMix/$L$797,Table1[[#This Row],[W (severity)]])</f>
        <v>2.4703168470076906</v>
      </c>
      <c r="N380" s="38">
        <v>36</v>
      </c>
      <c r="O380" s="41">
        <v>9</v>
      </c>
      <c r="P380" s="60">
        <v>2.1538480965749636</v>
      </c>
      <c r="Q380" s="40">
        <f>Table1[[#This Row],[W (proposed)]]/Table1[[#This Row],[W (curr)]]-1</f>
        <v>0.14693178731405143</v>
      </c>
      <c r="R380" s="41">
        <f>RANK(Table1[[#This Row],[∆W%]],Table1[∆W%])</f>
        <v>209</v>
      </c>
      <c r="S380" s="59">
        <f>Table1[W (proposed)]-Table1[[#This Row],[W (curr)]]</f>
        <v>0.31646875043272704</v>
      </c>
      <c r="T380" s="50">
        <f>Table1[[#This Row],[nBasic]]*Table1[W (proposed)]-Table1[[#This Row],[nBasic (curr)]]*Table1[[#This Row],[W (curr)]]</f>
        <v>5.3185356009022335</v>
      </c>
      <c r="U380" s="48"/>
      <c r="V380" s="46"/>
      <c r="W380" s="46"/>
      <c r="X380" s="46"/>
      <c r="Y380" s="46"/>
      <c r="Z380" s="46"/>
      <c r="AA380" s="46"/>
      <c r="AB380" s="46"/>
      <c r="AC380" s="46"/>
      <c r="AD380" s="46"/>
      <c r="AE380" s="46"/>
    </row>
    <row r="381" spans="1:31" s="44" customFormat="1" x14ac:dyDescent="0.25">
      <c r="A381" s="36">
        <v>214133</v>
      </c>
      <c r="B381" s="36" t="s">
        <v>29</v>
      </c>
      <c r="C381" s="36" t="s">
        <v>774</v>
      </c>
      <c r="D381" s="36">
        <v>21413</v>
      </c>
      <c r="E381" s="36">
        <v>3</v>
      </c>
      <c r="F381" s="37">
        <v>49</v>
      </c>
      <c r="G381" s="37">
        <v>10</v>
      </c>
      <c r="H381" s="38">
        <v>19719.063537238777</v>
      </c>
      <c r="I381" s="38">
        <f>Table1[[#This Row],[Cost]]+IF(Table1[[#This Row],[n]]=0,0,VLOOKUP(Table1[[#This Row],[DRG]],HCPCs,5,0))</f>
        <v>19871.23716437133</v>
      </c>
      <c r="J381" s="39">
        <v>1.5283004561562503</v>
      </c>
      <c r="K381" s="39">
        <f>Table1[[#This Row],[W (3M)]]-IFERROR((Table1[[#This Row],[W (3M)]]-Table1[[#This Row],[Adjusted Cost]]*Casemix/TotalCost)*EXP(-a/Table1[[#This Row],[n]]),)</f>
        <v>2.3902418900201821</v>
      </c>
      <c r="L381" s="39">
        <f>VLOOKUP(Table1[[#This Row],[BaseDRG]],BaseDRGTable,13+Table1[[#This Row],[severity]],FALSE)</f>
        <v>2.3902418900201821</v>
      </c>
      <c r="M381" s="39">
        <f>IF(VLOOKUP(Table1[[#This Row],[BaseDRG]],BaseDRGTable,8,0)&gt;0,Table1[[#This Row],[W (severity)]]*Basic_CaseMix/$L$797,Table1[[#This Row],[W (severity)]])</f>
        <v>2.4140721037077562</v>
      </c>
      <c r="N381" s="38">
        <v>28</v>
      </c>
      <c r="O381" s="41">
        <v>6</v>
      </c>
      <c r="P381" s="60">
        <v>3.3420575512771129</v>
      </c>
      <c r="Q381" s="40">
        <f>Table1[[#This Row],[W (proposed)]]/Table1[[#This Row],[W (curr)]]-1</f>
        <v>-0.27766890106806874</v>
      </c>
      <c r="R381" s="41">
        <f>RANK(Table1[[#This Row],[∆W%]],Table1[∆W%])</f>
        <v>674</v>
      </c>
      <c r="S381" s="59">
        <f>Table1[W (proposed)]-Table1[[#This Row],[W (curr)]]</f>
        <v>-0.92798544756935675</v>
      </c>
      <c r="T381" s="50">
        <f>Table1[[#This Row],[nBasic]]*Table1[W (proposed)]-Table1[[#This Row],[nBasic (curr)]]*Table1[[#This Row],[W (curr)]]</f>
        <v>4.088375729414885</v>
      </c>
      <c r="U381" s="48"/>
      <c r="V381" s="46"/>
      <c r="W381" s="46"/>
      <c r="X381" s="46"/>
      <c r="Y381" s="46"/>
      <c r="Z381" s="46"/>
      <c r="AA381" s="46"/>
      <c r="AB381" s="46"/>
      <c r="AC381" s="46"/>
      <c r="AD381" s="46"/>
      <c r="AE381" s="46"/>
    </row>
    <row r="382" spans="1:31" s="44" customFormat="1" x14ac:dyDescent="0.25">
      <c r="A382" s="36">
        <v>91502</v>
      </c>
      <c r="B382" s="36" t="s">
        <v>17</v>
      </c>
      <c r="C382" s="36" t="s">
        <v>400</v>
      </c>
      <c r="D382" s="36">
        <v>9150</v>
      </c>
      <c r="E382" s="36">
        <v>2</v>
      </c>
      <c r="F382" s="37">
        <v>45</v>
      </c>
      <c r="G382" s="37">
        <v>10</v>
      </c>
      <c r="H382" s="38">
        <v>8079.2794177777769</v>
      </c>
      <c r="I382" s="38">
        <f>Table1[[#This Row],[Cost]]+IF(Table1[[#This Row],[n]]=0,0,VLOOKUP(Table1[[#This Row],[DRG]],HCPCs,5,0))</f>
        <v>8160.4984125333322</v>
      </c>
      <c r="J382" s="39">
        <v>1.1061000000000003</v>
      </c>
      <c r="K382" s="39">
        <f>Table1[[#This Row],[W (3M)]]-IFERROR((Table1[[#This Row],[W (3M)]]-Table1[[#This Row],[Adjusted Cost]]*Casemix/TotalCost)*EXP(-a/Table1[[#This Row],[n]]),)</f>
        <v>0.98951564518102286</v>
      </c>
      <c r="L382" s="39">
        <f>VLOOKUP(Table1[[#This Row],[BaseDRG]],BaseDRGTable,13+Table1[[#This Row],[severity]],FALSE)</f>
        <v>0.98951564518102286</v>
      </c>
      <c r="M382" s="39">
        <f>IF(VLOOKUP(Table1[[#This Row],[BaseDRG]],BaseDRGTable,8,0)&gt;0,Table1[[#This Row],[W (severity)]]*Basic_CaseMix/$L$797,Table1[[#This Row],[W (severity)]])</f>
        <v>0.99938091001899387</v>
      </c>
      <c r="N382" s="38">
        <v>33</v>
      </c>
      <c r="O382" s="41">
        <v>9</v>
      </c>
      <c r="P382" s="60">
        <v>0.75858815339130203</v>
      </c>
      <c r="Q382" s="40">
        <f>Table1[[#This Row],[W (proposed)]]/Table1[[#This Row],[W (curr)]]-1</f>
        <v>0.31742224756769155</v>
      </c>
      <c r="R382" s="41">
        <f>RANK(Table1[[#This Row],[∆W%]],Table1[∆W%])</f>
        <v>93</v>
      </c>
      <c r="S382" s="59">
        <f>Table1[W (proposed)]-Table1[[#This Row],[W (curr)]]</f>
        <v>0.24079275662769184</v>
      </c>
      <c r="T382" s="50">
        <f>Table1[[#This Row],[nBasic]]*Table1[W (proposed)]-Table1[[#This Row],[nBasic (curr)]]*Table1[[#This Row],[W (curr)]]</f>
        <v>3.1665157196682205</v>
      </c>
      <c r="U382" s="48"/>
      <c r="V382" s="46"/>
      <c r="W382" s="46"/>
      <c r="X382" s="46"/>
      <c r="Y382" s="46"/>
      <c r="Z382" s="46"/>
      <c r="AA382" s="46"/>
      <c r="AB382" s="46"/>
      <c r="AC382" s="46"/>
      <c r="AD382" s="46"/>
      <c r="AE382" s="46"/>
    </row>
    <row r="383" spans="1:31" s="44" customFormat="1" x14ac:dyDescent="0.25">
      <c r="A383" s="36">
        <v>164101</v>
      </c>
      <c r="B383" s="36" t="s">
        <v>24</v>
      </c>
      <c r="C383" s="36" t="s">
        <v>104</v>
      </c>
      <c r="D383" s="36">
        <v>16410</v>
      </c>
      <c r="E383" s="36">
        <v>1</v>
      </c>
      <c r="F383" s="37">
        <v>64</v>
      </c>
      <c r="G383" s="37">
        <v>10</v>
      </c>
      <c r="H383" s="38">
        <v>7528.3970890625005</v>
      </c>
      <c r="I383" s="38">
        <f>Table1[[#This Row],[Cost]]+IF(Table1[[#This Row],[n]]=0,0,VLOOKUP(Table1[[#This Row],[DRG]],HCPCs,5,0))</f>
        <v>7528.3970890625005</v>
      </c>
      <c r="J383" s="39">
        <v>0.68519960148860881</v>
      </c>
      <c r="K383" s="39">
        <f>Table1[[#This Row],[W (3M)]]-IFERROR((Table1[[#This Row],[W (3M)]]-Table1[[#This Row],[Adjusted Cost]]*Casemix/TotalCost)*EXP(-a/Table1[[#This Row],[n]]),)</f>
        <v>0.90813572535573139</v>
      </c>
      <c r="L383" s="39">
        <f>VLOOKUP(Table1[[#This Row],[BaseDRG]],BaseDRGTable,13+Table1[[#This Row],[severity]],FALSE)</f>
        <v>0.90813572535573139</v>
      </c>
      <c r="M383" s="39">
        <f>IF(VLOOKUP(Table1[[#This Row],[BaseDRG]],BaseDRGTable,8,0)&gt;0,Table1[[#This Row],[W (severity)]]*Basic_CaseMix/$L$797,Table1[[#This Row],[W (severity)]])</f>
        <v>0.91718964934681535</v>
      </c>
      <c r="N383" s="38">
        <v>63</v>
      </c>
      <c r="O383" s="41">
        <v>11</v>
      </c>
      <c r="P383" s="60">
        <v>0.66471239402924531</v>
      </c>
      <c r="Q383" s="40">
        <f>Table1[[#This Row],[W (proposed)]]/Table1[[#This Row],[W (curr)]]-1</f>
        <v>0.37982931804106213</v>
      </c>
      <c r="R383" s="41">
        <f>RANK(Table1[[#This Row],[∆W%]],Table1[∆W%])</f>
        <v>68</v>
      </c>
      <c r="S383" s="59">
        <f>Table1[W (proposed)]-Table1[[#This Row],[W (curr)]]</f>
        <v>0.25247725531757004</v>
      </c>
      <c r="T383" s="50">
        <f>Table1[[#This Row],[nBasic]]*Table1[W (proposed)]-Table1[[#This Row],[nBasic (curr)]]*Table1[[#This Row],[W (curr)]]</f>
        <v>1.860060159146455</v>
      </c>
      <c r="U383" s="48"/>
      <c r="V383" s="46"/>
      <c r="W383" s="46"/>
      <c r="X383" s="46"/>
      <c r="Y383" s="46"/>
      <c r="Z383" s="46"/>
      <c r="AA383" s="46"/>
      <c r="AB383" s="46"/>
      <c r="AC383" s="46"/>
      <c r="AD383" s="46"/>
      <c r="AE383" s="46"/>
    </row>
    <row r="384" spans="1:31" s="44" customFormat="1" x14ac:dyDescent="0.25">
      <c r="A384" s="36">
        <v>14181</v>
      </c>
      <c r="B384" s="36" t="s">
        <v>9</v>
      </c>
      <c r="C384" s="36" t="s">
        <v>165</v>
      </c>
      <c r="D384" s="36">
        <v>1418</v>
      </c>
      <c r="E384" s="36">
        <v>1</v>
      </c>
      <c r="F384" s="37">
        <v>19</v>
      </c>
      <c r="G384" s="37">
        <v>10</v>
      </c>
      <c r="H384" s="38">
        <v>13681.398157894742</v>
      </c>
      <c r="I384" s="38">
        <f>Table1[[#This Row],[Cost]]+IF(Table1[[#This Row],[n]]=0,0,VLOOKUP(Table1[[#This Row],[DRG]],HCPCs,5,0))</f>
        <v>13681.398157894742</v>
      </c>
      <c r="J384" s="39">
        <v>1.3053999999999997</v>
      </c>
      <c r="K384" s="39">
        <f>Table1[[#This Row],[W (3M)]]-IFERROR((Table1[[#This Row],[W (3M)]]-Table1[[#This Row],[Adjusted Cost]]*Casemix/TotalCost)*EXP(-a/Table1[[#This Row],[n]]),)</f>
        <v>1.6410229886764875</v>
      </c>
      <c r="L384" s="39">
        <f>VLOOKUP(Table1[[#This Row],[BaseDRG]],BaseDRGTable,13+Table1[[#This Row],[severity]],FALSE)</f>
        <v>1.6410229886764875</v>
      </c>
      <c r="M384" s="39">
        <f>IF(VLOOKUP(Table1[[#This Row],[BaseDRG]],BaseDRGTable,8,0)&gt;0,Table1[[#This Row],[W (severity)]]*Basic_CaseMix/$L$797,Table1[[#This Row],[W (severity)]])</f>
        <v>1.6573836460014466</v>
      </c>
      <c r="N384" s="38">
        <v>15</v>
      </c>
      <c r="O384" s="41">
        <v>9</v>
      </c>
      <c r="P384" s="60">
        <v>1.6524815610177013</v>
      </c>
      <c r="Q384" s="40">
        <f>Table1[[#This Row],[W (proposed)]]/Table1[[#This Row],[W (curr)]]-1</f>
        <v>2.9664990517208611E-3</v>
      </c>
      <c r="R384" s="41">
        <f>RANK(Table1[[#This Row],[∆W%]],Table1[∆W%])</f>
        <v>366</v>
      </c>
      <c r="S384" s="59">
        <f>Table1[W (proposed)]-Table1[[#This Row],[W (curr)]]</f>
        <v>4.9020849837453362E-3</v>
      </c>
      <c r="T384" s="50">
        <f>Table1[[#This Row],[nBasic]]*Table1[W (proposed)]-Table1[[#This Row],[nBasic (curr)]]*Table1[[#This Row],[W (curr)]]</f>
        <v>1.701502410855154</v>
      </c>
      <c r="U384" s="48"/>
      <c r="V384" s="46"/>
      <c r="W384" s="46"/>
      <c r="X384" s="46"/>
      <c r="Y384" s="46"/>
      <c r="Z384" s="46"/>
      <c r="AA384" s="46"/>
      <c r="AB384" s="46"/>
      <c r="AC384" s="46"/>
      <c r="AD384" s="46"/>
      <c r="AE384" s="46"/>
    </row>
    <row r="385" spans="1:31" s="44" customFormat="1" x14ac:dyDescent="0.25">
      <c r="A385" s="36">
        <v>214111</v>
      </c>
      <c r="B385" s="36" t="s">
        <v>29</v>
      </c>
      <c r="C385" s="36" t="s">
        <v>212</v>
      </c>
      <c r="D385" s="36">
        <v>21411</v>
      </c>
      <c r="E385" s="36">
        <v>1</v>
      </c>
      <c r="F385" s="37">
        <v>42</v>
      </c>
      <c r="G385" s="37">
        <v>10</v>
      </c>
      <c r="H385" s="38">
        <v>2029.0997976190483</v>
      </c>
      <c r="I385" s="38">
        <f>Table1[[#This Row],[Cost]]+IF(Table1[[#This Row],[n]]=0,0,VLOOKUP(Table1[[#This Row],[DRG]],HCPCs,5,0))</f>
        <v>2029.0997976190483</v>
      </c>
      <c r="J385" s="39">
        <v>0.3095007070304347</v>
      </c>
      <c r="K385" s="39">
        <f>Table1[[#This Row],[W (3M)]]-IFERROR((Table1[[#This Row],[W (3M)]]-Table1[[#This Row],[Adjusted Cost]]*Casemix/TotalCost)*EXP(-a/Table1[[#This Row],[n]]),)</f>
        <v>0.24672922529015967</v>
      </c>
      <c r="L385" s="39">
        <f>VLOOKUP(Table1[[#This Row],[BaseDRG]],BaseDRGTable,13+Table1[[#This Row],[severity]],FALSE)</f>
        <v>0.24672922529015967</v>
      </c>
      <c r="M385" s="39">
        <f>IF(VLOOKUP(Table1[[#This Row],[BaseDRG]],BaseDRGTable,8,0)&gt;0,Table1[[#This Row],[W (severity)]]*Basic_CaseMix/$L$797,Table1[[#This Row],[W (severity)]])</f>
        <v>0.24918906426552989</v>
      </c>
      <c r="N385" s="38">
        <v>41</v>
      </c>
      <c r="O385" s="41">
        <v>9</v>
      </c>
      <c r="P385" s="60">
        <v>0.27189651172845708</v>
      </c>
      <c r="Q385" s="40">
        <f>Table1[[#This Row],[W (proposed)]]/Table1[[#This Row],[W (curr)]]-1</f>
        <v>-8.3515037830294458E-2</v>
      </c>
      <c r="R385" s="41">
        <f>RANK(Table1[[#This Row],[∆W%]],Table1[∆W%])</f>
        <v>488</v>
      </c>
      <c r="S385" s="51">
        <f>Table1[W (proposed)]-Table1[[#This Row],[W (curr)]]</f>
        <v>-2.2707447462927188E-2</v>
      </c>
      <c r="T385" s="50">
        <f>Table1[[#This Row],[nBasic]]*Table1[W (proposed)]-Table1[[#This Row],[nBasic (curr)]]*Table1[[#This Row],[W (curr)]]</f>
        <v>4.4822037099185419E-2</v>
      </c>
      <c r="U385" s="48"/>
      <c r="V385" s="46"/>
      <c r="W385" s="46"/>
      <c r="X385" s="46"/>
      <c r="Y385" s="46"/>
      <c r="Z385" s="46"/>
      <c r="AA385" s="46"/>
      <c r="AB385" s="46"/>
      <c r="AC385" s="46"/>
      <c r="AD385" s="46"/>
      <c r="AE385" s="46"/>
    </row>
    <row r="386" spans="1:31" s="44" customFormat="1" x14ac:dyDescent="0.25">
      <c r="A386" s="36">
        <v>84132</v>
      </c>
      <c r="B386" s="36" t="s">
        <v>16</v>
      </c>
      <c r="C386" s="36" t="s">
        <v>444</v>
      </c>
      <c r="D386" s="36">
        <v>8413</v>
      </c>
      <c r="E386" s="36">
        <v>2</v>
      </c>
      <c r="F386" s="37">
        <v>33</v>
      </c>
      <c r="G386" s="37">
        <v>10</v>
      </c>
      <c r="H386" s="38">
        <v>14042.378017723633</v>
      </c>
      <c r="I386" s="38">
        <f>Table1[[#This Row],[Cost]]+IF(Table1[[#This Row],[n]]=0,0,VLOOKUP(Table1[[#This Row],[DRG]],HCPCs,5,0))</f>
        <v>14436.999461140995</v>
      </c>
      <c r="J386" s="39">
        <v>0.96650000000000003</v>
      </c>
      <c r="K386" s="39">
        <f>Table1[[#This Row],[W (3M)]]-IFERROR((Table1[[#This Row],[W (3M)]]-Table1[[#This Row],[Adjusted Cost]]*Casemix/TotalCost)*EXP(-a/Table1[[#This Row],[n]]),)</f>
        <v>1.7281934175054343</v>
      </c>
      <c r="L386" s="39">
        <f>VLOOKUP(Table1[[#This Row],[BaseDRG]],BaseDRGTable,13+Table1[[#This Row],[severity]],FALSE)</f>
        <v>1.7281934175054343</v>
      </c>
      <c r="M386" s="39">
        <f>IF(VLOOKUP(Table1[[#This Row],[BaseDRG]],BaseDRGTable,8,0)&gt;0,Table1[[#This Row],[W (severity)]]*Basic_CaseMix/$L$797,Table1[[#This Row],[W (severity)]])</f>
        <v>1.7454231458457179</v>
      </c>
      <c r="N386" s="38">
        <v>39</v>
      </c>
      <c r="O386" s="41">
        <v>11</v>
      </c>
      <c r="P386" s="60">
        <v>1.653416878333039</v>
      </c>
      <c r="Q386" s="40">
        <f>Table1[[#This Row],[W (proposed)]]/Table1[[#This Row],[W (curr)]]-1</f>
        <v>5.5646140255589227E-2</v>
      </c>
      <c r="R386" s="41">
        <f>RANK(Table1[[#This Row],[∆W%]],Table1[∆W%])</f>
        <v>295</v>
      </c>
      <c r="S386" s="59">
        <f>Table1[W (proposed)]-Table1[[#This Row],[W (curr)]]</f>
        <v>9.200626751267893E-2</v>
      </c>
      <c r="T386" s="50">
        <f>Table1[[#This Row],[nBasic]]*Table1[W (proposed)]-Table1[[#This Row],[nBasic (curr)]]*Table1[[#This Row],[W (curr)]]</f>
        <v>-0.73335420320625033</v>
      </c>
      <c r="U386" s="48"/>
      <c r="V386" s="46"/>
      <c r="W386" s="46"/>
      <c r="X386" s="46"/>
      <c r="Y386" s="46"/>
      <c r="Z386" s="46"/>
      <c r="AA386" s="46"/>
      <c r="AB386" s="46"/>
      <c r="AC386" s="46"/>
      <c r="AD386" s="46"/>
      <c r="AE386" s="46"/>
    </row>
    <row r="387" spans="1:31" s="44" customFormat="1" x14ac:dyDescent="0.25">
      <c r="A387" s="36">
        <v>14201</v>
      </c>
      <c r="B387" s="36" t="s">
        <v>9</v>
      </c>
      <c r="C387" s="36" t="s">
        <v>239</v>
      </c>
      <c r="D387" s="36">
        <v>1420</v>
      </c>
      <c r="E387" s="36">
        <v>1</v>
      </c>
      <c r="F387" s="37">
        <v>32</v>
      </c>
      <c r="G387" s="37">
        <v>10</v>
      </c>
      <c r="H387" s="38">
        <v>4662.205059375</v>
      </c>
      <c r="I387" s="38">
        <f>Table1[[#This Row],[Cost]]+IF(Table1[[#This Row],[n]]=0,0,VLOOKUP(Table1[[#This Row],[DRG]],HCPCs,5,0))</f>
        <v>4662.205059375</v>
      </c>
      <c r="J387" s="39">
        <v>0.58350000000000024</v>
      </c>
      <c r="K387" s="39">
        <f>Table1[[#This Row],[W (3M)]]-IFERROR((Table1[[#This Row],[W (3M)]]-Table1[[#This Row],[Adjusted Cost]]*Casemix/TotalCost)*EXP(-a/Table1[[#This Row],[n]]),)</f>
        <v>0.56460747462769667</v>
      </c>
      <c r="L387" s="39">
        <f>VLOOKUP(Table1[[#This Row],[BaseDRG]],BaseDRGTable,13+Table1[[#This Row],[severity]],FALSE)</f>
        <v>0.56460747462769667</v>
      </c>
      <c r="M387" s="39">
        <f>IF(VLOOKUP(Table1[[#This Row],[BaseDRG]],BaseDRGTable,8,0)&gt;0,Table1[[#This Row],[W (severity)]]*Basic_CaseMix/$L$797,Table1[[#This Row],[W (severity)]])</f>
        <v>0.57023649352580741</v>
      </c>
      <c r="N387" s="38">
        <v>32</v>
      </c>
      <c r="O387" s="41">
        <v>10</v>
      </c>
      <c r="P387" s="60">
        <v>0.71686313278758884</v>
      </c>
      <c r="Q387" s="40">
        <f>Table1[[#This Row],[W (proposed)]]/Table1[[#This Row],[W (curr)]]-1</f>
        <v>-0.20453923846189459</v>
      </c>
      <c r="R387" s="41">
        <f>RANK(Table1[[#This Row],[∆W%]],Table1[∆W%])</f>
        <v>618</v>
      </c>
      <c r="S387" s="59">
        <f>Table1[W (proposed)]-Table1[[#This Row],[W (curr)]]</f>
        <v>-0.14662663926178143</v>
      </c>
      <c r="T387" s="50">
        <f>Table1[[#This Row],[nBasic]]*Table1[W (proposed)]-Table1[[#This Row],[nBasic (curr)]]*Table1[[#This Row],[W (curr)]]</f>
        <v>-1.4662663926178148</v>
      </c>
      <c r="U387" s="48"/>
      <c r="V387" s="46"/>
      <c r="W387" s="46"/>
      <c r="X387" s="46"/>
      <c r="Y387" s="46"/>
      <c r="Z387" s="46"/>
      <c r="AA387" s="46"/>
      <c r="AB387" s="46"/>
      <c r="AC387" s="46"/>
      <c r="AD387" s="46"/>
      <c r="AE387" s="46"/>
    </row>
    <row r="388" spans="1:31" s="44" customFormat="1" x14ac:dyDescent="0.25">
      <c r="A388" s="36">
        <v>194151</v>
      </c>
      <c r="B388" s="36" t="s">
        <v>27</v>
      </c>
      <c r="C388" s="36" t="s">
        <v>266</v>
      </c>
      <c r="D388" s="36">
        <v>19415</v>
      </c>
      <c r="E388" s="36">
        <v>1</v>
      </c>
      <c r="F388" s="37">
        <v>43</v>
      </c>
      <c r="G388" s="37">
        <v>10</v>
      </c>
      <c r="H388" s="38">
        <v>4004.7996511627916</v>
      </c>
      <c r="I388" s="38">
        <f>Table1[[#This Row],[Cost]]+IF(Table1[[#This Row],[n]]=0,0,VLOOKUP(Table1[[#This Row],[DRG]],HCPCs,5,0))</f>
        <v>4004.7996511627916</v>
      </c>
      <c r="J388" s="39">
        <v>0.40399996965882351</v>
      </c>
      <c r="K388" s="39">
        <f>Table1[[#This Row],[W (3M)]]-IFERROR((Table1[[#This Row],[W (3M)]]-Table1[[#This Row],[Adjusted Cost]]*Casemix/TotalCost)*EXP(-a/Table1[[#This Row],[n]]),)</f>
        <v>0.48309746020230443</v>
      </c>
      <c r="L388" s="39">
        <f>VLOOKUP(Table1[[#This Row],[BaseDRG]],BaseDRGTable,13+Table1[[#This Row],[severity]],FALSE)</f>
        <v>0.48309746020230443</v>
      </c>
      <c r="M388" s="39">
        <f>IF(VLOOKUP(Table1[[#This Row],[BaseDRG]],BaseDRGTable,8,0)&gt;0,Table1[[#This Row],[W (severity)]]*Basic_CaseMix/$L$797,Table1[[#This Row],[W (severity)]])</f>
        <v>0.48791384123746739</v>
      </c>
      <c r="N388" s="38">
        <v>40</v>
      </c>
      <c r="O388" s="41">
        <v>10</v>
      </c>
      <c r="P388" s="60">
        <v>0.71715629792474345</v>
      </c>
      <c r="Q388" s="40">
        <f>Table1[[#This Row],[W (proposed)]]/Table1[[#This Row],[W (curr)]]-1</f>
        <v>-0.31965480516679812</v>
      </c>
      <c r="R388" s="41">
        <f>RANK(Table1[[#This Row],[∆W%]],Table1[∆W%])</f>
        <v>697</v>
      </c>
      <c r="S388" s="59">
        <f>Table1[W (proposed)]-Table1[[#This Row],[W (curr)]]</f>
        <v>-0.22924245668727605</v>
      </c>
      <c r="T388" s="50">
        <f>Table1[[#This Row],[nBasic]]*Table1[W (proposed)]-Table1[[#This Row],[nBasic (curr)]]*Table1[[#This Row],[W (curr)]]</f>
        <v>-2.2924245668727607</v>
      </c>
      <c r="U388" s="48"/>
      <c r="V388" s="46"/>
      <c r="W388" s="46"/>
      <c r="X388" s="46"/>
      <c r="Y388" s="46"/>
      <c r="Z388" s="46"/>
      <c r="AA388" s="46"/>
      <c r="AB388" s="46"/>
      <c r="AC388" s="46"/>
      <c r="AD388" s="46"/>
      <c r="AE388" s="46"/>
    </row>
    <row r="389" spans="1:31" s="44" customFormat="1" x14ac:dyDescent="0.25">
      <c r="A389" s="36">
        <v>114112</v>
      </c>
      <c r="B389" s="36" t="s">
        <v>19</v>
      </c>
      <c r="C389" s="36" t="s">
        <v>635</v>
      </c>
      <c r="D389" s="36">
        <v>11411</v>
      </c>
      <c r="E389" s="36">
        <v>2</v>
      </c>
      <c r="F389" s="37">
        <v>29</v>
      </c>
      <c r="G389" s="37">
        <v>10</v>
      </c>
      <c r="H389" s="38">
        <v>8116.5820034482758</v>
      </c>
      <c r="I389" s="38">
        <f>Table1[[#This Row],[Cost]]+IF(Table1[[#This Row],[n]]=0,0,VLOOKUP(Table1[[#This Row],[DRG]],HCPCs,5,0))</f>
        <v>8138.7707910193349</v>
      </c>
      <c r="J389" s="39">
        <v>0.95669993223939442</v>
      </c>
      <c r="K389" s="39">
        <f>Table1[[#This Row],[W (3M)]]-IFERROR((Table1[[#This Row],[W (3M)]]-Table1[[#This Row],[Adjusted Cost]]*Casemix/TotalCost)*EXP(-a/Table1[[#This Row],[n]]),)</f>
        <v>0.98403099217512346</v>
      </c>
      <c r="L389" s="39">
        <f>VLOOKUP(Table1[[#This Row],[BaseDRG]],BaseDRGTable,13+Table1[[#This Row],[severity]],FALSE)</f>
        <v>0.98403099217512346</v>
      </c>
      <c r="M389" s="39">
        <f>IF(VLOOKUP(Table1[[#This Row],[BaseDRG]],BaseDRGTable,8,0)&gt;0,Table1[[#This Row],[W (severity)]]*Basic_CaseMix/$L$797,Table1[[#This Row],[W (severity)]])</f>
        <v>0.99384157616523627</v>
      </c>
      <c r="N389" s="38">
        <v>36</v>
      </c>
      <c r="O389" s="41">
        <v>12</v>
      </c>
      <c r="P389" s="60">
        <v>1.1629787375739071</v>
      </c>
      <c r="Q389" s="40">
        <f>Table1[[#This Row],[W (proposed)]]/Table1[[#This Row],[W (curr)]]-1</f>
        <v>-0.14543443998082739</v>
      </c>
      <c r="R389" s="41">
        <f>RANK(Table1[[#This Row],[∆W%]],Table1[∆W%])</f>
        <v>555</v>
      </c>
      <c r="S389" s="59">
        <f>Table1[W (proposed)]-Table1[[#This Row],[W (curr)]]</f>
        <v>-0.16913716140867086</v>
      </c>
      <c r="T389" s="50">
        <f>Table1[[#This Row],[nBasic]]*Table1[W (proposed)]-Table1[[#This Row],[nBasic (curr)]]*Table1[[#This Row],[W (curr)]]</f>
        <v>-4.0173290892345221</v>
      </c>
      <c r="U389" s="48"/>
      <c r="V389" s="46"/>
      <c r="W389" s="46"/>
      <c r="X389" s="46"/>
      <c r="Y389" s="46"/>
      <c r="Z389" s="46"/>
      <c r="AA389" s="46"/>
      <c r="AB389" s="46"/>
      <c r="AC389" s="46"/>
      <c r="AD389" s="46"/>
      <c r="AE389" s="46"/>
    </row>
    <row r="390" spans="1:31" s="44" customFormat="1" x14ac:dyDescent="0.25">
      <c r="A390" s="36">
        <v>158143</v>
      </c>
      <c r="B390" s="36" t="s">
        <v>23</v>
      </c>
      <c r="C390" s="36" t="s">
        <v>829</v>
      </c>
      <c r="D390" s="36">
        <v>15814</v>
      </c>
      <c r="E390" s="36">
        <v>3</v>
      </c>
      <c r="F390" s="37">
        <v>81</v>
      </c>
      <c r="G390" s="37">
        <v>10</v>
      </c>
      <c r="H390" s="38">
        <v>68585.748666209402</v>
      </c>
      <c r="I390" s="38">
        <f>Table1[[#This Row],[Cost]]+IF(Table1[[#This Row],[n]]=0,0,VLOOKUP(Table1[[#This Row],[DRG]],HCPCs,5,0))</f>
        <v>68703.09973137232</v>
      </c>
      <c r="J390" s="39">
        <v>4.6178015621687507</v>
      </c>
      <c r="K390" s="39">
        <f>Table1[[#This Row],[W (3M)]]-IFERROR((Table1[[#This Row],[W (3M)]]-Table1[[#This Row],[Adjusted Cost]]*Casemix/TotalCost)*EXP(-a/Table1[[#This Row],[n]]),)</f>
        <v>8.2767931361629348</v>
      </c>
      <c r="L390" s="39">
        <f>VLOOKUP(Table1[[#This Row],[BaseDRG]],BaseDRGTable,13+Table1[[#This Row],[severity]],FALSE)</f>
        <v>8.2767931361629348</v>
      </c>
      <c r="M390" s="39">
        <f>IF(VLOOKUP(Table1[[#This Row],[BaseDRG]],BaseDRGTable,8,0)&gt;0,Table1[[#This Row],[W (severity)]]*Basic_CaseMix/$L$797,Table1[[#This Row],[W (severity)]])</f>
        <v>8.3593110394371291</v>
      </c>
      <c r="N390" s="38">
        <v>43</v>
      </c>
      <c r="O390" s="41">
        <v>8</v>
      </c>
      <c r="P390" s="60">
        <v>11.257810463972513</v>
      </c>
      <c r="Q390" s="40">
        <f>Table1[[#This Row],[W (proposed)]]/Table1[[#This Row],[W (curr)]]-1</f>
        <v>-0.25746564430190255</v>
      </c>
      <c r="R390" s="41">
        <f>RANK(Table1[[#This Row],[∆W%]],Table1[∆W%])</f>
        <v>661</v>
      </c>
      <c r="S390" s="59">
        <f>Table1[W (proposed)]-Table1[[#This Row],[W (curr)]]</f>
        <v>-2.8984994245353839</v>
      </c>
      <c r="T390" s="50">
        <f>Table1[[#This Row],[nBasic]]*Table1[W (proposed)]-Table1[[#This Row],[nBasic (curr)]]*Table1[[#This Row],[W (curr)]]</f>
        <v>-6.4693733174088095</v>
      </c>
      <c r="U390" s="48"/>
      <c r="V390" s="46"/>
      <c r="W390" s="46"/>
      <c r="X390" s="46"/>
      <c r="Y390" s="46"/>
      <c r="Z390" s="46"/>
      <c r="AA390" s="46"/>
      <c r="AB390" s="46"/>
      <c r="AC390" s="46"/>
      <c r="AD390" s="46"/>
      <c r="AE390" s="46"/>
    </row>
    <row r="391" spans="1:31" s="44" customFormat="1" x14ac:dyDescent="0.25">
      <c r="A391" s="36">
        <v>174112</v>
      </c>
      <c r="B391" s="36" t="s">
        <v>25</v>
      </c>
      <c r="C391" s="36" t="s">
        <v>667</v>
      </c>
      <c r="D391" s="36">
        <v>17411</v>
      </c>
      <c r="E391" s="36">
        <v>2</v>
      </c>
      <c r="F391" s="37">
        <v>37</v>
      </c>
      <c r="G391" s="37">
        <v>10</v>
      </c>
      <c r="H391" s="38">
        <v>13551.419329729724</v>
      </c>
      <c r="I391" s="38">
        <f>Table1[[#This Row],[Cost]]+IF(Table1[[#This Row],[n]]=0,0,VLOOKUP(Table1[[#This Row],[DRG]],HCPCs,5,0))</f>
        <v>13551.419329729724</v>
      </c>
      <c r="J391" s="39">
        <v>1.3851985202969692</v>
      </c>
      <c r="K391" s="39">
        <f>Table1[[#This Row],[W (3M)]]-IFERROR((Table1[[#This Row],[W (3M)]]-Table1[[#This Row],[Adjusted Cost]]*Casemix/TotalCost)*EXP(-a/Table1[[#This Row],[n]]),)</f>
        <v>1.6342844168545718</v>
      </c>
      <c r="L391" s="39">
        <f>VLOOKUP(Table1[[#This Row],[BaseDRG]],BaseDRGTable,13+Table1[[#This Row],[severity]],FALSE)</f>
        <v>1.6342844168545718</v>
      </c>
      <c r="M391" s="39">
        <f>IF(VLOOKUP(Table1[[#This Row],[BaseDRG]],BaseDRGTable,8,0)&gt;0,Table1[[#This Row],[W (severity)]]*Basic_CaseMix/$L$797,Table1[[#This Row],[W (severity)]])</f>
        <v>1.6505778920223042</v>
      </c>
      <c r="N391" s="38">
        <v>43</v>
      </c>
      <c r="O391" s="41">
        <v>12</v>
      </c>
      <c r="P391" s="60">
        <v>1.9326773582112384</v>
      </c>
      <c r="Q391" s="40">
        <f>Table1[[#This Row],[W (proposed)]]/Table1[[#This Row],[W (curr)]]-1</f>
        <v>-0.14596304188611564</v>
      </c>
      <c r="R391" s="41">
        <f>RANK(Table1[[#This Row],[∆W%]],Table1[∆W%])</f>
        <v>556</v>
      </c>
      <c r="S391" s="59">
        <f>Table1[W (proposed)]-Table1[[#This Row],[W (curr)]]</f>
        <v>-0.28209946618893422</v>
      </c>
      <c r="T391" s="50">
        <f>Table1[[#This Row],[nBasic]]*Table1[W (proposed)]-Table1[[#This Row],[nBasic (curr)]]*Table1[[#This Row],[W (curr)]]</f>
        <v>-6.6863493783118173</v>
      </c>
      <c r="U391" s="48"/>
      <c r="V391" s="46"/>
      <c r="W391" s="46"/>
      <c r="X391" s="46"/>
      <c r="Y391" s="46"/>
      <c r="Z391" s="46"/>
      <c r="AA391" s="46"/>
      <c r="AB391" s="46"/>
      <c r="AC391" s="46"/>
      <c r="AD391" s="46"/>
      <c r="AE391" s="46"/>
    </row>
    <row r="392" spans="1:31" s="44" customFormat="1" x14ac:dyDescent="0.25">
      <c r="A392" s="36">
        <v>134102</v>
      </c>
      <c r="B392" s="36" t="s">
        <v>21</v>
      </c>
      <c r="C392" s="36" t="s">
        <v>650</v>
      </c>
      <c r="D392" s="36">
        <v>13410</v>
      </c>
      <c r="E392" s="36">
        <v>2</v>
      </c>
      <c r="F392" s="37">
        <v>25</v>
      </c>
      <c r="G392" s="37">
        <v>10</v>
      </c>
      <c r="H392" s="38">
        <v>9573.5234520000013</v>
      </c>
      <c r="I392" s="38">
        <f>Table1[[#This Row],[Cost]]+IF(Table1[[#This Row],[n]]=0,0,VLOOKUP(Table1[[#This Row],[DRG]],HCPCs,5,0))</f>
        <v>9573.5234520000013</v>
      </c>
      <c r="J392" s="39">
        <v>0.9988006940088231</v>
      </c>
      <c r="K392" s="39">
        <f>Table1[[#This Row],[W (3M)]]-IFERROR((Table1[[#This Row],[W (3M)]]-Table1[[#This Row],[Adjusted Cost]]*Casemix/TotalCost)*EXP(-a/Table1[[#This Row],[n]]),)</f>
        <v>1.1533748902373637</v>
      </c>
      <c r="L392" s="39">
        <f>VLOOKUP(Table1[[#This Row],[BaseDRG]],BaseDRGTable,13+Table1[[#This Row],[severity]],FALSE)</f>
        <v>1.1533748902373637</v>
      </c>
      <c r="M392" s="39">
        <f>IF(VLOOKUP(Table1[[#This Row],[BaseDRG]],BaseDRGTable,8,0)&gt;0,Table1[[#This Row],[W (severity)]]*Basic_CaseMix/$L$797,Table1[[#This Row],[W (severity)]])</f>
        <v>1.1648737976119672</v>
      </c>
      <c r="N392" s="38">
        <v>36</v>
      </c>
      <c r="O392" s="41">
        <v>14</v>
      </c>
      <c r="P392" s="60">
        <v>1.3950798228248893</v>
      </c>
      <c r="Q392" s="40">
        <f>Table1[[#This Row],[W (proposed)]]/Table1[[#This Row],[W (curr)]]-1</f>
        <v>-0.16501279815428715</v>
      </c>
      <c r="R392" s="41">
        <f>RANK(Table1[[#This Row],[∆W%]],Table1[∆W%])</f>
        <v>578</v>
      </c>
      <c r="S392" s="59">
        <f>Table1[W (proposed)]-Table1[[#This Row],[W (curr)]]</f>
        <v>-0.23020602521292211</v>
      </c>
      <c r="T392" s="50">
        <f>Table1[[#This Row],[nBasic]]*Table1[W (proposed)]-Table1[[#This Row],[nBasic (curr)]]*Table1[[#This Row],[W (curr)]]</f>
        <v>-7.882379543428776</v>
      </c>
      <c r="U392" s="48"/>
      <c r="V392" s="46"/>
      <c r="W392" s="46"/>
      <c r="X392" s="46"/>
      <c r="Y392" s="46"/>
      <c r="Z392" s="46"/>
      <c r="AA392" s="46"/>
      <c r="AB392" s="46"/>
      <c r="AC392" s="46"/>
      <c r="AD392" s="46"/>
      <c r="AE392" s="46"/>
    </row>
    <row r="393" spans="1:31" s="44" customFormat="1" x14ac:dyDescent="0.25">
      <c r="A393" s="36">
        <v>111302</v>
      </c>
      <c r="B393" s="36" t="s">
        <v>19</v>
      </c>
      <c r="C393" s="36" t="s">
        <v>654</v>
      </c>
      <c r="D393" s="36">
        <v>11130</v>
      </c>
      <c r="E393" s="36">
        <v>2</v>
      </c>
      <c r="F393" s="37">
        <v>30</v>
      </c>
      <c r="G393" s="37">
        <v>10</v>
      </c>
      <c r="H393" s="38">
        <v>4166.43181</v>
      </c>
      <c r="I393" s="38">
        <f>Table1[[#This Row],[Cost]]+IF(Table1[[#This Row],[n]]=0,0,VLOOKUP(Table1[[#This Row],[DRG]],HCPCs,5,0))</f>
        <v>6651.5105612980115</v>
      </c>
      <c r="J393" s="39">
        <v>1.2043001853109105</v>
      </c>
      <c r="K393" s="39">
        <f>Table1[[#This Row],[W (3M)]]-IFERROR((Table1[[#This Row],[W (3M)]]-Table1[[#This Row],[Adjusted Cost]]*Casemix/TotalCost)*EXP(-a/Table1[[#This Row],[n]]),)</f>
        <v>0.8153477916353673</v>
      </c>
      <c r="L393" s="39">
        <f>VLOOKUP(Table1[[#This Row],[BaseDRG]],BaseDRGTable,13+Table1[[#This Row],[severity]],FALSE)</f>
        <v>0.8153477916353673</v>
      </c>
      <c r="M393" s="39">
        <f>IF(VLOOKUP(Table1[[#This Row],[BaseDRG]],BaseDRGTable,8,0)&gt;0,Table1[[#This Row],[W (severity)]]*Basic_CaseMix/$L$797,Table1[[#This Row],[W (severity)]])</f>
        <v>0.82347663925764647</v>
      </c>
      <c r="N393" s="38">
        <v>61</v>
      </c>
      <c r="O393" s="41">
        <v>26</v>
      </c>
      <c r="P393" s="60">
        <v>0.76280355902454455</v>
      </c>
      <c r="Q393" s="40">
        <f>Table1[[#This Row],[W (proposed)]]/Table1[[#This Row],[W (curr)]]-1</f>
        <v>7.9539587244046528E-2</v>
      </c>
      <c r="R393" s="41">
        <f>RANK(Table1[[#This Row],[∆W%]],Table1[∆W%])</f>
        <v>263</v>
      </c>
      <c r="S393" s="59">
        <f>Table1[W (proposed)]-Table1[[#This Row],[W (curr)]]</f>
        <v>6.0673080233101917E-2</v>
      </c>
      <c r="T393" s="50">
        <f>Table1[[#This Row],[nBasic]]*Table1[W (proposed)]-Table1[[#This Row],[nBasic (curr)]]*Table1[[#This Row],[W (curr)]]</f>
        <v>-11.598126142061695</v>
      </c>
      <c r="U393" s="48"/>
      <c r="V393" s="46"/>
      <c r="W393" s="46"/>
      <c r="X393" s="46"/>
      <c r="Y393" s="46"/>
      <c r="Z393" s="46"/>
      <c r="AA393" s="46"/>
      <c r="AB393" s="46"/>
      <c r="AC393" s="46"/>
      <c r="AD393" s="46"/>
      <c r="AE393" s="46"/>
    </row>
    <row r="394" spans="1:31" s="44" customFormat="1" x14ac:dyDescent="0.25">
      <c r="A394" s="36">
        <v>14172</v>
      </c>
      <c r="B394" s="36" t="s">
        <v>9</v>
      </c>
      <c r="C394" s="36" t="s">
        <v>736</v>
      </c>
      <c r="D394" s="36">
        <v>1417</v>
      </c>
      <c r="E394" s="36">
        <v>2</v>
      </c>
      <c r="F394" s="37">
        <v>30</v>
      </c>
      <c r="G394" s="37">
        <v>10</v>
      </c>
      <c r="H394" s="38">
        <v>10961.810287444001</v>
      </c>
      <c r="I394" s="38">
        <f>Table1[[#This Row],[Cost]]+IF(Table1[[#This Row],[n]]=0,0,VLOOKUP(Table1[[#This Row],[DRG]],HCPCs,5,0))</f>
        <v>10961.810287444001</v>
      </c>
      <c r="J394" s="39">
        <v>0.86629999999999985</v>
      </c>
      <c r="K394" s="39">
        <f>Table1[[#This Row],[W (3M)]]-IFERROR((Table1[[#This Row],[W (3M)]]-Table1[[#This Row],[Adjusted Cost]]*Casemix/TotalCost)*EXP(-a/Table1[[#This Row],[n]]),)</f>
        <v>1.3142778944705948</v>
      </c>
      <c r="L394" s="39">
        <f>VLOOKUP(Table1[[#This Row],[BaseDRG]],BaseDRGTable,13+Table1[[#This Row],[severity]],FALSE)</f>
        <v>1.3142778944705948</v>
      </c>
      <c r="M394" s="39">
        <f>IF(VLOOKUP(Table1[[#This Row],[BaseDRG]],BaseDRGTable,8,0)&gt;0,Table1[[#This Row],[W (severity)]]*Basic_CaseMix/$L$797,Table1[[#This Row],[W (severity)]])</f>
        <v>1.3273809712766937</v>
      </c>
      <c r="N394" s="38">
        <v>42</v>
      </c>
      <c r="O394" s="41">
        <v>13</v>
      </c>
      <c r="P394" s="60">
        <v>2.0502277830202709</v>
      </c>
      <c r="Q394" s="40">
        <f>Table1[[#This Row],[W (proposed)]]/Table1[[#This Row],[W (curr)]]-1</f>
        <v>-0.35256902561271664</v>
      </c>
      <c r="R394" s="41">
        <f>RANK(Table1[[#This Row],[∆W%]],Table1[∆W%])</f>
        <v>716</v>
      </c>
      <c r="S394" s="59">
        <f>Table1[W (proposed)]-Table1[[#This Row],[W (curr)]]</f>
        <v>-0.72284681174357712</v>
      </c>
      <c r="T394" s="50">
        <f>Table1[[#This Row],[nBasic]]*Table1[W (proposed)]-Table1[[#This Row],[nBasic (curr)]]*Table1[[#This Row],[W (curr)]]</f>
        <v>-13.379151466496584</v>
      </c>
      <c r="U394" s="48"/>
      <c r="V394" s="46"/>
      <c r="W394" s="46"/>
      <c r="X394" s="46"/>
      <c r="Y394" s="46"/>
      <c r="Z394" s="46"/>
      <c r="AA394" s="46"/>
      <c r="AB394" s="46"/>
      <c r="AC394" s="46"/>
      <c r="AD394" s="46"/>
      <c r="AE394" s="46"/>
    </row>
    <row r="395" spans="1:31" s="44" customFormat="1" x14ac:dyDescent="0.25">
      <c r="A395" s="36">
        <v>84143</v>
      </c>
      <c r="B395" s="36" t="s">
        <v>16</v>
      </c>
      <c r="C395" s="36" t="s">
        <v>326</v>
      </c>
      <c r="D395" s="36">
        <v>8414</v>
      </c>
      <c r="E395" s="36">
        <v>3</v>
      </c>
      <c r="F395" s="37">
        <v>15</v>
      </c>
      <c r="G395" s="37">
        <v>9</v>
      </c>
      <c r="H395" s="38">
        <v>63219.665172301327</v>
      </c>
      <c r="I395" s="38">
        <f>Table1[[#This Row],[Cost]]+IF(Table1[[#This Row],[n]]=0,0,VLOOKUP(Table1[[#This Row],[DRG]],HCPCs,5,0))</f>
        <v>63879.912429498698</v>
      </c>
      <c r="J395" s="39">
        <v>2.1071999999999997</v>
      </c>
      <c r="K395" s="39">
        <f>Table1[[#This Row],[W (3M)]]-IFERROR((Table1[[#This Row],[W (3M)]]-Table1[[#This Row],[Adjusted Cost]]*Casemix/TotalCost)*EXP(-a/Table1[[#This Row],[n]]),)</f>
        <v>7.4375019970654384</v>
      </c>
      <c r="L395" s="39">
        <f>VLOOKUP(Table1[[#This Row],[BaseDRG]],BaseDRGTable,13+Table1[[#This Row],[severity]],FALSE)</f>
        <v>7.4375019970654384</v>
      </c>
      <c r="M395" s="39">
        <f>IF(VLOOKUP(Table1[[#This Row],[BaseDRG]],BaseDRGTable,8,0)&gt;0,Table1[[#This Row],[W (severity)]]*Basic_CaseMix/$L$797,Table1[[#This Row],[W (severity)]])</f>
        <v>7.5116523425312414</v>
      </c>
      <c r="N395" s="38">
        <v>14</v>
      </c>
      <c r="O395" s="41">
        <v>9</v>
      </c>
      <c r="P395" s="60">
        <v>3.2378289911237985</v>
      </c>
      <c r="Q395" s="40">
        <f>Table1[[#This Row],[W (proposed)]]/Table1[[#This Row],[W (curr)]]-1</f>
        <v>1.3199657434422032</v>
      </c>
      <c r="R395" s="41">
        <f>RANK(Table1[[#This Row],[∆W%]],Table1[∆W%])</f>
        <v>9</v>
      </c>
      <c r="S395" s="59">
        <f>Table1[W (proposed)]-Table1[[#This Row],[W (curr)]]</f>
        <v>4.2738233514074428</v>
      </c>
      <c r="T395" s="50">
        <f>Table1[[#This Row],[nBasic]]*Table1[W (proposed)]-Table1[[#This Row],[nBasic (curr)]]*Table1[[#This Row],[W (curr)]]</f>
        <v>38.464410162666987</v>
      </c>
      <c r="U395" s="48"/>
      <c r="V395" s="46"/>
      <c r="W395" s="46"/>
      <c r="X395" s="46"/>
      <c r="Y395" s="46"/>
      <c r="Z395" s="46"/>
      <c r="AA395" s="46"/>
      <c r="AB395" s="46"/>
      <c r="AC395" s="46"/>
      <c r="AD395" s="46"/>
      <c r="AE395" s="46"/>
    </row>
    <row r="396" spans="1:31" s="44" customFormat="1" x14ac:dyDescent="0.25">
      <c r="A396" s="36">
        <v>84113</v>
      </c>
      <c r="B396" s="36" t="s">
        <v>16</v>
      </c>
      <c r="C396" s="36" t="s">
        <v>652</v>
      </c>
      <c r="D396" s="36">
        <v>8411</v>
      </c>
      <c r="E396" s="36">
        <v>3</v>
      </c>
      <c r="F396" s="37">
        <v>20</v>
      </c>
      <c r="G396" s="37">
        <v>9</v>
      </c>
      <c r="H396" s="38">
        <v>23166.806715000006</v>
      </c>
      <c r="I396" s="38">
        <f>Table1[[#This Row],[Cost]]+IF(Table1[[#This Row],[n]]=0,0,VLOOKUP(Table1[[#This Row],[DRG]],HCPCs,5,0))</f>
        <v>23845.061129923117</v>
      </c>
      <c r="J396" s="39">
        <v>1.3035000000000001</v>
      </c>
      <c r="K396" s="39">
        <f>Table1[[#This Row],[W (3M)]]-IFERROR((Table1[[#This Row],[W (3M)]]-Table1[[#This Row],[Adjusted Cost]]*Casemix/TotalCost)*EXP(-a/Table1[[#This Row],[n]]),)</f>
        <v>2.8232427715131609</v>
      </c>
      <c r="L396" s="39">
        <f>VLOOKUP(Table1[[#This Row],[BaseDRG]],BaseDRGTable,13+Table1[[#This Row],[severity]],FALSE)</f>
        <v>2.8232427715131609</v>
      </c>
      <c r="M396" s="39">
        <f>IF(VLOOKUP(Table1[[#This Row],[BaseDRG]],BaseDRGTable,8,0)&gt;0,Table1[[#This Row],[W (severity)]]*Basic_CaseMix/$L$797,Table1[[#This Row],[W (severity)]])</f>
        <v>2.8513899137827203</v>
      </c>
      <c r="N396" s="38">
        <v>6</v>
      </c>
      <c r="O396" s="41">
        <v>2</v>
      </c>
      <c r="P396" s="60">
        <v>3.0399775780407996</v>
      </c>
      <c r="Q396" s="40">
        <f>Table1[[#This Row],[W (proposed)]]/Table1[[#This Row],[W (curr)]]-1</f>
        <v>-6.2035873428915256E-2</v>
      </c>
      <c r="R396" s="41">
        <f>RANK(Table1[[#This Row],[∆W%]],Table1[∆W%])</f>
        <v>457</v>
      </c>
      <c r="S396" s="59">
        <f>Table1[W (proposed)]-Table1[[#This Row],[W (curr)]]</f>
        <v>-0.18858766425807927</v>
      </c>
      <c r="T396" s="50">
        <f>Table1[[#This Row],[nBasic]]*Table1[W (proposed)]-Table1[[#This Row],[nBasic (curr)]]*Table1[[#This Row],[W (curr)]]</f>
        <v>19.582554067962885</v>
      </c>
      <c r="U396" s="48"/>
      <c r="V396" s="46"/>
      <c r="W396" s="46"/>
      <c r="X396" s="46"/>
      <c r="Y396" s="46"/>
      <c r="Z396" s="46"/>
      <c r="AA396" s="46"/>
      <c r="AB396" s="46"/>
      <c r="AC396" s="46"/>
      <c r="AD396" s="46"/>
      <c r="AE396" s="46"/>
    </row>
    <row r="397" spans="1:31" s="44" customFormat="1" x14ac:dyDescent="0.25">
      <c r="A397" s="36">
        <v>104133</v>
      </c>
      <c r="B397" s="36" t="s">
        <v>18</v>
      </c>
      <c r="C397" s="36" t="s">
        <v>356</v>
      </c>
      <c r="D397" s="36">
        <v>10413</v>
      </c>
      <c r="E397" s="36">
        <v>3</v>
      </c>
      <c r="F397" s="37">
        <v>30</v>
      </c>
      <c r="G397" s="37">
        <v>9</v>
      </c>
      <c r="H397" s="38">
        <v>19619.518906215337</v>
      </c>
      <c r="I397" s="38">
        <f>Table1[[#This Row],[Cost]]+IF(Table1[[#This Row],[n]]=0,0,VLOOKUP(Table1[[#This Row],[DRG]],HCPCs,5,0))</f>
        <v>19766.6948497925</v>
      </c>
      <c r="J397" s="39">
        <v>1.5372981648176476</v>
      </c>
      <c r="K397" s="39">
        <f>Table1[[#This Row],[W (3M)]]-IFERROR((Table1[[#This Row],[W (3M)]]-Table1[[#This Row],[Adjusted Cost]]*Casemix/TotalCost)*EXP(-a/Table1[[#This Row],[n]]),)</f>
        <v>2.3692951794778865</v>
      </c>
      <c r="L397" s="39">
        <f>VLOOKUP(Table1[[#This Row],[BaseDRG]],BaseDRGTable,13+Table1[[#This Row],[severity]],FALSE)</f>
        <v>2.3692951794778865</v>
      </c>
      <c r="M397" s="39">
        <f>IF(VLOOKUP(Table1[[#This Row],[BaseDRG]],BaseDRGTable,8,0)&gt;0,Table1[[#This Row],[W (severity)]]*Basic_CaseMix/$L$797,Table1[[#This Row],[W (severity)]])</f>
        <v>2.3929165588251546</v>
      </c>
      <c r="N397" s="38">
        <v>19</v>
      </c>
      <c r="O397" s="41">
        <v>2</v>
      </c>
      <c r="P397" s="60">
        <v>1.7966031426644538</v>
      </c>
      <c r="Q397" s="40">
        <f>Table1[[#This Row],[W (proposed)]]/Table1[[#This Row],[W (curr)]]-1</f>
        <v>0.33191159583319996</v>
      </c>
      <c r="R397" s="41">
        <f>RANK(Table1[[#This Row],[∆W%]],Table1[∆W%])</f>
        <v>85</v>
      </c>
      <c r="S397" s="59">
        <f>Table1[W (proposed)]-Table1[[#This Row],[W (curr)]]</f>
        <v>0.59631341616070088</v>
      </c>
      <c r="T397" s="50">
        <f>Table1[[#This Row],[nBasic]]*Table1[W (proposed)]-Table1[[#This Row],[nBasic (curr)]]*Table1[[#This Row],[W (curr)]]</f>
        <v>17.943042744097486</v>
      </c>
      <c r="U397" s="48"/>
      <c r="V397" s="46"/>
      <c r="W397" s="46"/>
      <c r="X397" s="46"/>
      <c r="Y397" s="46"/>
      <c r="Z397" s="46"/>
      <c r="AA397" s="46"/>
      <c r="AB397" s="46"/>
      <c r="AC397" s="46"/>
      <c r="AD397" s="46"/>
      <c r="AE397" s="46"/>
    </row>
    <row r="398" spans="1:31" s="44" customFormat="1" x14ac:dyDescent="0.25">
      <c r="A398" s="36">
        <v>91201</v>
      </c>
      <c r="B398" s="36" t="s">
        <v>17</v>
      </c>
      <c r="C398" s="36" t="s">
        <v>115</v>
      </c>
      <c r="D398" s="36">
        <v>9120</v>
      </c>
      <c r="E398" s="36">
        <v>1</v>
      </c>
      <c r="F398" s="37">
        <v>15</v>
      </c>
      <c r="G398" s="37">
        <v>9</v>
      </c>
      <c r="H398" s="38">
        <v>16361.350459999998</v>
      </c>
      <c r="I398" s="38">
        <f>Table1[[#This Row],[Cost]]+IF(Table1[[#This Row],[n]]=0,0,VLOOKUP(Table1[[#This Row],[DRG]],HCPCs,5,0))</f>
        <v>16361.350459999998</v>
      </c>
      <c r="J398" s="39">
        <v>1.1475000000000004</v>
      </c>
      <c r="K398" s="39">
        <f>Table1[[#This Row],[W (3M)]]-IFERROR((Table1[[#This Row],[W (3M)]]-Table1[[#This Row],[Adjusted Cost]]*Casemix/TotalCost)*EXP(-a/Table1[[#This Row],[n]]),)</f>
        <v>1.9365089710221448</v>
      </c>
      <c r="L398" s="39">
        <f>VLOOKUP(Table1[[#This Row],[BaseDRG]],BaseDRGTable,13+Table1[[#This Row],[severity]],FALSE)</f>
        <v>1.9365089710221448</v>
      </c>
      <c r="M398" s="39">
        <f>IF(VLOOKUP(Table1[[#This Row],[BaseDRG]],BaseDRGTable,8,0)&gt;0,Table1[[#This Row],[W (severity)]]*Basic_CaseMix/$L$797,Table1[[#This Row],[W (severity)]])</f>
        <v>1.9558155620328868</v>
      </c>
      <c r="N398" s="38">
        <v>10</v>
      </c>
      <c r="O398" s="41">
        <v>6</v>
      </c>
      <c r="P398" s="60">
        <v>1.1881845622190945</v>
      </c>
      <c r="Q398" s="40">
        <f>Table1[[#This Row],[W (proposed)]]/Table1[[#This Row],[W (curr)]]-1</f>
        <v>0.64605367231849753</v>
      </c>
      <c r="R398" s="41">
        <f>RANK(Table1[[#This Row],[∆W%]],Table1[∆W%])</f>
        <v>31</v>
      </c>
      <c r="S398" s="59">
        <f>Table1[W (proposed)]-Table1[[#This Row],[W (curr)]]</f>
        <v>0.76763099981379224</v>
      </c>
      <c r="T398" s="50">
        <f>Table1[[#This Row],[nBasic]]*Table1[W (proposed)]-Table1[[#This Row],[nBasic (curr)]]*Table1[[#This Row],[W (curr)]]</f>
        <v>10.473232684981411</v>
      </c>
      <c r="U398" s="48"/>
      <c r="V398" s="46"/>
      <c r="W398" s="46"/>
      <c r="X398" s="46"/>
      <c r="Y398" s="46"/>
      <c r="Z398" s="46"/>
      <c r="AA398" s="46"/>
      <c r="AB398" s="46"/>
      <c r="AC398" s="46"/>
      <c r="AD398" s="46"/>
      <c r="AE398" s="46"/>
    </row>
    <row r="399" spans="1:31" s="44" customFormat="1" x14ac:dyDescent="0.25">
      <c r="A399" s="36">
        <v>71103</v>
      </c>
      <c r="B399" s="36" t="s">
        <v>15</v>
      </c>
      <c r="C399" s="36" t="s">
        <v>437</v>
      </c>
      <c r="D399" s="36">
        <v>7110</v>
      </c>
      <c r="E399" s="36">
        <v>3</v>
      </c>
      <c r="F399" s="37">
        <v>14</v>
      </c>
      <c r="G399" s="37">
        <v>9</v>
      </c>
      <c r="H399" s="38">
        <v>24575.239957142858</v>
      </c>
      <c r="I399" s="38">
        <f>Table1[[#This Row],[Cost]]+IF(Table1[[#This Row],[n]]=0,0,VLOOKUP(Table1[[#This Row],[DRG]],HCPCs,5,0))</f>
        <v>24793.768582843106</v>
      </c>
      <c r="J399" s="39">
        <v>7.6058999999999992</v>
      </c>
      <c r="K399" s="39">
        <f>Table1[[#This Row],[W (3M)]]-IFERROR((Table1[[#This Row],[W (3M)]]-Table1[[#This Row],[Adjusted Cost]]*Casemix/TotalCost)*EXP(-a/Table1[[#This Row],[n]]),)</f>
        <v>3.2558711383805976</v>
      </c>
      <c r="L399" s="39">
        <f>VLOOKUP(Table1[[#This Row],[BaseDRG]],BaseDRGTable,13+Table1[[#This Row],[severity]],FALSE)</f>
        <v>4.241727562457819</v>
      </c>
      <c r="M399" s="39">
        <f>IF(VLOOKUP(Table1[[#This Row],[BaseDRG]],BaseDRGTable,8,0)&gt;0,Table1[[#This Row],[W (severity)]]*Basic_CaseMix/$L$797,Table1[[#This Row],[W (severity)]])</f>
        <v>4.284016702582039</v>
      </c>
      <c r="N399" s="38">
        <v>12</v>
      </c>
      <c r="O399" s="41">
        <v>7</v>
      </c>
      <c r="P399" s="60">
        <v>4.0216345736083996</v>
      </c>
      <c r="Q399" s="40">
        <f>Table1[[#This Row],[W (proposed)]]/Table1[[#This Row],[W (curr)]]-1</f>
        <v>6.5242657971835039E-2</v>
      </c>
      <c r="R399" s="41">
        <f>RANK(Table1[[#This Row],[∆W%]],Table1[∆W%])</f>
        <v>281</v>
      </c>
      <c r="S399" s="59">
        <f>Table1[W (proposed)]-Table1[[#This Row],[W (curr)]]</f>
        <v>0.26238212897363944</v>
      </c>
      <c r="T399" s="50">
        <f>Table1[[#This Row],[nBasic]]*Table1[W (proposed)]-Table1[[#This Row],[nBasic (curr)]]*Table1[[#This Row],[W (curr)]]</f>
        <v>10.404708307979551</v>
      </c>
      <c r="U399" s="48"/>
      <c r="V399" s="46"/>
      <c r="W399" s="46"/>
      <c r="X399" s="46"/>
      <c r="Y399" s="46"/>
      <c r="Z399" s="46"/>
      <c r="AA399" s="46"/>
      <c r="AB399" s="46"/>
      <c r="AC399" s="46"/>
      <c r="AD399" s="46"/>
      <c r="AE399" s="46"/>
    </row>
    <row r="400" spans="1:31" s="44" customFormat="1" x14ac:dyDescent="0.25">
      <c r="A400" s="36">
        <v>94133</v>
      </c>
      <c r="B400" s="36" t="s">
        <v>17</v>
      </c>
      <c r="C400" s="36" t="s">
        <v>436</v>
      </c>
      <c r="D400" s="36">
        <v>9413</v>
      </c>
      <c r="E400" s="36">
        <v>3</v>
      </c>
      <c r="F400" s="37">
        <v>24</v>
      </c>
      <c r="G400" s="37">
        <v>9</v>
      </c>
      <c r="H400" s="38">
        <v>14952.862463989999</v>
      </c>
      <c r="I400" s="38">
        <f>Table1[[#This Row],[Cost]]+IF(Table1[[#This Row],[n]]=0,0,VLOOKUP(Table1[[#This Row],[DRG]],HCPCs,5,0))</f>
        <v>14967.014280537391</v>
      </c>
      <c r="J400" s="39">
        <v>1.0612999999999999</v>
      </c>
      <c r="K400" s="39">
        <f>Table1[[#This Row],[W (3M)]]-IFERROR((Table1[[#This Row],[W (3M)]]-Table1[[#This Row],[Adjusted Cost]]*Casemix/TotalCost)*EXP(-a/Table1[[#This Row],[n]]),)</f>
        <v>1.7864377916658143</v>
      </c>
      <c r="L400" s="39">
        <f>VLOOKUP(Table1[[#This Row],[BaseDRG]],BaseDRGTable,13+Table1[[#This Row],[severity]],FALSE)</f>
        <v>1.7864377916658143</v>
      </c>
      <c r="M400" s="39">
        <f>IF(VLOOKUP(Table1[[#This Row],[BaseDRG]],BaseDRGTable,8,0)&gt;0,Table1[[#This Row],[W (severity)]]*Basic_CaseMix/$L$797,Table1[[#This Row],[W (severity)]])</f>
        <v>1.8042482042825034</v>
      </c>
      <c r="N400" s="38">
        <v>12</v>
      </c>
      <c r="O400" s="41">
        <v>6</v>
      </c>
      <c r="P400" s="60">
        <v>1.6826375058454432</v>
      </c>
      <c r="Q400" s="40">
        <f>Table1[[#This Row],[W (proposed)]]/Table1[[#This Row],[W (curr)]]-1</f>
        <v>7.2273854597076026E-2</v>
      </c>
      <c r="R400" s="41">
        <f>RANK(Table1[[#This Row],[∆W%]],Table1[∆W%])</f>
        <v>271</v>
      </c>
      <c r="S400" s="59">
        <f>Table1[W (proposed)]-Table1[[#This Row],[W (curr)]]</f>
        <v>0.12161069843706018</v>
      </c>
      <c r="T400" s="50">
        <f>Table1[[#This Row],[nBasic]]*Table1[W (proposed)]-Table1[[#This Row],[nBasic (curr)]]*Table1[[#This Row],[W (curr)]]</f>
        <v>6.1424088034698716</v>
      </c>
      <c r="U400" s="48"/>
      <c r="V400" s="46"/>
      <c r="W400" s="46"/>
      <c r="X400" s="46"/>
      <c r="Y400" s="46"/>
      <c r="Z400" s="46"/>
      <c r="AA400" s="46"/>
      <c r="AB400" s="46"/>
      <c r="AC400" s="46"/>
      <c r="AD400" s="46"/>
      <c r="AE400" s="46"/>
    </row>
    <row r="401" spans="1:31" s="44" customFormat="1" x14ac:dyDescent="0.25">
      <c r="A401" s="36">
        <v>161202</v>
      </c>
      <c r="B401" s="36" t="s">
        <v>24</v>
      </c>
      <c r="C401" s="36" t="s">
        <v>395</v>
      </c>
      <c r="D401" s="36">
        <v>16120</v>
      </c>
      <c r="E401" s="36">
        <v>2</v>
      </c>
      <c r="F401" s="37">
        <v>23</v>
      </c>
      <c r="G401" s="37">
        <v>9</v>
      </c>
      <c r="H401" s="38">
        <v>11652.123134782609</v>
      </c>
      <c r="I401" s="38">
        <f>Table1[[#This Row],[Cost]]+IF(Table1[[#This Row],[n]]=0,0,VLOOKUP(Table1[[#This Row],[DRG]],HCPCs,5,0))</f>
        <v>11652.123134782609</v>
      </c>
      <c r="J401" s="39">
        <v>1.7357973360312502</v>
      </c>
      <c r="K401" s="39">
        <f>Table1[[#This Row],[W (3M)]]-IFERROR((Table1[[#This Row],[W (3M)]]-Table1[[#This Row],[Adjusted Cost]]*Casemix/TotalCost)*EXP(-a/Table1[[#This Row],[n]]),)</f>
        <v>1.4210531320296036</v>
      </c>
      <c r="L401" s="39">
        <f>VLOOKUP(Table1[[#This Row],[BaseDRG]],BaseDRGTable,13+Table1[[#This Row],[severity]],FALSE)</f>
        <v>1.4210531320296036</v>
      </c>
      <c r="M401" s="39">
        <f>IF(VLOOKUP(Table1[[#This Row],[BaseDRG]],BaseDRGTable,8,0)&gt;0,Table1[[#This Row],[W (severity)]]*Basic_CaseMix/$L$797,Table1[[#This Row],[W (severity)]])</f>
        <v>1.4352207357098219</v>
      </c>
      <c r="N401" s="38">
        <v>22</v>
      </c>
      <c r="O401" s="41">
        <v>9</v>
      </c>
      <c r="P401" s="60">
        <v>1.0699485037747931</v>
      </c>
      <c r="Q401" s="40">
        <f>Table1[[#This Row],[W (proposed)]]/Table1[[#This Row],[W (curr)]]-1</f>
        <v>0.34139234799277096</v>
      </c>
      <c r="R401" s="41">
        <f>RANK(Table1[[#This Row],[∆W%]],Table1[∆W%])</f>
        <v>76</v>
      </c>
      <c r="S401" s="59">
        <f>Table1[W (proposed)]-Table1[[#This Row],[W (curr)]]</f>
        <v>0.36527223193502878</v>
      </c>
      <c r="T401" s="50">
        <f>Table1[[#This Row],[nBasic]]*Table1[W (proposed)]-Table1[[#This Row],[nBasic (curr)]]*Table1[[#This Row],[W (curr)]]</f>
        <v>3.2874500874152588</v>
      </c>
      <c r="U401" s="48"/>
      <c r="V401" s="46"/>
      <c r="W401" s="46"/>
      <c r="X401" s="46"/>
      <c r="Y401" s="46"/>
      <c r="Z401" s="46"/>
      <c r="AA401" s="46"/>
      <c r="AB401" s="46"/>
      <c r="AC401" s="46"/>
      <c r="AD401" s="46"/>
      <c r="AE401" s="46"/>
    </row>
    <row r="402" spans="1:31" s="44" customFormat="1" x14ac:dyDescent="0.25">
      <c r="A402" s="36">
        <v>94103</v>
      </c>
      <c r="B402" s="36" t="s">
        <v>17</v>
      </c>
      <c r="C402" s="36" t="s">
        <v>385</v>
      </c>
      <c r="D402" s="36">
        <v>9410</v>
      </c>
      <c r="E402" s="36">
        <v>3</v>
      </c>
      <c r="F402" s="37">
        <v>38</v>
      </c>
      <c r="G402" s="37">
        <v>9</v>
      </c>
      <c r="H402" s="38">
        <v>17961.125683370512</v>
      </c>
      <c r="I402" s="38">
        <f>Table1[[#This Row],[Cost]]+IF(Table1[[#This Row],[n]]=0,0,VLOOKUP(Table1[[#This Row],[DRG]],HCPCs,5,0))</f>
        <v>18096.874683370512</v>
      </c>
      <c r="J402" s="39">
        <v>1.7847000000000006</v>
      </c>
      <c r="K402" s="39">
        <f>Table1[[#This Row],[W (3M)]]-IFERROR((Table1[[#This Row],[W (3M)]]-Table1[[#This Row],[Adjusted Cost]]*Casemix/TotalCost)*EXP(-a/Table1[[#This Row],[n]]),)</f>
        <v>2.1812932963108298</v>
      </c>
      <c r="L402" s="39">
        <f>VLOOKUP(Table1[[#This Row],[BaseDRG]],BaseDRGTable,13+Table1[[#This Row],[severity]],FALSE)</f>
        <v>2.1812932963108298</v>
      </c>
      <c r="M402" s="39">
        <f>IF(VLOOKUP(Table1[[#This Row],[BaseDRG]],BaseDRGTable,8,0)&gt;0,Table1[[#This Row],[W (severity)]]*Basic_CaseMix/$L$797,Table1[[#This Row],[W (severity)]])</f>
        <v>2.2030403360491055</v>
      </c>
      <c r="N402" s="38">
        <v>32</v>
      </c>
      <c r="O402" s="41">
        <v>9</v>
      </c>
      <c r="P402" s="60">
        <v>1.9079900193295096</v>
      </c>
      <c r="Q402" s="40">
        <f>Table1[[#This Row],[W (proposed)]]/Table1[[#This Row],[W (curr)]]-1</f>
        <v>0.15463933968757337</v>
      </c>
      <c r="R402" s="41">
        <f>RANK(Table1[[#This Row],[∆W%]],Table1[∆W%])</f>
        <v>203</v>
      </c>
      <c r="S402" s="59">
        <f>Table1[W (proposed)]-Table1[[#This Row],[W (curr)]]</f>
        <v>0.29505031671959592</v>
      </c>
      <c r="T402" s="50">
        <f>Table1[[#This Row],[nBasic]]*Table1[W (proposed)]-Table1[[#This Row],[nBasic (curr)]]*Table1[[#This Row],[W (curr)]]</f>
        <v>2.6554528504763653</v>
      </c>
      <c r="U402" s="48"/>
      <c r="V402" s="46"/>
      <c r="W402" s="46"/>
      <c r="X402" s="46"/>
      <c r="Y402" s="46"/>
      <c r="Z402" s="46"/>
      <c r="AA402" s="46"/>
      <c r="AB402" s="46"/>
      <c r="AC402" s="46"/>
      <c r="AD402" s="46"/>
      <c r="AE402" s="46"/>
    </row>
    <row r="403" spans="1:31" s="44" customFormat="1" x14ac:dyDescent="0.25">
      <c r="A403" s="36">
        <v>61503</v>
      </c>
      <c r="B403" s="36" t="s">
        <v>14</v>
      </c>
      <c r="C403" s="36" t="s">
        <v>741</v>
      </c>
      <c r="D403" s="36">
        <v>6150</v>
      </c>
      <c r="E403" s="36">
        <v>3</v>
      </c>
      <c r="F403" s="37">
        <v>18</v>
      </c>
      <c r="G403" s="37">
        <v>9</v>
      </c>
      <c r="H403" s="38">
        <v>6189.682188888889</v>
      </c>
      <c r="I403" s="38">
        <f>Table1[[#This Row],[Cost]]+IF(Table1[[#This Row],[n]]=0,0,VLOOKUP(Table1[[#This Row],[DRG]],HCPCs,5,0))</f>
        <v>6207.5581676855945</v>
      </c>
      <c r="J403" s="39">
        <v>1.9641</v>
      </c>
      <c r="K403" s="39">
        <f>Table1[[#This Row],[W (3M)]]-IFERROR((Table1[[#This Row],[W (3M)]]-Table1[[#This Row],[Adjusted Cost]]*Casemix/TotalCost)*EXP(-a/Table1[[#This Row],[n]]),)</f>
        <v>0.8038475971218948</v>
      </c>
      <c r="L403" s="39">
        <f>VLOOKUP(Table1[[#This Row],[BaseDRG]],BaseDRGTable,13+Table1[[#This Row],[severity]],FALSE)</f>
        <v>0.8038475971218948</v>
      </c>
      <c r="M403" s="39">
        <f>IF(VLOOKUP(Table1[[#This Row],[BaseDRG]],BaseDRGTable,8,0)&gt;0,Table1[[#This Row],[W (severity)]]*Basic_CaseMix/$L$797,Table1[[#This Row],[W (severity)]])</f>
        <v>0.81186179020069493</v>
      </c>
      <c r="N403" s="38">
        <v>7</v>
      </c>
      <c r="O403" s="41">
        <v>3</v>
      </c>
      <c r="P403" s="60">
        <v>2.1789823747929304</v>
      </c>
      <c r="Q403" s="40">
        <f>Table1[[#This Row],[W (proposed)]]/Table1[[#This Row],[W (curr)]]-1</f>
        <v>-0.62741241067732523</v>
      </c>
      <c r="R403" s="41">
        <f>RANK(Table1[[#This Row],[∆W%]],Table1[∆W%])</f>
        <v>779</v>
      </c>
      <c r="S403" s="59">
        <f>Table1[W (proposed)]-Table1[[#This Row],[W (curr)]]</f>
        <v>-1.3671205845922354</v>
      </c>
      <c r="T403" s="50">
        <f>Table1[[#This Row],[nBasic]]*Table1[W (proposed)]-Table1[[#This Row],[nBasic (curr)]]*Table1[[#This Row],[W (curr)]]</f>
        <v>0.76980898742746273</v>
      </c>
      <c r="U403" s="48"/>
      <c r="V403" s="46"/>
      <c r="W403" s="46"/>
      <c r="X403" s="46"/>
      <c r="Y403" s="46"/>
      <c r="Z403" s="46"/>
      <c r="AA403" s="46"/>
      <c r="AB403" s="46"/>
      <c r="AC403" s="46"/>
      <c r="AD403" s="46"/>
      <c r="AE403" s="46"/>
    </row>
    <row r="404" spans="1:31" s="44" customFormat="1" x14ac:dyDescent="0.25">
      <c r="A404" s="36">
        <v>34101</v>
      </c>
      <c r="B404" s="36" t="s">
        <v>11</v>
      </c>
      <c r="C404" s="36" t="s">
        <v>174</v>
      </c>
      <c r="D404" s="36">
        <v>3410</v>
      </c>
      <c r="E404" s="36">
        <v>1</v>
      </c>
      <c r="F404" s="37">
        <v>26</v>
      </c>
      <c r="G404" s="37">
        <v>9</v>
      </c>
      <c r="H404" s="38">
        <v>8237.1673153846114</v>
      </c>
      <c r="I404" s="38">
        <f>Table1[[#This Row],[Cost]]+IF(Table1[[#This Row],[n]]=0,0,VLOOKUP(Table1[[#This Row],[DRG]],HCPCs,5,0))</f>
        <v>8237.1673153846114</v>
      </c>
      <c r="J404" s="39">
        <v>0.8581000000000002</v>
      </c>
      <c r="K404" s="39">
        <f>Table1[[#This Row],[W (3M)]]-IFERROR((Table1[[#This Row],[W (3M)]]-Table1[[#This Row],[Adjusted Cost]]*Casemix/TotalCost)*EXP(-a/Table1[[#This Row],[n]]),)</f>
        <v>0.99250175972450672</v>
      </c>
      <c r="L404" s="39">
        <f>VLOOKUP(Table1[[#This Row],[BaseDRG]],BaseDRGTable,13+Table1[[#This Row],[severity]],FALSE)</f>
        <v>0.99250175972450672</v>
      </c>
      <c r="M404" s="39">
        <f>IF(VLOOKUP(Table1[[#This Row],[BaseDRG]],BaseDRGTable,8,0)&gt;0,Table1[[#This Row],[W (severity)]]*Basic_CaseMix/$L$797,Table1[[#This Row],[W (severity)]])</f>
        <v>1.0023967955023831</v>
      </c>
      <c r="N404" s="38">
        <v>26</v>
      </c>
      <c r="O404" s="41">
        <v>9</v>
      </c>
      <c r="P404" s="60">
        <v>0.98610282798173376</v>
      </c>
      <c r="Q404" s="40">
        <f>Table1[[#This Row],[W (proposed)]]/Table1[[#This Row],[W (curr)]]-1</f>
        <v>1.6523598815752605E-2</v>
      </c>
      <c r="R404" s="41">
        <f>RANK(Table1[[#This Row],[∆W%]],Table1[∆W%])</f>
        <v>343</v>
      </c>
      <c r="S404" s="59">
        <f>Table1[W (proposed)]-Table1[[#This Row],[W (curr)]]</f>
        <v>1.6293967520649377E-2</v>
      </c>
      <c r="T404" s="50">
        <f>Table1[[#This Row],[nBasic]]*Table1[W (proposed)]-Table1[[#This Row],[nBasic (curr)]]*Table1[[#This Row],[W (curr)]]</f>
        <v>0.14664570768584362</v>
      </c>
      <c r="U404" s="48"/>
      <c r="V404" s="46"/>
      <c r="W404" s="46"/>
      <c r="X404" s="46"/>
      <c r="Y404" s="46"/>
      <c r="Z404" s="46"/>
      <c r="AA404" s="46"/>
      <c r="AB404" s="46"/>
      <c r="AC404" s="46"/>
      <c r="AD404" s="46"/>
      <c r="AE404" s="46"/>
    </row>
    <row r="405" spans="1:31" s="44" customFormat="1" x14ac:dyDescent="0.25">
      <c r="A405" s="36">
        <v>84151</v>
      </c>
      <c r="B405" s="36" t="s">
        <v>16</v>
      </c>
      <c r="C405" s="36" t="s">
        <v>230</v>
      </c>
      <c r="D405" s="36">
        <v>8415</v>
      </c>
      <c r="E405" s="36">
        <v>1</v>
      </c>
      <c r="F405" s="37">
        <v>26</v>
      </c>
      <c r="G405" s="37">
        <v>9</v>
      </c>
      <c r="H405" s="38">
        <v>6009.7482807692304</v>
      </c>
      <c r="I405" s="38">
        <f>Table1[[#This Row],[Cost]]+IF(Table1[[#This Row],[n]]=0,0,VLOOKUP(Table1[[#This Row],[DRG]],HCPCs,5,0))</f>
        <v>6009.7482807692304</v>
      </c>
      <c r="J405" s="39">
        <v>0.6466999999999995</v>
      </c>
      <c r="K405" s="39">
        <f>Table1[[#This Row],[W (3M)]]-IFERROR((Table1[[#This Row],[W (3M)]]-Table1[[#This Row],[Adjusted Cost]]*Casemix/TotalCost)*EXP(-a/Table1[[#This Row],[n]]),)</f>
        <v>0.72474395225201582</v>
      </c>
      <c r="L405" s="39">
        <f>VLOOKUP(Table1[[#This Row],[BaseDRG]],BaseDRGTable,13+Table1[[#This Row],[severity]],FALSE)</f>
        <v>0.72474395225201582</v>
      </c>
      <c r="M405" s="39">
        <f>IF(VLOOKUP(Table1[[#This Row],[BaseDRG]],BaseDRGTable,8,0)&gt;0,Table1[[#This Row],[W (severity)]]*Basic_CaseMix/$L$797,Table1[[#This Row],[W (severity)]])</f>
        <v>0.73196949847102089</v>
      </c>
      <c r="N405" s="38">
        <v>24</v>
      </c>
      <c r="O405" s="41">
        <v>9</v>
      </c>
      <c r="P405" s="60">
        <v>0.83199810281630249</v>
      </c>
      <c r="Q405" s="40">
        <f>Table1[[#This Row],[W (proposed)]]/Table1[[#This Row],[W (curr)]]-1</f>
        <v>-0.12022696206480055</v>
      </c>
      <c r="R405" s="41">
        <f>RANK(Table1[[#This Row],[∆W%]],Table1[∆W%])</f>
        <v>529</v>
      </c>
      <c r="S405" s="59">
        <f>Table1[W (proposed)]-Table1[[#This Row],[W (curr)]]</f>
        <v>-0.1000286043452816</v>
      </c>
      <c r="T405" s="50">
        <f>Table1[[#This Row],[nBasic]]*Table1[W (proposed)]-Table1[[#This Row],[nBasic (curr)]]*Table1[[#This Row],[W (curr)]]</f>
        <v>-0.9002574391075342</v>
      </c>
      <c r="U405" s="48"/>
      <c r="V405" s="46"/>
      <c r="W405" s="46"/>
      <c r="X405" s="46"/>
      <c r="Y405" s="46"/>
      <c r="Z405" s="46"/>
      <c r="AA405" s="46"/>
      <c r="AB405" s="46"/>
      <c r="AC405" s="46"/>
      <c r="AD405" s="46"/>
      <c r="AE405" s="46"/>
    </row>
    <row r="406" spans="1:31" s="44" customFormat="1" x14ac:dyDescent="0.25">
      <c r="A406" s="36">
        <v>124102</v>
      </c>
      <c r="B406" s="36" t="s">
        <v>20</v>
      </c>
      <c r="C406" s="36" t="s">
        <v>628</v>
      </c>
      <c r="D406" s="36">
        <v>12410</v>
      </c>
      <c r="E406" s="36">
        <v>2</v>
      </c>
      <c r="F406" s="37">
        <v>14</v>
      </c>
      <c r="G406" s="37">
        <v>9</v>
      </c>
      <c r="H406" s="38">
        <v>11325.839128571432</v>
      </c>
      <c r="I406" s="38">
        <f>Table1[[#This Row],[Cost]]+IF(Table1[[#This Row],[n]]=0,0,VLOOKUP(Table1[[#This Row],[DRG]],HCPCs,5,0))</f>
        <v>12212.194329891405</v>
      </c>
      <c r="J406" s="39">
        <v>1.4229995294611115</v>
      </c>
      <c r="K406" s="39">
        <f>Table1[[#This Row],[W (3M)]]-IFERROR((Table1[[#This Row],[W (3M)]]-Table1[[#This Row],[Adjusted Cost]]*Casemix/TotalCost)*EXP(-a/Table1[[#This Row],[n]]),)</f>
        <v>1.4746446897841252</v>
      </c>
      <c r="L406" s="39">
        <f>VLOOKUP(Table1[[#This Row],[BaseDRG]],BaseDRGTable,13+Table1[[#This Row],[severity]],FALSE)</f>
        <v>1.4746446897841252</v>
      </c>
      <c r="M406" s="39">
        <f>IF(VLOOKUP(Table1[[#This Row],[BaseDRG]],BaseDRGTable,8,0)&gt;0,Table1[[#This Row],[W (severity)]]*Basic_CaseMix/$L$797,Table1[[#This Row],[W (severity)]])</f>
        <v>1.4893465901304981</v>
      </c>
      <c r="N406" s="38">
        <v>21</v>
      </c>
      <c r="O406" s="41">
        <v>9</v>
      </c>
      <c r="P406" s="60">
        <v>1.6660824240981134</v>
      </c>
      <c r="Q406" s="40">
        <f>Table1[[#This Row],[W (proposed)]]/Table1[[#This Row],[W (curr)]]-1</f>
        <v>-0.10607868579088231</v>
      </c>
      <c r="R406" s="41">
        <f>RANK(Table1[[#This Row],[∆W%]],Table1[∆W%])</f>
        <v>517</v>
      </c>
      <c r="S406" s="59">
        <f>Table1[W (proposed)]-Table1[[#This Row],[W (curr)]]</f>
        <v>-0.17673583396761527</v>
      </c>
      <c r="T406" s="50">
        <f>Table1[[#This Row],[nBasic]]*Table1[W (proposed)]-Table1[[#This Row],[nBasic (curr)]]*Table1[[#This Row],[W (curr)]]</f>
        <v>-1.5906225057085379</v>
      </c>
      <c r="U406" s="48"/>
      <c r="V406" s="46"/>
      <c r="W406" s="46"/>
      <c r="X406" s="46"/>
      <c r="Y406" s="46"/>
      <c r="Z406" s="46"/>
      <c r="AA406" s="46"/>
      <c r="AB406" s="46"/>
      <c r="AC406" s="46"/>
      <c r="AD406" s="46"/>
      <c r="AE406" s="46"/>
    </row>
    <row r="407" spans="1:31" s="44" customFormat="1" x14ac:dyDescent="0.25">
      <c r="A407" s="36">
        <v>71101</v>
      </c>
      <c r="B407" s="36" t="s">
        <v>15</v>
      </c>
      <c r="C407" s="36" t="s">
        <v>263</v>
      </c>
      <c r="D407" s="36">
        <v>7110</v>
      </c>
      <c r="E407" s="36">
        <v>1</v>
      </c>
      <c r="F407" s="37">
        <v>14</v>
      </c>
      <c r="G407" s="37">
        <v>9</v>
      </c>
      <c r="H407" s="38">
        <v>12479.064435714286</v>
      </c>
      <c r="I407" s="38">
        <f>Table1[[#This Row],[Cost]]+IF(Table1[[#This Row],[n]]=0,0,VLOOKUP(Table1[[#This Row],[DRG]],HCPCs,5,0))</f>
        <v>12500.292160535375</v>
      </c>
      <c r="J407" s="39">
        <v>2.1861999999999999</v>
      </c>
      <c r="K407" s="39">
        <f>Table1[[#This Row],[W (3M)]]-IFERROR((Table1[[#This Row],[W (3M)]]-Table1[[#This Row],[Adjusted Cost]]*Casemix/TotalCost)*EXP(-a/Table1[[#This Row],[n]]),)</f>
        <v>1.5499573344415394</v>
      </c>
      <c r="L407" s="39">
        <f>VLOOKUP(Table1[[#This Row],[BaseDRG]],BaseDRGTable,13+Table1[[#This Row],[severity]],FALSE)</f>
        <v>1.5499573344415394</v>
      </c>
      <c r="M407" s="39">
        <f>IF(VLOOKUP(Table1[[#This Row],[BaseDRG]],BaseDRGTable,8,0)&gt;0,Table1[[#This Row],[W (severity)]]*Basic_CaseMix/$L$797,Table1[[#This Row],[W (severity)]])</f>
        <v>1.5654100861653633</v>
      </c>
      <c r="N407" s="38">
        <v>16</v>
      </c>
      <c r="O407" s="41">
        <v>9</v>
      </c>
      <c r="P407" s="60">
        <v>2.1856584554598655</v>
      </c>
      <c r="Q407" s="40">
        <f>Table1[[#This Row],[W (proposed)]]/Table1[[#This Row],[W (curr)]]-1</f>
        <v>-0.28378101241989395</v>
      </c>
      <c r="R407" s="41">
        <f>RANK(Table1[[#This Row],[∆W%]],Table1[∆W%])</f>
        <v>677</v>
      </c>
      <c r="S407" s="59">
        <f>Table1[W (proposed)]-Table1[[#This Row],[W (curr)]]</f>
        <v>-0.62024836929450222</v>
      </c>
      <c r="T407" s="50">
        <f>Table1[[#This Row],[nBasic]]*Table1[W (proposed)]-Table1[[#This Row],[nBasic (curr)]]*Table1[[#This Row],[W (curr)]]</f>
        <v>-5.5822353236505204</v>
      </c>
      <c r="U407" s="48"/>
      <c r="V407" s="46"/>
      <c r="W407" s="46"/>
      <c r="X407" s="46"/>
      <c r="Y407" s="46"/>
      <c r="Z407" s="46"/>
      <c r="AA407" s="46"/>
      <c r="AB407" s="46"/>
      <c r="AC407" s="46"/>
      <c r="AD407" s="46"/>
      <c r="AE407" s="46"/>
    </row>
    <row r="408" spans="1:31" s="44" customFormat="1" x14ac:dyDescent="0.25">
      <c r="A408" s="36">
        <v>214132</v>
      </c>
      <c r="B408" s="36" t="s">
        <v>29</v>
      </c>
      <c r="C408" s="36" t="s">
        <v>678</v>
      </c>
      <c r="D408" s="36">
        <v>21413</v>
      </c>
      <c r="E408" s="36">
        <v>2</v>
      </c>
      <c r="F408" s="37">
        <v>44</v>
      </c>
      <c r="G408" s="37">
        <v>9</v>
      </c>
      <c r="H408" s="38">
        <v>10254.639627416365</v>
      </c>
      <c r="I408" s="38">
        <f>Table1[[#This Row],[Cost]]+IF(Table1[[#This Row],[n]]=0,0,VLOOKUP(Table1[[#This Row],[DRG]],HCPCs,5,0))</f>
        <v>10268.791443963757</v>
      </c>
      <c r="J408" s="39">
        <v>0.78880030909508214</v>
      </c>
      <c r="K408" s="39">
        <f>Table1[[#This Row],[W (3M)]]-IFERROR((Table1[[#This Row],[W (3M)]]-Table1[[#This Row],[Adjusted Cost]]*Casemix/TotalCost)*EXP(-a/Table1[[#This Row],[n]]),)</f>
        <v>1.2343539725031203</v>
      </c>
      <c r="L408" s="39">
        <f>VLOOKUP(Table1[[#This Row],[BaseDRG]],BaseDRGTable,13+Table1[[#This Row],[severity]],FALSE)</f>
        <v>1.2343539725031203</v>
      </c>
      <c r="M408" s="39">
        <f>IF(VLOOKUP(Table1[[#This Row],[BaseDRG]],BaseDRGTable,8,0)&gt;0,Table1[[#This Row],[W (severity)]]*Basic_CaseMix/$L$797,Table1[[#This Row],[W (severity)]])</f>
        <v>1.2466602244576483</v>
      </c>
      <c r="N408" s="38">
        <v>79</v>
      </c>
      <c r="O408" s="41">
        <v>13</v>
      </c>
      <c r="P408" s="60">
        <v>1.4292509125430775</v>
      </c>
      <c r="Q408" s="40">
        <f>Table1[[#This Row],[W (proposed)]]/Table1[[#This Row],[W (curr)]]-1</f>
        <v>-0.12775271751308104</v>
      </c>
      <c r="R408" s="41">
        <f>RANK(Table1[[#This Row],[∆W%]],Table1[∆W%])</f>
        <v>536</v>
      </c>
      <c r="S408" s="59">
        <f>Table1[W (proposed)]-Table1[[#This Row],[W (curr)]]</f>
        <v>-0.18259068808542911</v>
      </c>
      <c r="T408" s="50">
        <f>Table1[[#This Row],[nBasic]]*Table1[W (proposed)]-Table1[[#This Row],[nBasic (curr)]]*Table1[[#This Row],[W (curr)]]</f>
        <v>-7.3603198429411698</v>
      </c>
      <c r="U408" s="48"/>
      <c r="V408" s="46"/>
      <c r="W408" s="46"/>
      <c r="X408" s="46"/>
      <c r="Y408" s="46"/>
      <c r="Z408" s="46"/>
      <c r="AA408" s="46"/>
      <c r="AB408" s="46"/>
      <c r="AC408" s="46"/>
      <c r="AD408" s="46"/>
      <c r="AE408" s="46"/>
    </row>
    <row r="409" spans="1:31" s="44" customFormat="1" x14ac:dyDescent="0.25">
      <c r="A409" s="36">
        <v>174113</v>
      </c>
      <c r="B409" s="36" t="s">
        <v>25</v>
      </c>
      <c r="C409" s="36" t="s">
        <v>833</v>
      </c>
      <c r="D409" s="36">
        <v>17411</v>
      </c>
      <c r="E409" s="36">
        <v>3</v>
      </c>
      <c r="F409" s="37">
        <v>48</v>
      </c>
      <c r="G409" s="37">
        <v>9</v>
      </c>
      <c r="H409" s="38">
        <v>24245.391705856262</v>
      </c>
      <c r="I409" s="38">
        <f>Table1[[#This Row],[Cost]]+IF(Table1[[#This Row],[n]]=0,0,VLOOKUP(Table1[[#This Row],[DRG]],HCPCs,5,0))</f>
        <v>25137.186213569039</v>
      </c>
      <c r="J409" s="39">
        <v>2.5157001455382351</v>
      </c>
      <c r="K409" s="39">
        <f>Table1[[#This Row],[W (3M)]]-IFERROR((Table1[[#This Row],[W (3M)]]-Table1[[#This Row],[Adjusted Cost]]*Casemix/TotalCost)*EXP(-a/Table1[[#This Row],[n]]),)</f>
        <v>3.0329198839247882</v>
      </c>
      <c r="L409" s="39">
        <f>VLOOKUP(Table1[[#This Row],[BaseDRG]],BaseDRGTable,13+Table1[[#This Row],[severity]],FALSE)</f>
        <v>3.0329198839247882</v>
      </c>
      <c r="M409" s="39">
        <f>IF(VLOOKUP(Table1[[#This Row],[BaseDRG]],BaseDRGTable,8,0)&gt;0,Table1[[#This Row],[W (severity)]]*Basic_CaseMix/$L$797,Table1[[#This Row],[W (severity)]])</f>
        <v>3.0631574633233365</v>
      </c>
      <c r="N409" s="38">
        <v>45</v>
      </c>
      <c r="O409" s="41">
        <v>8</v>
      </c>
      <c r="P409" s="60">
        <v>13.84237413168308</v>
      </c>
      <c r="Q409" s="40">
        <f>Table1[[#This Row],[W (proposed)]]/Table1[[#This Row],[W (curr)]]-1</f>
        <v>-0.7787115537997028</v>
      </c>
      <c r="R409" s="41">
        <f>RANK(Table1[[#This Row],[∆W%]],Table1[∆W%])</f>
        <v>787</v>
      </c>
      <c r="S409" s="59">
        <f>Table1[W (proposed)]-Table1[[#This Row],[W (curr)]]</f>
        <v>-10.779216668359744</v>
      </c>
      <c r="T409" s="50">
        <f>Table1[[#This Row],[nBasic]]*Table1[W (proposed)]-Table1[[#This Row],[nBasic (curr)]]*Table1[[#This Row],[W (curr)]]</f>
        <v>-83.170575883554619</v>
      </c>
      <c r="U409" s="48"/>
      <c r="V409" s="46"/>
      <c r="W409" s="46"/>
      <c r="X409" s="46"/>
      <c r="Y409" s="46"/>
      <c r="Z409" s="46"/>
      <c r="AA409" s="46"/>
      <c r="AB409" s="46"/>
      <c r="AC409" s="46"/>
      <c r="AD409" s="46"/>
      <c r="AE409" s="46"/>
    </row>
    <row r="410" spans="1:31" s="44" customFormat="1" x14ac:dyDescent="0.25">
      <c r="A410" s="36">
        <v>51043</v>
      </c>
      <c r="B410" s="36" t="s">
        <v>13</v>
      </c>
      <c r="C410" s="36" t="s">
        <v>723</v>
      </c>
      <c r="D410" s="36">
        <v>5104</v>
      </c>
      <c r="E410" s="36">
        <v>3</v>
      </c>
      <c r="F410" s="37">
        <v>9</v>
      </c>
      <c r="G410" s="37">
        <v>8</v>
      </c>
      <c r="H410" s="38">
        <v>55550.282533333324</v>
      </c>
      <c r="I410" s="38">
        <f>Table1[[#This Row],[Cost]]+IF(Table1[[#This Row],[n]]=0,0,VLOOKUP(Table1[[#This Row],[DRG]],HCPCs,5,0))</f>
        <v>58903.488819550454</v>
      </c>
      <c r="J410" s="39">
        <v>8.5890000000000004</v>
      </c>
      <c r="K410" s="39">
        <f>Table1[[#This Row],[W (3M)]]-IFERROR((Table1[[#This Row],[W (3M)]]-Table1[[#This Row],[Adjusted Cost]]*Casemix/TotalCost)*EXP(-a/Table1[[#This Row],[n]]),)</f>
        <v>7.2516695949269261</v>
      </c>
      <c r="L410" s="39">
        <f>VLOOKUP(Table1[[#This Row],[BaseDRG]],BaseDRGTable,13+Table1[[#This Row],[severity]],FALSE)</f>
        <v>7.2516695949269261</v>
      </c>
      <c r="M410" s="39">
        <f>IF(VLOOKUP(Table1[[#This Row],[BaseDRG]],BaseDRGTable,8,0)&gt;0,Table1[[#This Row],[W (severity)]]*Basic_CaseMix/$L$797,Table1[[#This Row],[W (severity)]])</f>
        <v>7.3239672300576268</v>
      </c>
      <c r="N410" s="38">
        <v>5</v>
      </c>
      <c r="O410" s="41">
        <v>4</v>
      </c>
      <c r="P410" s="60">
        <v>9.2028483812015374</v>
      </c>
      <c r="Q410" s="40">
        <f>Table1[[#This Row],[W (proposed)]]/Table1[[#This Row],[W (curr)]]-1</f>
        <v>-0.20416300185732295</v>
      </c>
      <c r="R410" s="41">
        <f>RANK(Table1[[#This Row],[∆W%]],Table1[∆W%])</f>
        <v>617</v>
      </c>
      <c r="S410" s="59">
        <f>Table1[W (proposed)]-Table1[[#This Row],[W (curr)]]</f>
        <v>-1.8788811511439105</v>
      </c>
      <c r="T410" s="50">
        <f>Table1[[#This Row],[nBasic]]*Table1[W (proposed)]-Table1[[#This Row],[nBasic (curr)]]*Table1[[#This Row],[W (curr)]]</f>
        <v>21.780344315654865</v>
      </c>
      <c r="U410" s="48"/>
      <c r="V410" s="46"/>
      <c r="W410" s="46"/>
      <c r="X410" s="46"/>
      <c r="Y410" s="46"/>
      <c r="Z410" s="46"/>
      <c r="AA410" s="46"/>
      <c r="AB410" s="46"/>
      <c r="AC410" s="46"/>
      <c r="AD410" s="46"/>
      <c r="AE410" s="46"/>
    </row>
    <row r="411" spans="1:31" s="44" customFormat="1" x14ac:dyDescent="0.25">
      <c r="A411" s="36">
        <v>158163</v>
      </c>
      <c r="B411" s="36" t="s">
        <v>23</v>
      </c>
      <c r="C411" s="36" t="s">
        <v>812</v>
      </c>
      <c r="D411" s="36">
        <v>15816</v>
      </c>
      <c r="E411" s="36">
        <v>3</v>
      </c>
      <c r="F411" s="37">
        <v>43</v>
      </c>
      <c r="G411" s="37">
        <v>8</v>
      </c>
      <c r="H411" s="38">
        <v>32689.155084747919</v>
      </c>
      <c r="I411" s="38">
        <f>Table1[[#This Row],[Cost]]+IF(Table1[[#This Row],[n]]=0,0,VLOOKUP(Table1[[#This Row],[DRG]],HCPCs,5,0))</f>
        <v>32689.155084747919</v>
      </c>
      <c r="J411" s="39">
        <v>1.5755043994181817</v>
      </c>
      <c r="K411" s="39">
        <f>Table1[[#This Row],[W (3M)]]-IFERROR((Table1[[#This Row],[W (3M)]]-Table1[[#This Row],[Adjusted Cost]]*Casemix/TotalCost)*EXP(-a/Table1[[#This Row],[n]]),)</f>
        <v>3.9115366902814324</v>
      </c>
      <c r="L411" s="39">
        <f>VLOOKUP(Table1[[#This Row],[BaseDRG]],BaseDRGTable,13+Table1[[#This Row],[severity]],FALSE)</f>
        <v>3.9115366902814324</v>
      </c>
      <c r="M411" s="39">
        <f>IF(VLOOKUP(Table1[[#This Row],[BaseDRG]],BaseDRGTable,8,0)&gt;0,Table1[[#This Row],[W (severity)]]*Basic_CaseMix/$L$797,Table1[[#This Row],[W (severity)]])</f>
        <v>3.9505338961982805</v>
      </c>
      <c r="N411" s="38">
        <v>10</v>
      </c>
      <c r="O411" s="41">
        <v>3</v>
      </c>
      <c r="P411" s="60">
        <v>5.5740416090124691</v>
      </c>
      <c r="Q411" s="40">
        <f>Table1[[#This Row],[W (proposed)]]/Table1[[#This Row],[W (curr)]]-1</f>
        <v>-0.29126221630444893</v>
      </c>
      <c r="R411" s="41">
        <f>RANK(Table1[[#This Row],[∆W%]],Table1[∆W%])</f>
        <v>680</v>
      </c>
      <c r="S411" s="59">
        <f>Table1[W (proposed)]-Table1[[#This Row],[W (curr)]]</f>
        <v>-1.6235077128141886</v>
      </c>
      <c r="T411" s="50">
        <f>Table1[[#This Row],[nBasic]]*Table1[W (proposed)]-Table1[[#This Row],[nBasic (curr)]]*Table1[[#This Row],[W (curr)]]</f>
        <v>14.882146342548836</v>
      </c>
      <c r="U411" s="48"/>
      <c r="V411" s="46"/>
      <c r="W411" s="46"/>
      <c r="X411" s="46"/>
      <c r="Y411" s="46"/>
      <c r="Z411" s="46"/>
      <c r="AA411" s="46"/>
      <c r="AB411" s="46"/>
      <c r="AC411" s="46"/>
      <c r="AD411" s="46"/>
      <c r="AE411" s="46"/>
    </row>
    <row r="412" spans="1:31" s="44" customFormat="1" x14ac:dyDescent="0.25">
      <c r="A412" s="36">
        <v>84183</v>
      </c>
      <c r="B412" s="36" t="s">
        <v>16</v>
      </c>
      <c r="C412" s="36" t="s">
        <v>391</v>
      </c>
      <c r="D412" s="36">
        <v>8418</v>
      </c>
      <c r="E412" s="36">
        <v>3</v>
      </c>
      <c r="F412" s="37">
        <v>23</v>
      </c>
      <c r="G412" s="37">
        <v>8</v>
      </c>
      <c r="H412" s="38">
        <v>11864.511444573913</v>
      </c>
      <c r="I412" s="38">
        <f>Table1[[#This Row],[Cost]]+IF(Table1[[#This Row],[n]]=0,0,VLOOKUP(Table1[[#This Row],[DRG]],HCPCs,5,0))</f>
        <v>14785.763564445728</v>
      </c>
      <c r="J412" s="39">
        <v>1.0358000000000001</v>
      </c>
      <c r="K412" s="39">
        <f>Table1[[#This Row],[W (3M)]]-IFERROR((Table1[[#This Row],[W (3M)]]-Table1[[#This Row],[Adjusted Cost]]*Casemix/TotalCost)*EXP(-a/Table1[[#This Row],[n]]),)</f>
        <v>1.7633342083988208</v>
      </c>
      <c r="L412" s="39">
        <f>VLOOKUP(Table1[[#This Row],[BaseDRG]],BaseDRGTable,13+Table1[[#This Row],[severity]],FALSE)</f>
        <v>1.7633342083988208</v>
      </c>
      <c r="M412" s="39">
        <f>IF(VLOOKUP(Table1[[#This Row],[BaseDRG]],BaseDRGTable,8,0)&gt;0,Table1[[#This Row],[W (severity)]]*Basic_CaseMix/$L$797,Table1[[#This Row],[W (severity)]])</f>
        <v>1.7809142831034772</v>
      </c>
      <c r="N412" s="38">
        <v>12</v>
      </c>
      <c r="O412" s="41">
        <v>3</v>
      </c>
      <c r="P412" s="60">
        <v>1.1913239662981967</v>
      </c>
      <c r="Q412" s="40">
        <f>Table1[[#This Row],[W (proposed)]]/Table1[[#This Row],[W (curr)]]-1</f>
        <v>0.49490342970041623</v>
      </c>
      <c r="R412" s="41">
        <f>RANK(Table1[[#This Row],[∆W%]],Table1[∆W%])</f>
        <v>42</v>
      </c>
      <c r="S412" s="59">
        <f>Table1[W (proposed)]-Table1[[#This Row],[W (curr)]]</f>
        <v>0.58959031680528051</v>
      </c>
      <c r="T412" s="50">
        <f>Table1[[#This Row],[nBasic]]*Table1[W (proposed)]-Table1[[#This Row],[nBasic (curr)]]*Table1[[#This Row],[W (curr)]]</f>
        <v>10.673342365933227</v>
      </c>
      <c r="U412" s="48"/>
      <c r="V412" s="46"/>
      <c r="W412" s="46"/>
      <c r="X412" s="46"/>
      <c r="Y412" s="46"/>
      <c r="Z412" s="46"/>
      <c r="AA412" s="46"/>
      <c r="AB412" s="46"/>
      <c r="AC412" s="46"/>
      <c r="AD412" s="46"/>
      <c r="AE412" s="46"/>
    </row>
    <row r="413" spans="1:31" s="44" customFormat="1" x14ac:dyDescent="0.25">
      <c r="A413" s="36">
        <v>64161</v>
      </c>
      <c r="B413" s="36" t="s">
        <v>14</v>
      </c>
      <c r="C413" s="36" t="s">
        <v>151</v>
      </c>
      <c r="D413" s="36">
        <v>6416</v>
      </c>
      <c r="E413" s="36">
        <v>1</v>
      </c>
      <c r="F413" s="37">
        <v>34</v>
      </c>
      <c r="G413" s="37">
        <v>8</v>
      </c>
      <c r="H413" s="38">
        <v>8098.9647097199977</v>
      </c>
      <c r="I413" s="38">
        <f>Table1[[#This Row],[Cost]]+IF(Table1[[#This Row],[n]]=0,0,VLOOKUP(Table1[[#This Row],[DRG]],HCPCs,5,0))</f>
        <v>8168.8913326600514</v>
      </c>
      <c r="J413" s="39">
        <v>0.87700000000000022</v>
      </c>
      <c r="K413" s="39">
        <f>Table1[[#This Row],[W (3M)]]-IFERROR((Table1[[#This Row],[W (3M)]]-Table1[[#This Row],[Adjusted Cost]]*Casemix/TotalCost)*EXP(-a/Table1[[#This Row],[n]]),)</f>
        <v>0.98584853832839725</v>
      </c>
      <c r="L413" s="39">
        <f>VLOOKUP(Table1[[#This Row],[BaseDRG]],BaseDRGTable,13+Table1[[#This Row],[severity]],FALSE)</f>
        <v>0.98584853832839725</v>
      </c>
      <c r="M413" s="39">
        <f>IF(VLOOKUP(Table1[[#This Row],[BaseDRG]],BaseDRGTable,8,0)&gt;0,Table1[[#This Row],[W (severity)]]*Basic_CaseMix/$L$797,Table1[[#This Row],[W (severity)]])</f>
        <v>0.99567724287501125</v>
      </c>
      <c r="N413" s="38">
        <v>10</v>
      </c>
      <c r="O413" s="41">
        <v>0</v>
      </c>
      <c r="P413" s="60">
        <v>0.95471350542487776</v>
      </c>
      <c r="Q413" s="40">
        <f>Table1[[#This Row],[W (proposed)]]/Table1[[#This Row],[W (curr)]]-1</f>
        <v>4.2906837723954983E-2</v>
      </c>
      <c r="R413" s="41">
        <f>RANK(Table1[[#This Row],[∆W%]],Table1[∆W%])</f>
        <v>313</v>
      </c>
      <c r="S413" s="59">
        <f>Table1[W (proposed)]-Table1[[#This Row],[W (curr)]]</f>
        <v>4.0963737450133486E-2</v>
      </c>
      <c r="T413" s="50">
        <f>Table1[[#This Row],[nBasic]]*Table1[W (proposed)]-Table1[[#This Row],[nBasic (curr)]]*Table1[[#This Row],[W (curr)]]</f>
        <v>7.96541794300009</v>
      </c>
      <c r="U413" s="48"/>
      <c r="V413" s="46"/>
      <c r="W413" s="46"/>
      <c r="X413" s="46"/>
      <c r="Y413" s="46"/>
      <c r="Z413" s="46"/>
      <c r="AA413" s="46"/>
      <c r="AB413" s="46"/>
      <c r="AC413" s="46"/>
      <c r="AD413" s="46"/>
      <c r="AE413" s="46"/>
    </row>
    <row r="414" spans="1:31" s="44" customFormat="1" x14ac:dyDescent="0.25">
      <c r="A414" s="36">
        <v>11121</v>
      </c>
      <c r="B414" s="36" t="s">
        <v>9</v>
      </c>
      <c r="C414" s="36" t="s">
        <v>124</v>
      </c>
      <c r="D414" s="36">
        <v>1112</v>
      </c>
      <c r="E414" s="36">
        <v>1</v>
      </c>
      <c r="F414" s="37">
        <v>13</v>
      </c>
      <c r="G414" s="37">
        <v>8</v>
      </c>
      <c r="H414" s="38">
        <v>17852.995525404614</v>
      </c>
      <c r="I414" s="38">
        <f>Table1[[#This Row],[Cost]]+IF(Table1[[#This Row],[n]]=0,0,VLOOKUP(Table1[[#This Row],[DRG]],HCPCs,5,0))</f>
        <v>19676.44262075693</v>
      </c>
      <c r="J414" s="39">
        <v>1.0813999999999999</v>
      </c>
      <c r="K414" s="39">
        <f>Table1[[#This Row],[W (3M)]]-IFERROR((Table1[[#This Row],[W (3M)]]-Table1[[#This Row],[Adjusted Cost]]*Casemix/TotalCost)*EXP(-a/Table1[[#This Row],[n]]),)</f>
        <v>2.3033037301758696</v>
      </c>
      <c r="L414" s="39">
        <f>VLOOKUP(Table1[[#This Row],[BaseDRG]],BaseDRGTable,13+Table1[[#This Row],[severity]],FALSE)</f>
        <v>2.3033037301758696</v>
      </c>
      <c r="M414" s="39">
        <f>IF(VLOOKUP(Table1[[#This Row],[BaseDRG]],BaseDRGTable,8,0)&gt;0,Table1[[#This Row],[W (severity)]]*Basic_CaseMix/$L$797,Table1[[#This Row],[W (severity)]])</f>
        <v>2.3262671885215083</v>
      </c>
      <c r="N414" s="38">
        <v>14</v>
      </c>
      <c r="O414" s="41">
        <v>8</v>
      </c>
      <c r="P414" s="60">
        <v>1.6542634281889079</v>
      </c>
      <c r="Q414" s="40">
        <f>Table1[[#This Row],[W (proposed)]]/Table1[[#This Row],[W (curr)]]-1</f>
        <v>0.40622536222559913</v>
      </c>
      <c r="R414" s="41">
        <f>RANK(Table1[[#This Row],[∆W%]],Table1[∆W%])</f>
        <v>56</v>
      </c>
      <c r="S414" s="59">
        <f>Table1[W (proposed)]-Table1[[#This Row],[W (curr)]]</f>
        <v>0.67200376033260034</v>
      </c>
      <c r="T414" s="50">
        <f>Table1[[#This Row],[nBasic]]*Table1[W (proposed)]-Table1[[#This Row],[nBasic (curr)]]*Table1[[#This Row],[W (curr)]]</f>
        <v>5.3760300826608027</v>
      </c>
      <c r="U414" s="48"/>
      <c r="V414" s="46"/>
      <c r="W414" s="46"/>
      <c r="X414" s="46"/>
      <c r="Y414" s="46"/>
      <c r="Z414" s="46"/>
      <c r="AA414" s="46"/>
      <c r="AB414" s="46"/>
      <c r="AC414" s="46"/>
      <c r="AD414" s="46"/>
      <c r="AE414" s="46"/>
    </row>
    <row r="415" spans="1:31" s="44" customFormat="1" x14ac:dyDescent="0.25">
      <c r="A415" s="36">
        <v>61301</v>
      </c>
      <c r="B415" s="36" t="s">
        <v>14</v>
      </c>
      <c r="C415" s="36" t="s">
        <v>146</v>
      </c>
      <c r="D415" s="36">
        <v>6130</v>
      </c>
      <c r="E415" s="36">
        <v>1</v>
      </c>
      <c r="F415" s="37">
        <v>31</v>
      </c>
      <c r="G415" s="37">
        <v>8</v>
      </c>
      <c r="H415" s="38">
        <v>7470.3724161290329</v>
      </c>
      <c r="I415" s="38">
        <f>Table1[[#This Row],[Cost]]+IF(Table1[[#This Row],[n]]=0,0,VLOOKUP(Table1[[#This Row],[DRG]],HCPCs,5,0))</f>
        <v>7491.6001409501205</v>
      </c>
      <c r="J415" s="39">
        <v>0.88469999999999982</v>
      </c>
      <c r="K415" s="39">
        <f>Table1[[#This Row],[W (3M)]]-IFERROR((Table1[[#This Row],[W (3M)]]-Table1[[#This Row],[Adjusted Cost]]*Casemix/TotalCost)*EXP(-a/Table1[[#This Row],[n]]),)</f>
        <v>0.9059324026676332</v>
      </c>
      <c r="L415" s="39">
        <f>VLOOKUP(Table1[[#This Row],[BaseDRG]],BaseDRGTable,13+Table1[[#This Row],[severity]],FALSE)</f>
        <v>0.9059324026676332</v>
      </c>
      <c r="M415" s="39">
        <f>IF(VLOOKUP(Table1[[#This Row],[BaseDRG]],BaseDRGTable,8,0)&gt;0,Table1[[#This Row],[W (severity)]]*Basic_CaseMix/$L$797,Table1[[#This Row],[W (severity)]])</f>
        <v>0.91496435999053194</v>
      </c>
      <c r="N415" s="38">
        <v>28</v>
      </c>
      <c r="O415" s="41">
        <v>6</v>
      </c>
      <c r="P415" s="60">
        <v>0.81659780198181953</v>
      </c>
      <c r="Q415" s="40">
        <f>Table1[[#This Row],[W (proposed)]]/Table1[[#This Row],[W (curr)]]-1</f>
        <v>0.12045900413886046</v>
      </c>
      <c r="R415" s="41">
        <f>RANK(Table1[[#This Row],[∆W%]],Table1[∆W%])</f>
        <v>233</v>
      </c>
      <c r="S415" s="59">
        <f>Table1[W (proposed)]-Table1[[#This Row],[W (curr)]]</f>
        <v>9.8366558008712413E-2</v>
      </c>
      <c r="T415" s="50">
        <f>Table1[[#This Row],[nBasic]]*Table1[W (proposed)]-Table1[[#This Row],[nBasic (curr)]]*Table1[[#This Row],[W (curr)]]</f>
        <v>2.4201280680333381</v>
      </c>
      <c r="U415" s="48"/>
      <c r="V415" s="46"/>
      <c r="W415" s="46"/>
      <c r="X415" s="46"/>
      <c r="Y415" s="46"/>
      <c r="Z415" s="46"/>
      <c r="AA415" s="46"/>
      <c r="AB415" s="46"/>
      <c r="AC415" s="46"/>
      <c r="AD415" s="46"/>
      <c r="AE415" s="46"/>
    </row>
    <row r="416" spans="1:31" s="44" customFormat="1" x14ac:dyDescent="0.25">
      <c r="A416" s="36">
        <v>94112</v>
      </c>
      <c r="B416" s="36" t="s">
        <v>17</v>
      </c>
      <c r="C416" s="36" t="s">
        <v>386</v>
      </c>
      <c r="D416" s="36">
        <v>9411</v>
      </c>
      <c r="E416" s="36">
        <v>2</v>
      </c>
      <c r="F416" s="37">
        <v>27</v>
      </c>
      <c r="G416" s="37">
        <v>8</v>
      </c>
      <c r="H416" s="38">
        <v>13102.006751508146</v>
      </c>
      <c r="I416" s="38">
        <f>Table1[[#This Row],[Cost]]+IF(Table1[[#This Row],[n]]=0,0,VLOOKUP(Table1[[#This Row],[DRG]],HCPCs,5,0))</f>
        <v>13114.846145105619</v>
      </c>
      <c r="J416" s="39">
        <v>1.014</v>
      </c>
      <c r="K416" s="39">
        <f>Table1[[#This Row],[W (3M)]]-IFERROR((Table1[[#This Row],[W (3M)]]-Table1[[#This Row],[Adjusted Cost]]*Casemix/TotalCost)*EXP(-a/Table1[[#This Row],[n]]),)</f>
        <v>1.5701772305089163</v>
      </c>
      <c r="L416" s="39">
        <f>VLOOKUP(Table1[[#This Row],[BaseDRG]],BaseDRGTable,13+Table1[[#This Row],[severity]],FALSE)</f>
        <v>1.5701772305089163</v>
      </c>
      <c r="M416" s="39">
        <f>IF(VLOOKUP(Table1[[#This Row],[BaseDRG]],BaseDRGTable,8,0)&gt;0,Table1[[#This Row],[W (severity)]]*Basic_CaseMix/$L$797,Table1[[#This Row],[W (severity)]])</f>
        <v>1.5858315703841477</v>
      </c>
      <c r="N416" s="38">
        <v>40</v>
      </c>
      <c r="O416" s="41">
        <v>9</v>
      </c>
      <c r="P416" s="60">
        <v>1.1830668768282371</v>
      </c>
      <c r="Q416" s="40">
        <f>Table1[[#This Row],[W (proposed)]]/Table1[[#This Row],[W (curr)]]-1</f>
        <v>0.34044118844380922</v>
      </c>
      <c r="R416" s="41">
        <f>RANK(Table1[[#This Row],[∆W%]],Table1[∆W%])</f>
        <v>79</v>
      </c>
      <c r="S416" s="59">
        <f>Table1[W (proposed)]-Table1[[#This Row],[W (curr)]]</f>
        <v>0.4027646935559106</v>
      </c>
      <c r="T416" s="50">
        <f>Table1[[#This Row],[nBasic]]*Table1[W (proposed)]-Table1[[#This Row],[nBasic (curr)]]*Table1[[#This Row],[W (curr)]]</f>
        <v>2.039050671619048</v>
      </c>
      <c r="U416" s="48"/>
      <c r="V416" s="46"/>
      <c r="W416" s="46"/>
      <c r="X416" s="46"/>
      <c r="Y416" s="46"/>
      <c r="Z416" s="46"/>
      <c r="AA416" s="46"/>
      <c r="AB416" s="46"/>
      <c r="AC416" s="46"/>
      <c r="AD416" s="46"/>
      <c r="AE416" s="46"/>
    </row>
    <row r="417" spans="1:31" s="44" customFormat="1" x14ac:dyDescent="0.25">
      <c r="A417" s="36">
        <v>214112</v>
      </c>
      <c r="B417" s="36" t="s">
        <v>29</v>
      </c>
      <c r="C417" s="36" t="s">
        <v>465</v>
      </c>
      <c r="D417" s="36">
        <v>21411</v>
      </c>
      <c r="E417" s="36">
        <v>2</v>
      </c>
      <c r="F417" s="37">
        <v>15</v>
      </c>
      <c r="G417" s="37">
        <v>8</v>
      </c>
      <c r="H417" s="38">
        <v>3603.7329200000004</v>
      </c>
      <c r="I417" s="38">
        <f>Table1[[#This Row],[Cost]]+IF(Table1[[#This Row],[n]]=0,0,VLOOKUP(Table1[[#This Row],[DRG]],HCPCs,5,0))</f>
        <v>3603.7329200000004</v>
      </c>
      <c r="J417" s="39">
        <v>0.45390078630000008</v>
      </c>
      <c r="K417" s="39">
        <f>Table1[[#This Row],[W (3M)]]-IFERROR((Table1[[#This Row],[W (3M)]]-Table1[[#This Row],[Adjusted Cost]]*Casemix/TotalCost)*EXP(-a/Table1[[#This Row],[n]]),)</f>
        <v>0.43698045118998524</v>
      </c>
      <c r="L417" s="39">
        <f>VLOOKUP(Table1[[#This Row],[BaseDRG]],BaseDRGTable,13+Table1[[#This Row],[severity]],FALSE)</f>
        <v>0.43698045118998524</v>
      </c>
      <c r="M417" s="39">
        <f>IF(VLOOKUP(Table1[[#This Row],[BaseDRG]],BaseDRGTable,8,0)&gt;0,Table1[[#This Row],[W (severity)]]*Basic_CaseMix/$L$797,Table1[[#This Row],[W (severity)]])</f>
        <v>0.44133705525279082</v>
      </c>
      <c r="N417" s="38">
        <v>17</v>
      </c>
      <c r="O417" s="41">
        <v>8</v>
      </c>
      <c r="P417" s="60">
        <v>0.32168144586563335</v>
      </c>
      <c r="Q417" s="40">
        <f>Table1[[#This Row],[W (proposed)]]/Table1[[#This Row],[W (curr)]]-1</f>
        <v>0.37196926003975284</v>
      </c>
      <c r="R417" s="41">
        <f>RANK(Table1[[#This Row],[∆W%]],Table1[∆W%])</f>
        <v>70</v>
      </c>
      <c r="S417" s="51">
        <f>Table1[W (proposed)]-Table1[[#This Row],[W (curr)]]</f>
        <v>0.11965560938715747</v>
      </c>
      <c r="T417" s="50">
        <f>Table1[[#This Row],[nBasic]]*Table1[W (proposed)]-Table1[[#This Row],[nBasic (curr)]]*Table1[[#This Row],[W (curr)]]</f>
        <v>0.95724487509725975</v>
      </c>
      <c r="U417" s="48"/>
      <c r="V417" s="46"/>
      <c r="W417" s="46"/>
      <c r="X417" s="46"/>
      <c r="Y417" s="46"/>
      <c r="Z417" s="46"/>
      <c r="AA417" s="46"/>
      <c r="AB417" s="46"/>
      <c r="AC417" s="46"/>
      <c r="AD417" s="46"/>
      <c r="AE417" s="46"/>
    </row>
    <row r="418" spans="1:31" s="44" customFormat="1" x14ac:dyDescent="0.25">
      <c r="A418" s="36">
        <v>54233</v>
      </c>
      <c r="B418" s="36" t="s">
        <v>13</v>
      </c>
      <c r="C418" s="36" t="s">
        <v>686</v>
      </c>
      <c r="D418" s="36">
        <v>5423</v>
      </c>
      <c r="E418" s="36">
        <v>3</v>
      </c>
      <c r="F418" s="37">
        <v>50</v>
      </c>
      <c r="G418" s="37">
        <v>8</v>
      </c>
      <c r="H418" s="38">
        <v>16287.878947419998</v>
      </c>
      <c r="I418" s="38">
        <f>Table1[[#This Row],[Cost]]+IF(Table1[[#This Row],[n]]=0,0,VLOOKUP(Table1[[#This Row],[DRG]],HCPCs,5,0))</f>
        <v>17117.816720072191</v>
      </c>
      <c r="J418" s="39">
        <v>1.7635999999999985</v>
      </c>
      <c r="K418" s="39">
        <f>Table1[[#This Row],[W (3M)]]-IFERROR((Table1[[#This Row],[W (3M)]]-Table1[[#This Row],[Adjusted Cost]]*Casemix/TotalCost)*EXP(-a/Table1[[#This Row],[n]]),)</f>
        <v>2.0663811578568918</v>
      </c>
      <c r="L418" s="39">
        <f>VLOOKUP(Table1[[#This Row],[BaseDRG]],BaseDRGTable,13+Table1[[#This Row],[severity]],FALSE)</f>
        <v>2.0663811578568918</v>
      </c>
      <c r="M418" s="39">
        <f>IF(VLOOKUP(Table1[[#This Row],[BaseDRG]],BaseDRGTable,8,0)&gt;0,Table1[[#This Row],[W (severity)]]*Basic_CaseMix/$L$797,Table1[[#This Row],[W (severity)]])</f>
        <v>2.0869825475142756</v>
      </c>
      <c r="N418" s="38">
        <v>47</v>
      </c>
      <c r="O418" s="41">
        <v>7</v>
      </c>
      <c r="P418" s="60">
        <v>2.2723273450826316</v>
      </c>
      <c r="Q418" s="40">
        <f>Table1[[#This Row],[W (proposed)]]/Table1[[#This Row],[W (curr)]]-1</f>
        <v>-8.1566063960567314E-2</v>
      </c>
      <c r="R418" s="41">
        <f>RANK(Table1[[#This Row],[∆W%]],Table1[∆W%])</f>
        <v>483</v>
      </c>
      <c r="S418" s="59">
        <f>Table1[W (proposed)]-Table1[[#This Row],[W (curr)]]</f>
        <v>-0.18534479756835598</v>
      </c>
      <c r="T418" s="50">
        <f>Table1[[#This Row],[nBasic]]*Table1[W (proposed)]-Table1[[#This Row],[nBasic (curr)]]*Table1[[#This Row],[W (curr)]]</f>
        <v>0.78956896453578373</v>
      </c>
      <c r="U418" s="48"/>
      <c r="V418" s="46"/>
      <c r="W418" s="46"/>
      <c r="X418" s="46"/>
      <c r="Y418" s="46"/>
      <c r="Z418" s="46"/>
      <c r="AA418" s="46"/>
      <c r="AB418" s="46"/>
      <c r="AC418" s="46"/>
      <c r="AD418" s="46"/>
      <c r="AE418" s="46"/>
    </row>
    <row r="419" spans="1:31" s="44" customFormat="1" x14ac:dyDescent="0.25">
      <c r="A419" s="36">
        <v>44131</v>
      </c>
      <c r="B419" s="36" t="s">
        <v>12</v>
      </c>
      <c r="C419" s="36" t="s">
        <v>159</v>
      </c>
      <c r="D419" s="36">
        <v>4413</v>
      </c>
      <c r="E419" s="36">
        <v>1</v>
      </c>
      <c r="F419" s="37">
        <v>113</v>
      </c>
      <c r="G419" s="37">
        <v>8</v>
      </c>
      <c r="H419" s="38">
        <v>807.95300530973418</v>
      </c>
      <c r="I419" s="38">
        <f>Table1[[#This Row],[Cost]]+IF(Table1[[#This Row],[n]]=0,0,VLOOKUP(Table1[[#This Row],[DRG]],HCPCs,5,0))</f>
        <v>807.95300530973418</v>
      </c>
      <c r="J419" s="39">
        <v>0.63500000000000112</v>
      </c>
      <c r="K419" s="39">
        <f>Table1[[#This Row],[W (3M)]]-IFERROR((Table1[[#This Row],[W (3M)]]-Table1[[#This Row],[Adjusted Cost]]*Casemix/TotalCost)*EXP(-a/Table1[[#This Row],[n]]),)</f>
        <v>0.10155274673065207</v>
      </c>
      <c r="L419" s="39">
        <f>VLOOKUP(Table1[[#This Row],[BaseDRG]],BaseDRGTable,13+Table1[[#This Row],[severity]],FALSE)</f>
        <v>0.10155274673065207</v>
      </c>
      <c r="M419" s="39">
        <f>IF(VLOOKUP(Table1[[#This Row],[BaseDRG]],BaseDRGTable,8,0)&gt;0,Table1[[#This Row],[W (severity)]]*Basic_CaseMix/$L$797,Table1[[#This Row],[W (severity)]])</f>
        <v>0.10256520645920746</v>
      </c>
      <c r="N419" s="38">
        <v>106</v>
      </c>
      <c r="O419" s="41">
        <v>5</v>
      </c>
      <c r="P419" s="60">
        <v>8.8828257997995846E-2</v>
      </c>
      <c r="Q419" s="40">
        <f>Table1[[#This Row],[W (proposed)]]/Table1[[#This Row],[W (curr)]]-1</f>
        <v>0.15464615394710934</v>
      </c>
      <c r="R419" s="41">
        <f>RANK(Table1[[#This Row],[∆W%]],Table1[∆W%])</f>
        <v>202</v>
      </c>
      <c r="S419" s="51">
        <f>Table1[W (proposed)]-Table1[[#This Row],[W (curr)]]</f>
        <v>1.3736948461211609E-2</v>
      </c>
      <c r="T419" s="50">
        <f>Table1[[#This Row],[nBasic]]*Table1[W (proposed)]-Table1[[#This Row],[nBasic (curr)]]*Table1[[#This Row],[W (curr)]]</f>
        <v>0.37638036168368039</v>
      </c>
      <c r="U419" s="48"/>
      <c r="V419" s="46"/>
      <c r="W419" s="46"/>
      <c r="X419" s="46"/>
      <c r="Y419" s="46"/>
      <c r="Z419" s="46"/>
      <c r="AA419" s="46"/>
      <c r="AB419" s="46"/>
      <c r="AC419" s="46"/>
      <c r="AD419" s="46"/>
      <c r="AE419" s="46"/>
    </row>
    <row r="420" spans="1:31" s="44" customFormat="1" x14ac:dyDescent="0.25">
      <c r="A420" s="36">
        <v>214123</v>
      </c>
      <c r="B420" s="36" t="s">
        <v>29</v>
      </c>
      <c r="C420" s="36" t="s">
        <v>746</v>
      </c>
      <c r="D420" s="36">
        <v>21412</v>
      </c>
      <c r="E420" s="36">
        <v>3</v>
      </c>
      <c r="F420" s="37">
        <v>46</v>
      </c>
      <c r="G420" s="37">
        <v>8</v>
      </c>
      <c r="H420" s="38">
        <v>6632.826852173911</v>
      </c>
      <c r="I420" s="38">
        <f>Table1[[#This Row],[Cost]]+IF(Table1[[#This Row],[n]]=0,0,VLOOKUP(Table1[[#This Row],[DRG]],HCPCs,5,0))</f>
        <v>6632.826852173911</v>
      </c>
      <c r="J420" s="39">
        <v>1.024102164184211</v>
      </c>
      <c r="K420" s="39">
        <f>Table1[[#This Row],[W (3M)]]-IFERROR((Table1[[#This Row],[W (3M)]]-Table1[[#This Row],[Adjusted Cost]]*Casemix/TotalCost)*EXP(-a/Table1[[#This Row],[n]]),)</f>
        <v>0.80639478823227284</v>
      </c>
      <c r="L420" s="39">
        <f>VLOOKUP(Table1[[#This Row],[BaseDRG]],BaseDRGTable,13+Table1[[#This Row],[severity]],FALSE)</f>
        <v>0.80639478823227284</v>
      </c>
      <c r="M420" s="39">
        <f>IF(VLOOKUP(Table1[[#This Row],[BaseDRG]],BaseDRGTable,8,0)&gt;0,Table1[[#This Row],[W (severity)]]*Basic_CaseMix/$L$797,Table1[[#This Row],[W (severity)]])</f>
        <v>0.81443437627579052</v>
      </c>
      <c r="N420" s="38">
        <v>28</v>
      </c>
      <c r="O420" s="41">
        <v>5</v>
      </c>
      <c r="P420" s="60">
        <v>1.5092449701223059</v>
      </c>
      <c r="Q420" s="40">
        <f>Table1[[#This Row],[W (proposed)]]/Table1[[#This Row],[W (curr)]]-1</f>
        <v>-0.46036966006267988</v>
      </c>
      <c r="R420" s="41">
        <f>RANK(Table1[[#This Row],[∆W%]],Table1[∆W%])</f>
        <v>750</v>
      </c>
      <c r="S420" s="59">
        <f>Table1[W (proposed)]-Table1[[#This Row],[W (curr)]]</f>
        <v>-0.69481059384651533</v>
      </c>
      <c r="T420" s="50">
        <f>Table1[[#This Row],[nBasic]]*Table1[W (proposed)]-Table1[[#This Row],[nBasic (curr)]]*Table1[[#This Row],[W (curr)]]</f>
        <v>-1.0307498404052051</v>
      </c>
      <c r="U420" s="48"/>
      <c r="V420" s="46"/>
      <c r="W420" s="46"/>
      <c r="X420" s="46"/>
      <c r="Y420" s="46"/>
      <c r="Z420" s="46"/>
      <c r="AA420" s="46"/>
      <c r="AB420" s="46"/>
      <c r="AC420" s="46"/>
      <c r="AD420" s="46"/>
      <c r="AE420" s="46"/>
    </row>
    <row r="421" spans="1:31" s="44" customFormat="1" x14ac:dyDescent="0.25">
      <c r="A421" s="36">
        <v>14211</v>
      </c>
      <c r="B421" s="36" t="s">
        <v>9</v>
      </c>
      <c r="C421" s="36" t="s">
        <v>264</v>
      </c>
      <c r="D421" s="36">
        <v>1421</v>
      </c>
      <c r="E421" s="36">
        <v>1</v>
      </c>
      <c r="F421" s="37">
        <v>18</v>
      </c>
      <c r="G421" s="37">
        <v>8</v>
      </c>
      <c r="H421" s="38">
        <v>2897.6591277777788</v>
      </c>
      <c r="I421" s="38">
        <f>Table1[[#This Row],[Cost]]+IF(Table1[[#This Row],[n]]=0,0,VLOOKUP(Table1[[#This Row],[DRG]],HCPCs,5,0))</f>
        <v>2897.6591277777788</v>
      </c>
      <c r="J421" s="39">
        <v>0.64470000000000016</v>
      </c>
      <c r="K421" s="39">
        <f>Table1[[#This Row],[W (3M)]]-IFERROR((Table1[[#This Row],[W (3M)]]-Table1[[#This Row],[Adjusted Cost]]*Casemix/TotalCost)*EXP(-a/Table1[[#This Row],[n]]),)</f>
        <v>0.36340234831473811</v>
      </c>
      <c r="L421" s="39">
        <f>VLOOKUP(Table1[[#This Row],[BaseDRG]],BaseDRGTable,13+Table1[[#This Row],[severity]],FALSE)</f>
        <v>0.36340234831473811</v>
      </c>
      <c r="M421" s="39">
        <f>IF(VLOOKUP(Table1[[#This Row],[BaseDRG]],BaseDRGTable,8,0)&gt;0,Table1[[#This Row],[W (severity)]]*Basic_CaseMix/$L$797,Table1[[#This Row],[W (severity)]])</f>
        <v>0.36702539402030615</v>
      </c>
      <c r="N421" s="38">
        <v>17</v>
      </c>
      <c r="O421" s="41">
        <v>7</v>
      </c>
      <c r="P421" s="60">
        <v>0.86859419681805272</v>
      </c>
      <c r="Q421" s="40">
        <f>Table1[[#This Row],[W (proposed)]]/Table1[[#This Row],[W (curr)]]-1</f>
        <v>-0.57744894524411827</v>
      </c>
      <c r="R421" s="41">
        <f>RANK(Table1[[#This Row],[∆W%]],Table1[∆W%])</f>
        <v>768</v>
      </c>
      <c r="S421" s="59">
        <f>Table1[W (proposed)]-Table1[[#This Row],[W (curr)]]</f>
        <v>-0.50156880279774652</v>
      </c>
      <c r="T421" s="50">
        <f>Table1[[#This Row],[nBasic]]*Table1[W (proposed)]-Table1[[#This Row],[nBasic (curr)]]*Table1[[#This Row],[W (curr)]]</f>
        <v>-3.1439562255639202</v>
      </c>
      <c r="U421" s="48"/>
      <c r="V421" s="46"/>
      <c r="W421" s="46"/>
      <c r="X421" s="46"/>
      <c r="Y421" s="46"/>
      <c r="Z421" s="46"/>
      <c r="AA421" s="46"/>
      <c r="AB421" s="46"/>
      <c r="AC421" s="46"/>
      <c r="AD421" s="46"/>
      <c r="AE421" s="46"/>
    </row>
    <row r="422" spans="1:31" s="44" customFormat="1" x14ac:dyDescent="0.25">
      <c r="A422" s="36">
        <v>134143</v>
      </c>
      <c r="B422" s="36" t="s">
        <v>21</v>
      </c>
      <c r="C422" s="36" t="s">
        <v>388</v>
      </c>
      <c r="D422" s="36">
        <v>13414</v>
      </c>
      <c r="E422" s="36">
        <v>3</v>
      </c>
      <c r="F422" s="37">
        <v>55</v>
      </c>
      <c r="G422" s="37">
        <v>8</v>
      </c>
      <c r="H422" s="38">
        <v>5294.1789345454563</v>
      </c>
      <c r="I422" s="38">
        <f>Table1[[#This Row],[Cost]]+IF(Table1[[#This Row],[n]]=0,0,VLOOKUP(Table1[[#This Row],[DRG]],HCPCs,5,0))</f>
        <v>5294.1789345454563</v>
      </c>
      <c r="J422" s="39">
        <v>0.5627004053871556</v>
      </c>
      <c r="K422" s="39">
        <f>Table1[[#This Row],[W (3M)]]-IFERROR((Table1[[#This Row],[W (3M)]]-Table1[[#This Row],[Adjusted Cost]]*Casemix/TotalCost)*EXP(-a/Table1[[#This Row],[n]]),)</f>
        <v>0.63947351104360028</v>
      </c>
      <c r="L422" s="39">
        <f>VLOOKUP(Table1[[#This Row],[BaseDRG]],BaseDRGTable,13+Table1[[#This Row],[severity]],FALSE)</f>
        <v>0.63947351104360028</v>
      </c>
      <c r="M422" s="39">
        <f>IF(VLOOKUP(Table1[[#This Row],[BaseDRG]],BaseDRGTable,8,0)&gt;0,Table1[[#This Row],[W (severity)]]*Basic_CaseMix/$L$797,Table1[[#This Row],[W (severity)]])</f>
        <v>0.64584892872803545</v>
      </c>
      <c r="N422" s="38">
        <v>149</v>
      </c>
      <c r="O422" s="41">
        <v>19</v>
      </c>
      <c r="P422" s="60">
        <v>0.44775702326829786</v>
      </c>
      <c r="Q422" s="40">
        <f>Table1[[#This Row],[W (proposed)]]/Table1[[#This Row],[W (curr)]]-1</f>
        <v>0.4424093764377206</v>
      </c>
      <c r="R422" s="41">
        <f>RANK(Table1[[#This Row],[∆W%]],Table1[∆W%])</f>
        <v>49</v>
      </c>
      <c r="S422" s="59">
        <f>Table1[W (proposed)]-Table1[[#This Row],[W (curr)]]</f>
        <v>0.19809190545973759</v>
      </c>
      <c r="T422" s="50">
        <f>Table1[[#This Row],[nBasic]]*Table1[W (proposed)]-Table1[[#This Row],[nBasic (curr)]]*Table1[[#This Row],[W (curr)]]</f>
        <v>-3.3405920122733752</v>
      </c>
      <c r="U422" s="48"/>
      <c r="V422" s="46"/>
      <c r="W422" s="46"/>
      <c r="X422" s="46"/>
      <c r="Y422" s="46"/>
      <c r="Z422" s="46"/>
      <c r="AA422" s="46"/>
      <c r="AB422" s="46"/>
      <c r="AC422" s="46"/>
      <c r="AD422" s="46"/>
      <c r="AE422" s="46"/>
    </row>
    <row r="423" spans="1:31" s="44" customFormat="1" x14ac:dyDescent="0.25">
      <c r="A423" s="36">
        <v>74102</v>
      </c>
      <c r="B423" s="36" t="s">
        <v>15</v>
      </c>
      <c r="C423" s="36" t="s">
        <v>425</v>
      </c>
      <c r="D423" s="36">
        <v>7410</v>
      </c>
      <c r="E423" s="36">
        <v>2</v>
      </c>
      <c r="F423" s="37">
        <v>47</v>
      </c>
      <c r="G423" s="37">
        <v>8</v>
      </c>
      <c r="H423" s="38">
        <v>7669.3535765957467</v>
      </c>
      <c r="I423" s="38">
        <f>Table1[[#This Row],[Cost]]+IF(Table1[[#This Row],[n]]=0,0,VLOOKUP(Table1[[#This Row],[DRG]],HCPCs,5,0))</f>
        <v>7669.3535765957467</v>
      </c>
      <c r="J423" s="39">
        <v>0.90169999999999895</v>
      </c>
      <c r="K423" s="39">
        <f>Table1[[#This Row],[W (3M)]]-IFERROR((Table1[[#This Row],[W (3M)]]-Table1[[#This Row],[Adjusted Cost]]*Casemix/TotalCost)*EXP(-a/Table1[[#This Row],[n]]),)</f>
        <v>0.92755192495133143</v>
      </c>
      <c r="L423" s="39">
        <f>VLOOKUP(Table1[[#This Row],[BaseDRG]],BaseDRGTable,13+Table1[[#This Row],[severity]],FALSE)</f>
        <v>0.92755192495133143</v>
      </c>
      <c r="M423" s="39">
        <f>IF(VLOOKUP(Table1[[#This Row],[BaseDRG]],BaseDRGTable,8,0)&gt;0,Table1[[#This Row],[W (severity)]]*Basic_CaseMix/$L$797,Table1[[#This Row],[W (severity)]])</f>
        <v>0.93679942440743236</v>
      </c>
      <c r="N423" s="38">
        <v>60</v>
      </c>
      <c r="O423" s="41">
        <v>13</v>
      </c>
      <c r="P423" s="60">
        <v>0.86142964842473957</v>
      </c>
      <c r="Q423" s="40">
        <f>Table1[[#This Row],[W (proposed)]]/Table1[[#This Row],[W (curr)]]-1</f>
        <v>8.7493826246308526E-2</v>
      </c>
      <c r="R423" s="41">
        <f>RANK(Table1[[#This Row],[∆W%]],Table1[∆W%])</f>
        <v>253</v>
      </c>
      <c r="S423" s="59">
        <f>Table1[W (proposed)]-Table1[[#This Row],[W (curr)]]</f>
        <v>7.5369775982692788E-2</v>
      </c>
      <c r="T423" s="50">
        <f>Table1[[#This Row],[nBasic]]*Table1[W (proposed)]-Table1[[#This Row],[nBasic (curr)]]*Table1[[#This Row],[W (curr)]]</f>
        <v>-3.7041900342621554</v>
      </c>
      <c r="U423" s="48"/>
      <c r="V423" s="46"/>
      <c r="W423" s="46"/>
      <c r="X423" s="46"/>
      <c r="Y423" s="46"/>
      <c r="Z423" s="46"/>
      <c r="AA423" s="46"/>
      <c r="AB423" s="46"/>
      <c r="AC423" s="46"/>
      <c r="AD423" s="46"/>
      <c r="AE423" s="46"/>
    </row>
    <row r="424" spans="1:31" s="44" customFormat="1" x14ac:dyDescent="0.25">
      <c r="A424" s="36">
        <v>14182</v>
      </c>
      <c r="B424" s="36" t="s">
        <v>9</v>
      </c>
      <c r="C424" s="36" t="s">
        <v>617</v>
      </c>
      <c r="D424" s="36">
        <v>1418</v>
      </c>
      <c r="E424" s="36">
        <v>2</v>
      </c>
      <c r="F424" s="37">
        <v>10</v>
      </c>
      <c r="G424" s="37">
        <v>8</v>
      </c>
      <c r="H424" s="38">
        <v>20511.387118040002</v>
      </c>
      <c r="I424" s="38">
        <f>Table1[[#This Row],[Cost]]+IF(Table1[[#This Row],[n]]=0,0,VLOOKUP(Table1[[#This Row],[DRG]],HCPCs,5,0))</f>
        <v>20511.387118040002</v>
      </c>
      <c r="J424" s="39">
        <v>2.0335000000000001</v>
      </c>
      <c r="K424" s="39">
        <f>Table1[[#This Row],[W (3M)]]-IFERROR((Table1[[#This Row],[W (3M)]]-Table1[[#This Row],[Adjusted Cost]]*Casemix/TotalCost)*EXP(-a/Table1[[#This Row],[n]]),)</f>
        <v>2.4474146449482825</v>
      </c>
      <c r="L424" s="39">
        <f>VLOOKUP(Table1[[#This Row],[BaseDRG]],BaseDRGTable,13+Table1[[#This Row],[severity]],FALSE)</f>
        <v>2.4474146449482825</v>
      </c>
      <c r="M424" s="39">
        <f>IF(VLOOKUP(Table1[[#This Row],[BaseDRG]],BaseDRGTable,8,0)&gt;0,Table1[[#This Row],[W (severity)]]*Basic_CaseMix/$L$797,Table1[[#This Row],[W (severity)]])</f>
        <v>2.4718148590917659</v>
      </c>
      <c r="N424" s="38">
        <v>15</v>
      </c>
      <c r="O424" s="41">
        <v>9</v>
      </c>
      <c r="P424" s="60">
        <v>2.6935382293444969</v>
      </c>
      <c r="Q424" s="40">
        <f>Table1[[#This Row],[W (proposed)]]/Table1[[#This Row],[W (curr)]]-1</f>
        <v>-8.231677124058856E-2</v>
      </c>
      <c r="R424" s="41">
        <f>RANK(Table1[[#This Row],[∆W%]],Table1[∆W%])</f>
        <v>484</v>
      </c>
      <c r="S424" s="59">
        <f>Table1[W (proposed)]-Table1[[#This Row],[W (curr)]]</f>
        <v>-0.22172337025273103</v>
      </c>
      <c r="T424" s="50">
        <f>Table1[[#This Row],[nBasic]]*Table1[W (proposed)]-Table1[[#This Row],[nBasic (curr)]]*Table1[[#This Row],[W (curr)]]</f>
        <v>-4.4673251913663456</v>
      </c>
      <c r="U424" s="48"/>
      <c r="V424" s="46"/>
      <c r="W424" s="46"/>
      <c r="X424" s="46"/>
      <c r="Y424" s="46"/>
      <c r="Z424" s="46"/>
      <c r="AA424" s="46"/>
      <c r="AB424" s="46"/>
      <c r="AC424" s="46"/>
      <c r="AD424" s="46"/>
      <c r="AE424" s="46"/>
    </row>
    <row r="425" spans="1:31" s="44" customFormat="1" x14ac:dyDescent="0.25">
      <c r="A425" s="36">
        <v>161203</v>
      </c>
      <c r="B425" s="36" t="s">
        <v>24</v>
      </c>
      <c r="C425" s="36" t="s">
        <v>633</v>
      </c>
      <c r="D425" s="36">
        <v>16120</v>
      </c>
      <c r="E425" s="36">
        <v>3</v>
      </c>
      <c r="F425" s="37">
        <v>11</v>
      </c>
      <c r="G425" s="37">
        <v>8</v>
      </c>
      <c r="H425" s="38">
        <v>19751.850632054542</v>
      </c>
      <c r="I425" s="38">
        <f>Table1[[#This Row],[Cost]]+IF(Table1[[#This Row],[n]]=0,0,VLOOKUP(Table1[[#This Row],[DRG]],HCPCs,5,0))</f>
        <v>19813.604013352251</v>
      </c>
      <c r="J425" s="39">
        <v>3.3887988489999996</v>
      </c>
      <c r="K425" s="39">
        <f>Table1[[#This Row],[W (3M)]]-IFERROR((Table1[[#This Row],[W (3M)]]-Table1[[#This Row],[Adjusted Cost]]*Casemix/TotalCost)*EXP(-a/Table1[[#This Row],[n]]),)</f>
        <v>2.466994595738635</v>
      </c>
      <c r="L425" s="39">
        <f>VLOOKUP(Table1[[#This Row],[BaseDRG]],BaseDRGTable,13+Table1[[#This Row],[severity]],FALSE)</f>
        <v>2.466994595738635</v>
      </c>
      <c r="M425" s="39">
        <f>IF(VLOOKUP(Table1[[#This Row],[BaseDRG]],BaseDRGTable,8,0)&gt;0,Table1[[#This Row],[W (severity)]]*Basic_CaseMix/$L$797,Table1[[#This Row],[W (severity)]])</f>
        <v>2.4915900179124328</v>
      </c>
      <c r="N425" s="38">
        <v>11</v>
      </c>
      <c r="O425" s="41">
        <v>8</v>
      </c>
      <c r="P425" s="60">
        <v>3.137540448827528</v>
      </c>
      <c r="Q425" s="40">
        <f>Table1[[#This Row],[W (proposed)]]/Table1[[#This Row],[W (curr)]]-1</f>
        <v>-0.20587796124078062</v>
      </c>
      <c r="R425" s="41">
        <f>RANK(Table1[[#This Row],[∆W%]],Table1[∆W%])</f>
        <v>622</v>
      </c>
      <c r="S425" s="59">
        <f>Table1[W (proposed)]-Table1[[#This Row],[W (curr)]]</f>
        <v>-0.64595043091509519</v>
      </c>
      <c r="T425" s="50">
        <f>Table1[[#This Row],[nBasic]]*Table1[W (proposed)]-Table1[[#This Row],[nBasic (curr)]]*Table1[[#This Row],[W (curr)]]</f>
        <v>-5.1676034473207615</v>
      </c>
      <c r="U425" s="48"/>
      <c r="V425" s="46"/>
      <c r="W425" s="46"/>
      <c r="X425" s="46"/>
      <c r="Y425" s="46"/>
      <c r="Z425" s="46"/>
      <c r="AA425" s="46"/>
      <c r="AB425" s="46"/>
      <c r="AC425" s="46"/>
      <c r="AD425" s="46"/>
      <c r="AE425" s="46"/>
    </row>
    <row r="426" spans="1:31" s="44" customFormat="1" x14ac:dyDescent="0.25">
      <c r="A426" s="36">
        <v>84213</v>
      </c>
      <c r="B426" s="36" t="s">
        <v>16</v>
      </c>
      <c r="C426" s="36" t="s">
        <v>803</v>
      </c>
      <c r="D426" s="36">
        <v>8421</v>
      </c>
      <c r="E426" s="36">
        <v>3</v>
      </c>
      <c r="F426" s="37">
        <v>31</v>
      </c>
      <c r="G426" s="37">
        <v>8</v>
      </c>
      <c r="H426" s="38">
        <v>16927.700455700648</v>
      </c>
      <c r="I426" s="38">
        <f>Table1[[#This Row],[Cost]]+IF(Table1[[#This Row],[n]]=0,0,VLOOKUP(Table1[[#This Row],[DRG]],HCPCs,5,0))</f>
        <v>17140.425704017442</v>
      </c>
      <c r="J426" s="39">
        <v>1.3663999999999996</v>
      </c>
      <c r="K426" s="39">
        <f>Table1[[#This Row],[W (3M)]]-IFERROR((Table1[[#This Row],[W (3M)]]-Table1[[#This Row],[Adjusted Cost]]*Casemix/TotalCost)*EXP(-a/Table1[[#This Row],[n]]),)</f>
        <v>2.0559732726853479</v>
      </c>
      <c r="L426" s="39">
        <f>VLOOKUP(Table1[[#This Row],[BaseDRG]],BaseDRGTable,13+Table1[[#This Row],[severity]],FALSE)</f>
        <v>2.0559732726853479</v>
      </c>
      <c r="M426" s="39">
        <f>IF(VLOOKUP(Table1[[#This Row],[BaseDRG]],BaseDRGTable,8,0)&gt;0,Table1[[#This Row],[W (severity)]]*Basic_CaseMix/$L$797,Table1[[#This Row],[W (severity)]])</f>
        <v>2.0764708978958319</v>
      </c>
      <c r="N426" s="38">
        <v>24</v>
      </c>
      <c r="O426" s="41">
        <v>5</v>
      </c>
      <c r="P426" s="60">
        <v>4.5632221775613919</v>
      </c>
      <c r="Q426" s="40">
        <f>Table1[[#This Row],[W (proposed)]]/Table1[[#This Row],[W (curr)]]-1</f>
        <v>-0.54495511787560869</v>
      </c>
      <c r="R426" s="41">
        <f>RANK(Table1[[#This Row],[∆W%]],Table1[∆W%])</f>
        <v>763</v>
      </c>
      <c r="S426" s="59">
        <f>Table1[W (proposed)]-Table1[[#This Row],[W (curr)]]</f>
        <v>-2.48675127966556</v>
      </c>
      <c r="T426" s="50">
        <f>Table1[[#This Row],[nBasic]]*Table1[W (proposed)]-Table1[[#This Row],[nBasic (curr)]]*Table1[[#This Row],[W (curr)]]</f>
        <v>-6.2043437046403049</v>
      </c>
      <c r="U426" s="48"/>
      <c r="V426" s="46"/>
      <c r="W426" s="46"/>
      <c r="X426" s="46"/>
      <c r="Y426" s="46"/>
      <c r="Z426" s="46"/>
      <c r="AA426" s="46"/>
      <c r="AB426" s="46"/>
      <c r="AC426" s="46"/>
      <c r="AD426" s="46"/>
      <c r="AE426" s="46"/>
    </row>
    <row r="427" spans="1:31" s="44" customFormat="1" x14ac:dyDescent="0.25">
      <c r="A427" s="36">
        <v>61103</v>
      </c>
      <c r="B427" s="36" t="s">
        <v>14</v>
      </c>
      <c r="C427" s="36" t="s">
        <v>784</v>
      </c>
      <c r="D427" s="36">
        <v>6110</v>
      </c>
      <c r="E427" s="36">
        <v>3</v>
      </c>
      <c r="F427" s="37">
        <v>14</v>
      </c>
      <c r="G427" s="37">
        <v>8</v>
      </c>
      <c r="H427" s="38">
        <v>51063.721061232849</v>
      </c>
      <c r="I427" s="38">
        <f>Table1[[#This Row],[Cost]]+IF(Table1[[#This Row],[n]]=0,0,VLOOKUP(Table1[[#This Row],[DRG]],HCPCs,5,0))</f>
        <v>51109.006874184503</v>
      </c>
      <c r="J427" s="39">
        <v>4.1497999999999999</v>
      </c>
      <c r="K427" s="39">
        <f>Table1[[#This Row],[W (3M)]]-IFERROR((Table1[[#This Row],[W (3M)]]-Table1[[#This Row],[Adjusted Cost]]*Casemix/TotalCost)*EXP(-a/Table1[[#This Row],[n]]),)</f>
        <v>6.0712228707589926</v>
      </c>
      <c r="L427" s="39">
        <f>VLOOKUP(Table1[[#This Row],[BaseDRG]],BaseDRGTable,13+Table1[[#This Row],[severity]],FALSE)</f>
        <v>6.0712228707589926</v>
      </c>
      <c r="M427" s="39">
        <f>IF(VLOOKUP(Table1[[#This Row],[BaseDRG]],BaseDRGTable,8,0)&gt;0,Table1[[#This Row],[W (severity)]]*Basic_CaseMix/$L$797,Table1[[#This Row],[W (severity)]])</f>
        <v>6.1317516979706408</v>
      </c>
      <c r="N427" s="38">
        <v>7</v>
      </c>
      <c r="O427" s="41">
        <v>6</v>
      </c>
      <c r="P427" s="60">
        <v>9.330272943644534</v>
      </c>
      <c r="Q427" s="40">
        <f>Table1[[#This Row],[W (proposed)]]/Table1[[#This Row],[W (curr)]]-1</f>
        <v>-0.3428111122786196</v>
      </c>
      <c r="R427" s="41">
        <f>RANK(Table1[[#This Row],[∆W%]],Table1[∆W%])</f>
        <v>709</v>
      </c>
      <c r="S427" s="59">
        <f>Table1[W (proposed)]-Table1[[#This Row],[W (curr)]]</f>
        <v>-3.1985212456738932</v>
      </c>
      <c r="T427" s="50">
        <f>Table1[[#This Row],[nBasic]]*Table1[W (proposed)]-Table1[[#This Row],[nBasic (curr)]]*Table1[[#This Row],[W (curr)]]</f>
        <v>-6.9276240781020775</v>
      </c>
      <c r="U427" s="48"/>
      <c r="V427" s="46"/>
      <c r="W427" s="46"/>
      <c r="X427" s="46"/>
      <c r="Y427" s="46"/>
      <c r="Z427" s="46"/>
      <c r="AA427" s="46"/>
      <c r="AB427" s="46"/>
      <c r="AC427" s="46"/>
      <c r="AD427" s="46"/>
      <c r="AE427" s="46"/>
    </row>
    <row r="428" spans="1:31" s="44" customFormat="1" x14ac:dyDescent="0.25">
      <c r="A428" s="36">
        <v>174102</v>
      </c>
      <c r="B428" s="36" t="s">
        <v>25</v>
      </c>
      <c r="C428" s="36" t="s">
        <v>644</v>
      </c>
      <c r="D428" s="36">
        <v>17410</v>
      </c>
      <c r="E428" s="36">
        <v>2</v>
      </c>
      <c r="F428" s="37">
        <v>30</v>
      </c>
      <c r="G428" s="37">
        <v>8</v>
      </c>
      <c r="H428" s="38">
        <v>17135.893920858001</v>
      </c>
      <c r="I428" s="38">
        <f>Table1[[#This Row],[Cost]]+IF(Table1[[#This Row],[n]]=0,0,VLOOKUP(Table1[[#This Row],[DRG]],HCPCs,5,0))</f>
        <v>17162.469791784195</v>
      </c>
      <c r="J428" s="39">
        <v>1.4396010554878782</v>
      </c>
      <c r="K428" s="39">
        <f>Table1[[#This Row],[W (3M)]]-IFERROR((Table1[[#This Row],[W (3M)]]-Table1[[#This Row],[Adjusted Cost]]*Casemix/TotalCost)*EXP(-a/Table1[[#This Row],[n]]),)</f>
        <v>2.0599037340941342</v>
      </c>
      <c r="L428" s="39">
        <f>VLOOKUP(Table1[[#This Row],[BaseDRG]],BaseDRGTable,13+Table1[[#This Row],[severity]],FALSE)</f>
        <v>2.0599037340941342</v>
      </c>
      <c r="M428" s="39">
        <f>IF(VLOOKUP(Table1[[#This Row],[BaseDRG]],BaseDRGTable,8,0)&gt;0,Table1[[#This Row],[W (severity)]]*Basic_CaseMix/$L$797,Table1[[#This Row],[W (severity)]])</f>
        <v>2.0804405451860362</v>
      </c>
      <c r="N428" s="38">
        <v>31</v>
      </c>
      <c r="O428" s="41">
        <v>14</v>
      </c>
      <c r="P428" s="60">
        <v>2.3040234987192862</v>
      </c>
      <c r="Q428" s="40">
        <f>Table1[[#This Row],[W (proposed)]]/Table1[[#This Row],[W (curr)]]-1</f>
        <v>-9.7040222748392413E-2</v>
      </c>
      <c r="R428" s="41">
        <f>RANK(Table1[[#This Row],[∆W%]],Table1[∆W%])</f>
        <v>504</v>
      </c>
      <c r="S428" s="59">
        <f>Table1[W (proposed)]-Table1[[#This Row],[W (curr)]]</f>
        <v>-0.22358295353325008</v>
      </c>
      <c r="T428" s="50">
        <f>Table1[[#This Row],[nBasic]]*Table1[W (proposed)]-Table1[[#This Row],[nBasic (curr)]]*Table1[[#This Row],[W (curr)]]</f>
        <v>-15.61280462058172</v>
      </c>
      <c r="U428" s="48"/>
      <c r="V428" s="46"/>
      <c r="W428" s="46"/>
      <c r="X428" s="46"/>
      <c r="Y428" s="46"/>
      <c r="Z428" s="46"/>
      <c r="AA428" s="46"/>
      <c r="AB428" s="46"/>
      <c r="AC428" s="46"/>
      <c r="AD428" s="46"/>
      <c r="AE428" s="46"/>
    </row>
    <row r="429" spans="1:31" s="44" customFormat="1" x14ac:dyDescent="0.25">
      <c r="A429" s="36">
        <v>51062</v>
      </c>
      <c r="B429" s="36" t="s">
        <v>13</v>
      </c>
      <c r="C429" s="36" t="s">
        <v>659</v>
      </c>
      <c r="D429" s="36">
        <v>5106</v>
      </c>
      <c r="E429" s="36">
        <v>2</v>
      </c>
      <c r="F429" s="37">
        <v>15</v>
      </c>
      <c r="G429" s="37">
        <v>8</v>
      </c>
      <c r="H429" s="38">
        <v>27048.60452666667</v>
      </c>
      <c r="I429" s="38">
        <f>Table1[[#This Row],[Cost]]+IF(Table1[[#This Row],[n]]=0,0,VLOOKUP(Table1[[#This Row],[DRG]],HCPCs,5,0))</f>
        <v>29635.702096266949</v>
      </c>
      <c r="J429" s="39">
        <v>3.7771999999999974</v>
      </c>
      <c r="K429" s="39">
        <f>Table1[[#This Row],[W (3M)]]-IFERROR((Table1[[#This Row],[W (3M)]]-Table1[[#This Row],[Adjusted Cost]]*Casemix/TotalCost)*EXP(-a/Table1[[#This Row],[n]]),)</f>
        <v>3.5958687245881844</v>
      </c>
      <c r="L429" s="39">
        <f>VLOOKUP(Table1[[#This Row],[BaseDRG]],BaseDRGTable,13+Table1[[#This Row],[severity]],FALSE)</f>
        <v>3.5958687245881844</v>
      </c>
      <c r="M429" s="39">
        <f>IF(VLOOKUP(Table1[[#This Row],[BaseDRG]],BaseDRGTable,8,0)&gt;0,Table1[[#This Row],[W (severity)]]*Basic_CaseMix/$L$797,Table1[[#This Row],[W (severity)]])</f>
        <v>3.6317187866497602</v>
      </c>
      <c r="N429" s="38">
        <v>28</v>
      </c>
      <c r="O429" s="41">
        <v>11</v>
      </c>
      <c r="P429" s="60">
        <v>4.088580906618362</v>
      </c>
      <c r="Q429" s="40">
        <f>Table1[[#This Row],[W (proposed)]]/Table1[[#This Row],[W (curr)]]-1</f>
        <v>-0.11174100021576172</v>
      </c>
      <c r="R429" s="41">
        <f>RANK(Table1[[#This Row],[∆W%]],Table1[∆W%])</f>
        <v>522</v>
      </c>
      <c r="S429" s="59">
        <f>Table1[W (proposed)]-Table1[[#This Row],[W (curr)]]</f>
        <v>-0.45686211996860182</v>
      </c>
      <c r="T429" s="50">
        <f>Table1[[#This Row],[nBasic]]*Table1[W (proposed)]-Table1[[#This Row],[nBasic (curr)]]*Table1[[#This Row],[W (curr)]]</f>
        <v>-15.920639679603898</v>
      </c>
      <c r="U429" s="48"/>
      <c r="V429" s="46"/>
      <c r="W429" s="46"/>
      <c r="X429" s="46"/>
      <c r="Y429" s="46"/>
      <c r="Z429" s="46"/>
      <c r="AA429" s="46"/>
      <c r="AB429" s="46"/>
      <c r="AC429" s="46"/>
      <c r="AD429" s="46"/>
      <c r="AE429" s="46"/>
    </row>
    <row r="430" spans="1:31" s="44" customFormat="1" x14ac:dyDescent="0.25">
      <c r="A430" s="36">
        <v>158172</v>
      </c>
      <c r="B430" s="36" t="s">
        <v>23</v>
      </c>
      <c r="C430" s="36" t="s">
        <v>805</v>
      </c>
      <c r="D430" s="36">
        <v>15817</v>
      </c>
      <c r="E430" s="36">
        <v>2</v>
      </c>
      <c r="F430" s="37">
        <v>40</v>
      </c>
      <c r="G430" s="37">
        <v>8</v>
      </c>
      <c r="H430" s="38">
        <v>41154.330288556506</v>
      </c>
      <c r="I430" s="38">
        <f>Table1[[#This Row],[Cost]]+IF(Table1[[#This Row],[n]]=0,0,VLOOKUP(Table1[[#This Row],[DRG]],HCPCs,5,0))</f>
        <v>41154.330288556506</v>
      </c>
      <c r="J430" s="39">
        <v>0.24870044638061195</v>
      </c>
      <c r="K430" s="39">
        <f>Table1[[#This Row],[W (3M)]]-IFERROR((Table1[[#This Row],[W (3M)]]-Table1[[#This Row],[Adjusted Cost]]*Casemix/TotalCost)*EXP(-a/Table1[[#This Row],[n]]),)</f>
        <v>4.8860151429468166</v>
      </c>
      <c r="L430" s="39">
        <f>VLOOKUP(Table1[[#This Row],[BaseDRG]],BaseDRGTable,13+Table1[[#This Row],[severity]],FALSE)</f>
        <v>0.78499428775654279</v>
      </c>
      <c r="M430" s="39">
        <f>IF(VLOOKUP(Table1[[#This Row],[BaseDRG]],BaseDRGTable,8,0)&gt;0,Table1[[#This Row],[W (severity)]]*Basic_CaseMix/$L$797,Table1[[#This Row],[W (severity)]])</f>
        <v>0.79282051726865532</v>
      </c>
      <c r="N430" s="38">
        <v>184</v>
      </c>
      <c r="O430" s="41">
        <v>30</v>
      </c>
      <c r="P430" s="60">
        <v>2.6094200372347753</v>
      </c>
      <c r="Q430" s="40">
        <f>Table1[[#This Row],[W (proposed)]]/Table1[[#This Row],[W (curr)]]-1</f>
        <v>-0.69616983622582507</v>
      </c>
      <c r="R430" s="41">
        <f>RANK(Table1[[#This Row],[∆W%]],Table1[∆W%])</f>
        <v>784</v>
      </c>
      <c r="S430" s="59">
        <f>Table1[W (proposed)]-Table1[[#This Row],[W (curr)]]</f>
        <v>-1.81659951996612</v>
      </c>
      <c r="T430" s="50">
        <f>Table1[[#This Row],[nBasic]]*Table1[W (proposed)]-Table1[[#This Row],[nBasic (curr)]]*Table1[[#This Row],[W (curr)]]</f>
        <v>-71.940036978894014</v>
      </c>
      <c r="U430" s="48"/>
      <c r="V430" s="46"/>
      <c r="W430" s="46"/>
      <c r="X430" s="46"/>
      <c r="Y430" s="46"/>
      <c r="Z430" s="46"/>
      <c r="AA430" s="46"/>
      <c r="AB430" s="46"/>
      <c r="AC430" s="46"/>
      <c r="AD430" s="46"/>
      <c r="AE430" s="46"/>
    </row>
    <row r="431" spans="1:31" s="44" customFormat="1" x14ac:dyDescent="0.25">
      <c r="A431" s="36">
        <v>158123</v>
      </c>
      <c r="B431" s="36" t="s">
        <v>23</v>
      </c>
      <c r="C431" s="36" t="s">
        <v>328</v>
      </c>
      <c r="D431" s="36">
        <v>15812</v>
      </c>
      <c r="E431" s="36">
        <v>3</v>
      </c>
      <c r="F431" s="37">
        <v>46</v>
      </c>
      <c r="G431" s="37">
        <v>7</v>
      </c>
      <c r="H431" s="38">
        <v>64714.708928958687</v>
      </c>
      <c r="I431" s="38">
        <f>Table1[[#This Row],[Cost]]+IF(Table1[[#This Row],[n]]=0,0,VLOOKUP(Table1[[#This Row],[DRG]],HCPCs,5,0))</f>
        <v>64714.743239596988</v>
      </c>
      <c r="J431" s="39">
        <v>4.7829008313833326</v>
      </c>
      <c r="K431" s="39">
        <f>Table1[[#This Row],[W (3M)]]-IFERROR((Table1[[#This Row],[W (3M)]]-Table1[[#This Row],[Adjusted Cost]]*Casemix/TotalCost)*EXP(-a/Table1[[#This Row],[n]]),)</f>
        <v>7.7779733919353422</v>
      </c>
      <c r="L431" s="39">
        <f>VLOOKUP(Table1[[#This Row],[BaseDRG]],BaseDRGTable,13+Table1[[#This Row],[severity]],FALSE)</f>
        <v>7.7779733919353422</v>
      </c>
      <c r="M431" s="39">
        <f>IF(VLOOKUP(Table1[[#This Row],[BaseDRG]],BaseDRGTable,8,0)&gt;0,Table1[[#This Row],[W (severity)]]*Basic_CaseMix/$L$797,Table1[[#This Row],[W (severity)]])</f>
        <v>7.8555181662780429</v>
      </c>
      <c r="N431" s="38">
        <v>38</v>
      </c>
      <c r="O431" s="41">
        <v>7</v>
      </c>
      <c r="P431" s="60">
        <v>5.5393950367490437</v>
      </c>
      <c r="Q431" s="40">
        <f>Table1[[#This Row],[W (proposed)]]/Table1[[#This Row],[W (curr)]]-1</f>
        <v>0.41811842523660925</v>
      </c>
      <c r="R431" s="41">
        <f>RANK(Table1[[#This Row],[∆W%]],Table1[∆W%])</f>
        <v>54</v>
      </c>
      <c r="S431" s="59">
        <f>Table1[W (proposed)]-Table1[[#This Row],[W (curr)]]</f>
        <v>2.3161231295289992</v>
      </c>
      <c r="T431" s="50">
        <f>Table1[[#This Row],[nBasic]]*Table1[W (proposed)]-Table1[[#This Row],[nBasic (curr)]]*Table1[[#This Row],[W (curr)]]</f>
        <v>16.21286190670299</v>
      </c>
      <c r="U431" s="48"/>
      <c r="V431" s="46"/>
      <c r="W431" s="46"/>
      <c r="X431" s="46"/>
      <c r="Y431" s="46"/>
      <c r="Z431" s="46"/>
      <c r="AA431" s="46"/>
      <c r="AB431" s="46"/>
      <c r="AC431" s="46"/>
      <c r="AD431" s="46"/>
      <c r="AE431" s="46"/>
    </row>
    <row r="432" spans="1:31" s="44" customFormat="1" x14ac:dyDescent="0.25">
      <c r="A432" s="36">
        <v>14113</v>
      </c>
      <c r="B432" s="36" t="s">
        <v>9</v>
      </c>
      <c r="C432" s="36" t="s">
        <v>347</v>
      </c>
      <c r="D432" s="36">
        <v>1411</v>
      </c>
      <c r="E432" s="36">
        <v>3</v>
      </c>
      <c r="F432" s="37">
        <v>55</v>
      </c>
      <c r="G432" s="37">
        <v>7</v>
      </c>
      <c r="H432" s="38">
        <v>32409.985828351266</v>
      </c>
      <c r="I432" s="38">
        <f>Table1[[#This Row],[Cost]]+IF(Table1[[#This Row],[n]]=0,0,VLOOKUP(Table1[[#This Row],[DRG]],HCPCs,5,0))</f>
        <v>32883.204013991701</v>
      </c>
      <c r="J432" s="39">
        <v>1.4431999999999996</v>
      </c>
      <c r="K432" s="39">
        <f>Table1[[#This Row],[W (3M)]]-IFERROR((Table1[[#This Row],[W (3M)]]-Table1[[#This Row],[Adjusted Cost]]*Casemix/TotalCost)*EXP(-a/Table1[[#This Row],[n]]),)</f>
        <v>3.9422688412414462</v>
      </c>
      <c r="L432" s="39">
        <f>VLOOKUP(Table1[[#This Row],[BaseDRG]],BaseDRGTable,13+Table1[[#This Row],[severity]],FALSE)</f>
        <v>3.6059393581189414</v>
      </c>
      <c r="M432" s="39">
        <f>IF(VLOOKUP(Table1[[#This Row],[BaseDRG]],BaseDRGTable,8,0)&gt;0,Table1[[#This Row],[W (severity)]]*Basic_CaseMix/$L$797,Table1[[#This Row],[W (severity)]])</f>
        <v>3.641889822298817</v>
      </c>
      <c r="N432" s="38">
        <v>35</v>
      </c>
      <c r="O432" s="41">
        <v>5</v>
      </c>
      <c r="P432" s="60">
        <v>3.0570630576052968</v>
      </c>
      <c r="Q432" s="40">
        <f>Table1[[#This Row],[W (proposed)]]/Table1[[#This Row],[W (curr)]]-1</f>
        <v>0.19130346796040087</v>
      </c>
      <c r="R432" s="41">
        <f>RANK(Table1[[#This Row],[∆W%]],Table1[∆W%])</f>
        <v>171</v>
      </c>
      <c r="S432" s="59">
        <f>Table1[W (proposed)]-Table1[[#This Row],[W (curr)]]</f>
        <v>0.58482676469352013</v>
      </c>
      <c r="T432" s="50">
        <f>Table1[[#This Row],[nBasic]]*Table1[W (proposed)]-Table1[[#This Row],[nBasic (curr)]]*Table1[[#This Row],[W (curr)]]</f>
        <v>10.207913468065232</v>
      </c>
      <c r="U432" s="48"/>
      <c r="V432" s="46"/>
      <c r="W432" s="46"/>
      <c r="X432" s="46"/>
      <c r="Y432" s="46"/>
      <c r="Z432" s="46"/>
      <c r="AA432" s="46"/>
      <c r="AB432" s="46"/>
      <c r="AC432" s="46"/>
      <c r="AD432" s="46"/>
      <c r="AE432" s="46"/>
    </row>
    <row r="433" spans="1:31" s="44" customFormat="1" x14ac:dyDescent="0.25">
      <c r="A433" s="36">
        <v>14103</v>
      </c>
      <c r="B433" s="36" t="s">
        <v>9</v>
      </c>
      <c r="C433" s="36" t="s">
        <v>389</v>
      </c>
      <c r="D433" s="36">
        <v>1410</v>
      </c>
      <c r="E433" s="36">
        <v>3</v>
      </c>
      <c r="F433" s="37">
        <v>22</v>
      </c>
      <c r="G433" s="37">
        <v>7</v>
      </c>
      <c r="H433" s="38">
        <v>25812.271763563633</v>
      </c>
      <c r="I433" s="38">
        <f>Table1[[#This Row],[Cost]]+IF(Table1[[#This Row],[n]]=0,0,VLOOKUP(Table1[[#This Row],[DRG]],HCPCs,5,0))</f>
        <v>27057.613964636475</v>
      </c>
      <c r="J433" s="39">
        <v>2.3787999999999987</v>
      </c>
      <c r="K433" s="39">
        <f>Table1[[#This Row],[W (3M)]]-IFERROR((Table1[[#This Row],[W (3M)]]-Table1[[#This Row],[Adjusted Cost]]*Casemix/TotalCost)*EXP(-a/Table1[[#This Row],[n]]),)</f>
        <v>3.2420177543084181</v>
      </c>
      <c r="L433" s="39">
        <f>VLOOKUP(Table1[[#This Row],[BaseDRG]],BaseDRGTable,13+Table1[[#This Row],[severity]],FALSE)</f>
        <v>3.2420177543084181</v>
      </c>
      <c r="M433" s="39">
        <f>IF(VLOOKUP(Table1[[#This Row],[BaseDRG]],BaseDRGTable,8,0)&gt;0,Table1[[#This Row],[W (severity)]]*Basic_CaseMix/$L$797,Table1[[#This Row],[W (severity)]])</f>
        <v>3.2743399959136088</v>
      </c>
      <c r="N433" s="38">
        <v>17</v>
      </c>
      <c r="O433" s="41">
        <v>6</v>
      </c>
      <c r="P433" s="60">
        <v>2.749550553193417</v>
      </c>
      <c r="Q433" s="40">
        <f>Table1[[#This Row],[W (proposed)]]/Table1[[#This Row],[W (curr)]]-1</f>
        <v>0.19086371847598294</v>
      </c>
      <c r="R433" s="41">
        <f>RANK(Table1[[#This Row],[∆W%]],Table1[∆W%])</f>
        <v>172</v>
      </c>
      <c r="S433" s="59">
        <f>Table1[W (proposed)]-Table1[[#This Row],[W (curr)]]</f>
        <v>0.52478944272019179</v>
      </c>
      <c r="T433" s="50">
        <f>Table1[[#This Row],[nBasic]]*Table1[W (proposed)]-Table1[[#This Row],[nBasic (curr)]]*Table1[[#This Row],[W (curr)]]</f>
        <v>6.4230766522347622</v>
      </c>
      <c r="U433" s="48"/>
      <c r="V433" s="46"/>
      <c r="W433" s="46"/>
      <c r="X433" s="46"/>
      <c r="Y433" s="46"/>
      <c r="Z433" s="46"/>
      <c r="AA433" s="46"/>
      <c r="AB433" s="46"/>
      <c r="AC433" s="46"/>
      <c r="AD433" s="46"/>
      <c r="AE433" s="46"/>
    </row>
    <row r="434" spans="1:31" s="44" customFormat="1" x14ac:dyDescent="0.25">
      <c r="A434" s="36">
        <v>104123</v>
      </c>
      <c r="B434" s="36" t="s">
        <v>18</v>
      </c>
      <c r="C434" s="36" t="s">
        <v>772</v>
      </c>
      <c r="D434" s="36">
        <v>10412</v>
      </c>
      <c r="E434" s="36">
        <v>3</v>
      </c>
      <c r="F434" s="37">
        <v>54</v>
      </c>
      <c r="G434" s="37">
        <v>7</v>
      </c>
      <c r="H434" s="38">
        <v>23382.994195527786</v>
      </c>
      <c r="I434" s="38">
        <f>Table1[[#This Row],[Cost]]+IF(Table1[[#This Row],[n]]=0,0,VLOOKUP(Table1[[#This Row],[DRG]],HCPCs,5,0))</f>
        <v>23388.204721843576</v>
      </c>
      <c r="J434" s="39">
        <v>1.5209984710789477</v>
      </c>
      <c r="K434" s="39">
        <f>Table1[[#This Row],[W (3M)]]-IFERROR((Table1[[#This Row],[W (3M)]]-Table1[[#This Row],[Adjusted Cost]]*Casemix/TotalCost)*EXP(-a/Table1[[#This Row],[n]]),)</f>
        <v>2.8107353411040643</v>
      </c>
      <c r="L434" s="39">
        <f>VLOOKUP(Table1[[#This Row],[BaseDRG]],BaseDRGTable,13+Table1[[#This Row],[severity]],FALSE)</f>
        <v>3.3728824093248773</v>
      </c>
      <c r="M434" s="39">
        <f>IF(VLOOKUP(Table1[[#This Row],[BaseDRG]],BaseDRGTable,8,0)&gt;0,Table1[[#This Row],[W (severity)]]*Basic_CaseMix/$L$797,Table1[[#This Row],[W (severity)]])</f>
        <v>3.4065093442777217</v>
      </c>
      <c r="N434" s="38">
        <v>30</v>
      </c>
      <c r="O434" s="41">
        <v>4</v>
      </c>
      <c r="P434" s="60">
        <v>4.3958407051119757</v>
      </c>
      <c r="Q434" s="40">
        <f>Table1[[#This Row],[W (proposed)]]/Table1[[#This Row],[W (curr)]]-1</f>
        <v>-0.2250607852290345</v>
      </c>
      <c r="R434" s="41">
        <f>RANK(Table1[[#This Row],[∆W%]],Table1[∆W%])</f>
        <v>645</v>
      </c>
      <c r="S434" s="59">
        <f>Table1[W (proposed)]-Table1[[#This Row],[W (curr)]]</f>
        <v>-0.98933136083425399</v>
      </c>
      <c r="T434" s="50">
        <f>Table1[[#This Row],[nBasic]]*Table1[W (proposed)]-Table1[[#This Row],[nBasic (curr)]]*Table1[[#This Row],[W (curr)]]</f>
        <v>6.2622025894961482</v>
      </c>
      <c r="U434" s="48"/>
      <c r="V434" s="46"/>
      <c r="W434" s="46"/>
      <c r="X434" s="46"/>
      <c r="Y434" s="46"/>
      <c r="Z434" s="46"/>
      <c r="AA434" s="46"/>
      <c r="AB434" s="46"/>
      <c r="AC434" s="46"/>
      <c r="AD434" s="46"/>
      <c r="AE434" s="46"/>
    </row>
    <row r="435" spans="1:31" s="44" customFormat="1" x14ac:dyDescent="0.25">
      <c r="A435" s="36">
        <v>134101</v>
      </c>
      <c r="B435" s="36" t="s">
        <v>21</v>
      </c>
      <c r="C435" s="36" t="s">
        <v>242</v>
      </c>
      <c r="D435" s="36">
        <v>13410</v>
      </c>
      <c r="E435" s="36">
        <v>1</v>
      </c>
      <c r="F435" s="37">
        <v>29</v>
      </c>
      <c r="G435" s="37">
        <v>7</v>
      </c>
      <c r="H435" s="38">
        <v>7037.7111551724147</v>
      </c>
      <c r="I435" s="38">
        <f>Table1[[#This Row],[Cost]]+IF(Table1[[#This Row],[n]]=0,0,VLOOKUP(Table1[[#This Row],[DRG]],HCPCs,5,0))</f>
        <v>7049.4230033495669</v>
      </c>
      <c r="J435" s="39">
        <v>0.79560163913000015</v>
      </c>
      <c r="K435" s="39">
        <f>Table1[[#This Row],[W (3M)]]-IFERROR((Table1[[#This Row],[W (3M)]]-Table1[[#This Row],[Adjusted Cost]]*Casemix/TotalCost)*EXP(-a/Table1[[#This Row],[n]]),)</f>
        <v>0.85142248422919531</v>
      </c>
      <c r="L435" s="39">
        <f>VLOOKUP(Table1[[#This Row],[BaseDRG]],BaseDRGTable,13+Table1[[#This Row],[severity]],FALSE)</f>
        <v>0.85142248422919531</v>
      </c>
      <c r="M435" s="39">
        <f>IF(VLOOKUP(Table1[[#This Row],[BaseDRG]],BaseDRGTable,8,0)&gt;0,Table1[[#This Row],[W (severity)]]*Basic_CaseMix/$L$797,Table1[[#This Row],[W (severity)]])</f>
        <v>0.85991098902124197</v>
      </c>
      <c r="N435" s="38">
        <v>27</v>
      </c>
      <c r="O435" s="41">
        <v>6</v>
      </c>
      <c r="P435" s="60">
        <v>1.0601704648110488</v>
      </c>
      <c r="Q435" s="40">
        <f>Table1[[#This Row],[W (proposed)]]/Table1[[#This Row],[W (curr)]]-1</f>
        <v>-0.18889365666822133</v>
      </c>
      <c r="R435" s="41">
        <f>RANK(Table1[[#This Row],[∆W%]],Table1[∆W%])</f>
        <v>602</v>
      </c>
      <c r="S435" s="59">
        <f>Table1[W (proposed)]-Table1[[#This Row],[W (curr)]]</f>
        <v>-0.20025947578980685</v>
      </c>
      <c r="T435" s="50">
        <f>Table1[[#This Row],[nBasic]]*Table1[W (proposed)]-Table1[[#This Row],[nBasic (curr)]]*Table1[[#This Row],[W (curr)]]</f>
        <v>-0.34164586571759958</v>
      </c>
      <c r="U435" s="48"/>
      <c r="V435" s="46"/>
      <c r="W435" s="46"/>
      <c r="X435" s="46"/>
      <c r="Y435" s="46"/>
      <c r="Z435" s="46"/>
      <c r="AA435" s="46"/>
      <c r="AB435" s="46"/>
      <c r="AC435" s="46"/>
      <c r="AD435" s="46"/>
      <c r="AE435" s="46"/>
    </row>
    <row r="436" spans="1:31" s="44" customFormat="1" x14ac:dyDescent="0.25">
      <c r="A436" s="36">
        <v>121132</v>
      </c>
      <c r="B436" s="36" t="s">
        <v>20</v>
      </c>
      <c r="C436" s="36" t="s">
        <v>626</v>
      </c>
      <c r="D436" s="36">
        <v>12113</v>
      </c>
      <c r="E436" s="36">
        <v>2</v>
      </c>
      <c r="F436" s="37">
        <v>22</v>
      </c>
      <c r="G436" s="37">
        <v>7</v>
      </c>
      <c r="H436" s="38">
        <v>6779.2482818181825</v>
      </c>
      <c r="I436" s="38">
        <f>Table1[[#This Row],[Cost]]+IF(Table1[[#This Row],[n]]=0,0,VLOOKUP(Table1[[#This Row],[DRG]],HCPCs,5,0))</f>
        <v>6833.5912573601672</v>
      </c>
      <c r="J436" s="39">
        <v>1.3191970788923078</v>
      </c>
      <c r="K436" s="39">
        <f>Table1[[#This Row],[W (3M)]]-IFERROR((Table1[[#This Row],[W (3M)]]-Table1[[#This Row],[Adjusted Cost]]*Casemix/TotalCost)*EXP(-a/Table1[[#This Row],[n]]),)</f>
        <v>0.84444933066344996</v>
      </c>
      <c r="L436" s="39">
        <f>VLOOKUP(Table1[[#This Row],[BaseDRG]],BaseDRGTable,13+Table1[[#This Row],[severity]],FALSE)</f>
        <v>0.84444933066344996</v>
      </c>
      <c r="M436" s="39">
        <f>IF(VLOOKUP(Table1[[#This Row],[BaseDRG]],BaseDRGTable,8,0)&gt;0,Table1[[#This Row],[W (severity)]]*Basic_CaseMix/$L$797,Table1[[#This Row],[W (severity)]])</f>
        <v>0.85286831456715406</v>
      </c>
      <c r="N436" s="38">
        <v>15</v>
      </c>
      <c r="O436" s="41">
        <v>7</v>
      </c>
      <c r="P436" s="60">
        <v>0.98610112143410711</v>
      </c>
      <c r="Q436" s="40">
        <f>Table1[[#This Row],[W (proposed)]]/Table1[[#This Row],[W (curr)]]-1</f>
        <v>-0.13511069399575348</v>
      </c>
      <c r="R436" s="41">
        <f>RANK(Table1[[#This Row],[∆W%]],Table1[∆W%])</f>
        <v>547</v>
      </c>
      <c r="S436" s="59">
        <f>Table1[W (proposed)]-Table1[[#This Row],[W (curr)]]</f>
        <v>-0.13323280686695305</v>
      </c>
      <c r="T436" s="50">
        <f>Table1[[#This Row],[nBasic]]*Table1[W (proposed)]-Table1[[#This Row],[nBasic (curr)]]*Table1[[#This Row],[W (curr)]]</f>
        <v>-0.9326296480686711</v>
      </c>
      <c r="U436" s="48"/>
      <c r="V436" s="46"/>
      <c r="W436" s="46"/>
      <c r="X436" s="46"/>
      <c r="Y436" s="46"/>
      <c r="Z436" s="46"/>
      <c r="AA436" s="46"/>
      <c r="AB436" s="46"/>
      <c r="AC436" s="46"/>
      <c r="AD436" s="46"/>
      <c r="AE436" s="46"/>
    </row>
    <row r="437" spans="1:31" s="44" customFormat="1" x14ac:dyDescent="0.25">
      <c r="A437" s="36">
        <v>51051</v>
      </c>
      <c r="B437" s="36" t="s">
        <v>13</v>
      </c>
      <c r="C437" s="36" t="s">
        <v>189</v>
      </c>
      <c r="D437" s="36">
        <v>5105</v>
      </c>
      <c r="E437" s="36">
        <v>1</v>
      </c>
      <c r="F437" s="37">
        <v>10</v>
      </c>
      <c r="G437" s="37">
        <v>7</v>
      </c>
      <c r="H437" s="38">
        <v>33028.687249999995</v>
      </c>
      <c r="I437" s="38">
        <f>Table1[[#This Row],[Cost]]+IF(Table1[[#This Row],[n]]=0,0,VLOOKUP(Table1[[#This Row],[DRG]],HCPCs,5,0))</f>
        <v>33096.615969427476</v>
      </c>
      <c r="J437" s="39">
        <v>4.5643000000000002</v>
      </c>
      <c r="K437" s="39">
        <f>Table1[[#This Row],[W (3M)]]-IFERROR((Table1[[#This Row],[W (3M)]]-Table1[[#This Row],[Adjusted Cost]]*Casemix/TotalCost)*EXP(-a/Table1[[#This Row],[n]]),)</f>
        <v>4.0477310533254123</v>
      </c>
      <c r="L437" s="39">
        <f>VLOOKUP(Table1[[#This Row],[BaseDRG]],BaseDRGTable,13+Table1[[#This Row],[severity]],FALSE)</f>
        <v>4.0477310533254123</v>
      </c>
      <c r="M437" s="39">
        <f>IF(VLOOKUP(Table1[[#This Row],[BaseDRG]],BaseDRGTable,8,0)&gt;0,Table1[[#This Row],[W (severity)]]*Basic_CaseMix/$L$797,Table1[[#This Row],[W (severity)]])</f>
        <v>4.0880860886686179</v>
      </c>
      <c r="N437" s="38">
        <v>10</v>
      </c>
      <c r="O437" s="41">
        <v>7</v>
      </c>
      <c r="P437" s="60">
        <v>4.5546400650989494</v>
      </c>
      <c r="Q437" s="40">
        <f>Table1[[#This Row],[W (proposed)]]/Table1[[#This Row],[W (curr)]]-1</f>
        <v>-0.10243487295635412</v>
      </c>
      <c r="R437" s="41">
        <f>RANK(Table1[[#This Row],[∆W%]],Table1[∆W%])</f>
        <v>508</v>
      </c>
      <c r="S437" s="59">
        <f>Table1[W (proposed)]-Table1[[#This Row],[W (curr)]]</f>
        <v>-0.46655397643033147</v>
      </c>
      <c r="T437" s="50">
        <f>Table1[[#This Row],[nBasic]]*Table1[W (proposed)]-Table1[[#This Row],[nBasic (curr)]]*Table1[[#This Row],[W (curr)]]</f>
        <v>-3.2658778350123185</v>
      </c>
      <c r="U437" s="48"/>
      <c r="V437" s="46"/>
      <c r="W437" s="46"/>
      <c r="X437" s="46"/>
      <c r="Y437" s="46"/>
      <c r="Z437" s="46"/>
      <c r="AA437" s="46"/>
      <c r="AB437" s="46"/>
      <c r="AC437" s="46"/>
      <c r="AD437" s="46"/>
      <c r="AE437" s="46"/>
    </row>
    <row r="438" spans="1:31" s="44" customFormat="1" x14ac:dyDescent="0.25">
      <c r="A438" s="36">
        <v>14152</v>
      </c>
      <c r="B438" s="36" t="s">
        <v>9</v>
      </c>
      <c r="C438" s="36" t="s">
        <v>486</v>
      </c>
      <c r="D438" s="36">
        <v>1415</v>
      </c>
      <c r="E438" s="36">
        <v>2</v>
      </c>
      <c r="F438" s="37">
        <v>24</v>
      </c>
      <c r="G438" s="37">
        <v>7</v>
      </c>
      <c r="H438" s="38">
        <v>9699.2123791666654</v>
      </c>
      <c r="I438" s="38">
        <f>Table1[[#This Row],[Cost]]+IF(Table1[[#This Row],[n]]=0,0,VLOOKUP(Table1[[#This Row],[DRG]],HCPCs,5,0))</f>
        <v>9699.2123791666654</v>
      </c>
      <c r="J438" s="39">
        <v>0.93090000000000039</v>
      </c>
      <c r="K438" s="39">
        <f>Table1[[#This Row],[W (3M)]]-IFERROR((Table1[[#This Row],[W (3M)]]-Table1[[#This Row],[Adjusted Cost]]*Casemix/TotalCost)*EXP(-a/Table1[[#This Row],[n]]),)</f>
        <v>1.165652712426106</v>
      </c>
      <c r="L438" s="39">
        <f>VLOOKUP(Table1[[#This Row],[BaseDRG]],BaseDRGTable,13+Table1[[#This Row],[severity]],FALSE)</f>
        <v>1.165652712426106</v>
      </c>
      <c r="M438" s="39">
        <f>IF(VLOOKUP(Table1[[#This Row],[BaseDRG]],BaseDRGTable,8,0)&gt;0,Table1[[#This Row],[W (severity)]]*Basic_CaseMix/$L$797,Table1[[#This Row],[W (severity)]])</f>
        <v>1.1772740271301088</v>
      </c>
      <c r="N438" s="38">
        <v>33</v>
      </c>
      <c r="O438" s="41">
        <v>10</v>
      </c>
      <c r="P438" s="60">
        <v>1.1680832096603468</v>
      </c>
      <c r="Q438" s="40">
        <f>Table1[[#This Row],[W (proposed)]]/Table1[[#This Row],[W (curr)]]-1</f>
        <v>7.8682900274154033E-3</v>
      </c>
      <c r="R438" s="41">
        <f>RANK(Table1[[#This Row],[∆W%]],Table1[∆W%])</f>
        <v>362</v>
      </c>
      <c r="S438" s="59">
        <f>Table1[W (proposed)]-Table1[[#This Row],[W (curr)]]</f>
        <v>9.1908174697619138E-3</v>
      </c>
      <c r="T438" s="50">
        <f>Table1[[#This Row],[nBasic]]*Table1[W (proposed)]-Table1[[#This Row],[nBasic (curr)]]*Table1[[#This Row],[W (curr)]]</f>
        <v>-3.4399139066927074</v>
      </c>
      <c r="U438" s="48"/>
      <c r="V438" s="46"/>
      <c r="W438" s="46"/>
      <c r="X438" s="46"/>
      <c r="Y438" s="46"/>
      <c r="Z438" s="46"/>
      <c r="AA438" s="46"/>
      <c r="AB438" s="46"/>
      <c r="AC438" s="46"/>
      <c r="AD438" s="46"/>
      <c r="AE438" s="46"/>
    </row>
    <row r="439" spans="1:31" s="44" customFormat="1" x14ac:dyDescent="0.25">
      <c r="A439" s="36">
        <v>114142</v>
      </c>
      <c r="B439" s="36" t="s">
        <v>19</v>
      </c>
      <c r="C439" s="36" t="s">
        <v>700</v>
      </c>
      <c r="D439" s="36">
        <v>11414</v>
      </c>
      <c r="E439" s="36">
        <v>2</v>
      </c>
      <c r="F439" s="37">
        <v>22</v>
      </c>
      <c r="G439" s="37">
        <v>7</v>
      </c>
      <c r="H439" s="38">
        <v>5339.4584818181811</v>
      </c>
      <c r="I439" s="38">
        <f>Table1[[#This Row],[Cost]]+IF(Table1[[#This Row],[n]]=0,0,VLOOKUP(Table1[[#This Row],[DRG]],HCPCs,5,0))</f>
        <v>5420.0948454545451</v>
      </c>
      <c r="J439" s="39">
        <v>0.79650080284912395</v>
      </c>
      <c r="K439" s="39">
        <f>Table1[[#This Row],[W (3M)]]-IFERROR((Table1[[#This Row],[W (3M)]]-Table1[[#This Row],[Adjusted Cost]]*Casemix/TotalCost)*EXP(-a/Table1[[#This Row],[n]]),)</f>
        <v>0.66085752307405465</v>
      </c>
      <c r="L439" s="39">
        <f>VLOOKUP(Table1[[#This Row],[BaseDRG]],BaseDRGTable,13+Table1[[#This Row],[severity]],FALSE)</f>
        <v>1.112481024583962</v>
      </c>
      <c r="M439" s="39">
        <f>IF(VLOOKUP(Table1[[#This Row],[BaseDRG]],BaseDRGTable,8,0)&gt;0,Table1[[#This Row],[W (severity)]]*Basic_CaseMix/$L$797,Table1[[#This Row],[W (severity)]])</f>
        <v>1.1235722286373657</v>
      </c>
      <c r="N439" s="38">
        <v>60</v>
      </c>
      <c r="O439" s="41">
        <v>7</v>
      </c>
      <c r="P439" s="60">
        <v>1.7067748569171866</v>
      </c>
      <c r="Q439" s="40">
        <f>Table1[[#This Row],[W (proposed)]]/Table1[[#This Row],[W (curr)]]-1</f>
        <v>-0.34169862880052848</v>
      </c>
      <c r="R439" s="41">
        <f>RANK(Table1[[#This Row],[∆W%]],Table1[∆W%])</f>
        <v>708</v>
      </c>
      <c r="S439" s="59">
        <f>Table1[W (proposed)]-Table1[[#This Row],[W (curr)]]</f>
        <v>-0.58320262827982083</v>
      </c>
      <c r="T439" s="50">
        <f>Table1[[#This Row],[nBasic]]*Table1[W (proposed)]-Table1[[#This Row],[nBasic (curr)]]*Table1[[#This Row],[W (curr)]]</f>
        <v>-4.0824183979587456</v>
      </c>
      <c r="U439" s="48"/>
      <c r="V439" s="46"/>
      <c r="W439" s="46"/>
      <c r="X439" s="46"/>
      <c r="Y439" s="46"/>
      <c r="Z439" s="46"/>
      <c r="AA439" s="46"/>
      <c r="AB439" s="46"/>
      <c r="AC439" s="46"/>
      <c r="AD439" s="46"/>
      <c r="AE439" s="46"/>
    </row>
    <row r="440" spans="1:31" s="44" customFormat="1" x14ac:dyDescent="0.25">
      <c r="A440" s="36">
        <v>11202</v>
      </c>
      <c r="B440" s="36" t="s">
        <v>9</v>
      </c>
      <c r="C440" s="36" t="s">
        <v>446</v>
      </c>
      <c r="D440" s="36">
        <v>1120</v>
      </c>
      <c r="E440" s="36">
        <v>2</v>
      </c>
      <c r="F440" s="37">
        <v>18</v>
      </c>
      <c r="G440" s="37">
        <v>7</v>
      </c>
      <c r="H440" s="38">
        <v>15100.967013854442</v>
      </c>
      <c r="I440" s="38">
        <f>Table1[[#This Row],[Cost]]+IF(Table1[[#This Row],[n]]=0,0,VLOOKUP(Table1[[#This Row],[DRG]],HCPCs,5,0))</f>
        <v>21013.84772679344</v>
      </c>
      <c r="J440" s="39">
        <v>1.6867000000000008</v>
      </c>
      <c r="K440" s="39">
        <f>Table1[[#This Row],[W (3M)]]-IFERROR((Table1[[#This Row],[W (3M)]]-Table1[[#This Row],[Adjusted Cost]]*Casemix/TotalCost)*EXP(-a/Table1[[#This Row],[n]]),)</f>
        <v>2.5054755668826463</v>
      </c>
      <c r="L440" s="39">
        <f>VLOOKUP(Table1[[#This Row],[BaseDRG]],BaseDRGTable,13+Table1[[#This Row],[severity]],FALSE)</f>
        <v>1.3530110114978795</v>
      </c>
      <c r="M440" s="39">
        <f>IF(VLOOKUP(Table1[[#This Row],[BaseDRG]],BaseDRGTable,8,0)&gt;0,Table1[[#This Row],[W (severity)]]*Basic_CaseMix/$L$797,Table1[[#This Row],[W (severity)]])</f>
        <v>1.3665002494115217</v>
      </c>
      <c r="N440" s="38">
        <v>30</v>
      </c>
      <c r="O440" s="41">
        <v>13</v>
      </c>
      <c r="P440" s="60">
        <v>1.1245357088349293</v>
      </c>
      <c r="Q440" s="40">
        <f>Table1[[#This Row],[W (proposed)]]/Table1[[#This Row],[W (curr)]]-1</f>
        <v>0.21516839232013263</v>
      </c>
      <c r="R440" s="41">
        <f>RANK(Table1[[#This Row],[∆W%]],Table1[∆W%])</f>
        <v>154</v>
      </c>
      <c r="S440" s="59">
        <f>Table1[W (proposed)]-Table1[[#This Row],[W (curr)]]</f>
        <v>0.24196454057659245</v>
      </c>
      <c r="T440" s="50">
        <f>Table1[[#This Row],[nBasic]]*Table1[W (proposed)]-Table1[[#This Row],[nBasic (curr)]]*Table1[[#This Row],[W (curr)]]</f>
        <v>-5.0534624689734287</v>
      </c>
      <c r="U440" s="48"/>
      <c r="V440" s="46"/>
      <c r="W440" s="46"/>
      <c r="X440" s="46"/>
      <c r="Y440" s="46"/>
      <c r="Z440" s="46"/>
      <c r="AA440" s="46"/>
      <c r="AB440" s="46"/>
      <c r="AC440" s="46"/>
      <c r="AD440" s="46"/>
      <c r="AE440" s="46"/>
    </row>
    <row r="441" spans="1:31" s="44" customFormat="1" x14ac:dyDescent="0.25">
      <c r="A441" s="36">
        <v>44132</v>
      </c>
      <c r="B441" s="36" t="s">
        <v>12</v>
      </c>
      <c r="C441" s="36" t="s">
        <v>696</v>
      </c>
      <c r="D441" s="36">
        <v>4413</v>
      </c>
      <c r="E441" s="36">
        <v>2</v>
      </c>
      <c r="F441" s="37">
        <v>12</v>
      </c>
      <c r="G441" s="37">
        <v>7</v>
      </c>
      <c r="H441" s="38">
        <v>4052.8726999999999</v>
      </c>
      <c r="I441" s="38">
        <f>Table1[[#This Row],[Cost]]+IF(Table1[[#This Row],[n]]=0,0,VLOOKUP(Table1[[#This Row],[DRG]],HCPCs,5,0))</f>
        <v>4061.7177400641026</v>
      </c>
      <c r="J441" s="39">
        <v>0.93420000000000025</v>
      </c>
      <c r="K441" s="39">
        <f>Table1[[#This Row],[W (3M)]]-IFERROR((Table1[[#This Row],[W (3M)]]-Table1[[#This Row],[Adjusted Cost]]*Casemix/TotalCost)*EXP(-a/Table1[[#This Row],[n]]),)</f>
        <v>0.52002293062988691</v>
      </c>
      <c r="L441" s="39">
        <f>VLOOKUP(Table1[[#This Row],[BaseDRG]],BaseDRGTable,13+Table1[[#This Row],[severity]],FALSE)</f>
        <v>0.52002293062988691</v>
      </c>
      <c r="M441" s="39">
        <f>IF(VLOOKUP(Table1[[#This Row],[BaseDRG]],BaseDRGTable,8,0)&gt;0,Table1[[#This Row],[W (severity)]]*Basic_CaseMix/$L$797,Table1[[#This Row],[W (severity)]])</f>
        <v>0.52520745091257859</v>
      </c>
      <c r="N441" s="38">
        <v>34</v>
      </c>
      <c r="O441" s="41">
        <v>18</v>
      </c>
      <c r="P441" s="60">
        <v>1.3351557564162866</v>
      </c>
      <c r="Q441" s="40">
        <f>Table1[[#This Row],[W (proposed)]]/Table1[[#This Row],[W (curr)]]-1</f>
        <v>-0.60663207390702001</v>
      </c>
      <c r="R441" s="41">
        <f>RANK(Table1[[#This Row],[∆W%]],Table1[∆W%])</f>
        <v>773</v>
      </c>
      <c r="S441" s="59">
        <f>Table1[W (proposed)]-Table1[[#This Row],[W (curr)]]</f>
        <v>-0.809948305503708</v>
      </c>
      <c r="T441" s="50">
        <f>Table1[[#This Row],[nBasic]]*Table1[W (proposed)]-Table1[[#This Row],[nBasic (curr)]]*Table1[[#This Row],[W (curr)]]</f>
        <v>-20.356351459105106</v>
      </c>
      <c r="U441" s="48"/>
      <c r="V441" s="46"/>
      <c r="W441" s="46"/>
      <c r="X441" s="46"/>
      <c r="Y441" s="46"/>
      <c r="Z441" s="46"/>
      <c r="AA441" s="46"/>
      <c r="AB441" s="46"/>
      <c r="AC441" s="46"/>
      <c r="AD441" s="46"/>
      <c r="AE441" s="46"/>
    </row>
    <row r="442" spans="1:31" s="44" customFormat="1" x14ac:dyDescent="0.25">
      <c r="A442" s="36">
        <v>41022</v>
      </c>
      <c r="B442" s="36" t="s">
        <v>12</v>
      </c>
      <c r="C442" s="36" t="s">
        <v>699</v>
      </c>
      <c r="D442" s="36">
        <v>4102</v>
      </c>
      <c r="E442" s="36">
        <v>2</v>
      </c>
      <c r="F442" s="37">
        <v>10</v>
      </c>
      <c r="G442" s="37">
        <v>6</v>
      </c>
      <c r="H442" s="38">
        <v>50142.626120525987</v>
      </c>
      <c r="I442" s="38">
        <f>Table1[[#This Row],[Cost]]+IF(Table1[[#This Row],[n]]=0,0,VLOOKUP(Table1[[#This Row],[DRG]],HCPCs,5,0))</f>
        <v>50142.626120525987</v>
      </c>
      <c r="J442" s="39">
        <v>5.1517093839000001</v>
      </c>
      <c r="K442" s="39">
        <f>Table1[[#This Row],[W (3M)]]-IFERROR((Table1[[#This Row],[W (3M)]]-Table1[[#This Row],[Adjusted Cost]]*Casemix/TotalCost)*EXP(-a/Table1[[#This Row],[n]]),)</f>
        <v>5.9968908432540671</v>
      </c>
      <c r="L442" s="39">
        <f>VLOOKUP(Table1[[#This Row],[BaseDRG]],BaseDRGTable,13+Table1[[#This Row],[severity]],FALSE)</f>
        <v>3.9809990926570129</v>
      </c>
      <c r="M442" s="39">
        <f>IF(VLOOKUP(Table1[[#This Row],[BaseDRG]],BaseDRGTable,8,0)&gt;0,Table1[[#This Row],[W (severity)]]*Basic_CaseMix/$L$797,Table1[[#This Row],[W (severity)]])</f>
        <v>4.0206888242545356</v>
      </c>
      <c r="N442" s="38">
        <v>0</v>
      </c>
      <c r="O442" s="41">
        <v>0</v>
      </c>
      <c r="P442" s="60">
        <v>5.1517093839000001</v>
      </c>
      <c r="Q442" s="40">
        <f>Table1[[#This Row],[W (proposed)]]/Table1[[#This Row],[W (curr)]]-1</f>
        <v>-0.21954277218744189</v>
      </c>
      <c r="R442" s="41">
        <f>RANK(Table1[[#This Row],[∆W%]],Table1[∆W%])</f>
        <v>640</v>
      </c>
      <c r="S442" s="51">
        <f>Table1[W (proposed)]-Table1[[#This Row],[W (curr)]]</f>
        <v>-1.1310205596454646</v>
      </c>
      <c r="T442" s="50">
        <f>Table1[[#This Row],[nBasic]]*Table1[W (proposed)]-Table1[[#This Row],[nBasic (curr)]]*Table1[[#This Row],[W (curr)]]</f>
        <v>24.124132945527215</v>
      </c>
      <c r="U442" s="48"/>
      <c r="V442" s="46"/>
      <c r="W442" s="46"/>
      <c r="X442" s="46"/>
      <c r="Y442" s="46"/>
      <c r="Z442" s="46"/>
      <c r="AA442" s="46"/>
      <c r="AB442" s="46"/>
      <c r="AC442" s="46"/>
      <c r="AD442" s="46"/>
      <c r="AE442" s="46"/>
    </row>
    <row r="443" spans="1:31" s="44" customFormat="1" x14ac:dyDescent="0.25">
      <c r="A443" s="36">
        <v>158103</v>
      </c>
      <c r="B443" s="36" t="s">
        <v>23</v>
      </c>
      <c r="C443" s="36" t="s">
        <v>380</v>
      </c>
      <c r="D443" s="36">
        <v>15810</v>
      </c>
      <c r="E443" s="36">
        <v>3</v>
      </c>
      <c r="F443" s="37">
        <v>21</v>
      </c>
      <c r="G443" s="37">
        <v>6</v>
      </c>
      <c r="H443" s="38">
        <v>104226.48159433428</v>
      </c>
      <c r="I443" s="38">
        <f>Table1[[#This Row],[Cost]]+IF(Table1[[#This Row],[n]]=0,0,VLOOKUP(Table1[[#This Row],[DRG]],HCPCs,5,0))</f>
        <v>104236.95778481048</v>
      </c>
      <c r="J443" s="39">
        <v>2.0764970748272726</v>
      </c>
      <c r="K443" s="39">
        <f>Table1[[#This Row],[W (3M)]]-IFERROR((Table1[[#This Row],[W (3M)]]-Table1[[#This Row],[Adjusted Cost]]*Casemix/TotalCost)*EXP(-a/Table1[[#This Row],[n]]),)</f>
        <v>12.21889449972222</v>
      </c>
      <c r="L443" s="39">
        <f>VLOOKUP(Table1[[#This Row],[BaseDRG]],BaseDRGTable,13+Table1[[#This Row],[severity]],FALSE)</f>
        <v>12.21889449972222</v>
      </c>
      <c r="M443" s="39">
        <f>IF(VLOOKUP(Table1[[#This Row],[BaseDRG]],BaseDRGTable,8,0)&gt;0,Table1[[#This Row],[W (severity)]]*Basic_CaseMix/$L$797,Table1[[#This Row],[W (severity)]])</f>
        <v>12.340714332338344</v>
      </c>
      <c r="N443" s="38">
        <v>17</v>
      </c>
      <c r="O443" s="41">
        <v>5</v>
      </c>
      <c r="P443" s="60">
        <v>11.065829560615789</v>
      </c>
      <c r="Q443" s="40">
        <f>Table1[[#This Row],[W (proposed)]]/Table1[[#This Row],[W (curr)]]-1</f>
        <v>0.11520914584298092</v>
      </c>
      <c r="R443" s="41">
        <f>RANK(Table1[[#This Row],[∆W%]],Table1[∆W%])</f>
        <v>236</v>
      </c>
      <c r="S443" s="59">
        <f>Table1[W (proposed)]-Table1[[#This Row],[W (curr)]]</f>
        <v>1.2748847717225544</v>
      </c>
      <c r="T443" s="50">
        <f>Table1[[#This Row],[nBasic]]*Table1[W (proposed)]-Table1[[#This Row],[nBasic (curr)]]*Table1[[#This Row],[W (curr)]]</f>
        <v>18.715138190951116</v>
      </c>
      <c r="U443" s="48"/>
      <c r="V443" s="46"/>
      <c r="W443" s="46"/>
      <c r="X443" s="46"/>
      <c r="Y443" s="46"/>
      <c r="Z443" s="46"/>
      <c r="AA443" s="46"/>
      <c r="AB443" s="46"/>
      <c r="AC443" s="46"/>
      <c r="AD443" s="46"/>
      <c r="AE443" s="46"/>
    </row>
    <row r="444" spans="1:31" s="44" customFormat="1" x14ac:dyDescent="0.25">
      <c r="A444" s="36">
        <v>51143</v>
      </c>
      <c r="B444" s="36" t="s">
        <v>13</v>
      </c>
      <c r="C444" s="36" t="s">
        <v>397</v>
      </c>
      <c r="D444" s="36">
        <v>5114</v>
      </c>
      <c r="E444" s="36">
        <v>3</v>
      </c>
      <c r="F444" s="37">
        <v>14</v>
      </c>
      <c r="G444" s="37">
        <v>6</v>
      </c>
      <c r="H444" s="38">
        <v>13258.856407142855</v>
      </c>
      <c r="I444" s="38">
        <f>Table1[[#This Row],[Cost]]+IF(Table1[[#This Row],[n]]=0,0,VLOOKUP(Table1[[#This Row],[DRG]],HCPCs,5,0))</f>
        <v>16906.201150732599</v>
      </c>
      <c r="J444" s="39">
        <v>4.1558084556999999</v>
      </c>
      <c r="K444" s="39">
        <f>Table1[[#This Row],[W (3M)]]-IFERROR((Table1[[#This Row],[W (3M)]]-Table1[[#This Row],[Adjusted Cost]]*Casemix/TotalCost)*EXP(-a/Table1[[#This Row],[n]]),)</f>
        <v>2.1628585475857793</v>
      </c>
      <c r="L444" s="39">
        <f>VLOOKUP(Table1[[#This Row],[BaseDRG]],BaseDRGTable,13+Table1[[#This Row],[severity]],FALSE)</f>
        <v>3.0504347868893213</v>
      </c>
      <c r="M444" s="39">
        <f>IF(VLOOKUP(Table1[[#This Row],[BaseDRG]],BaseDRGTable,8,0)&gt;0,Table1[[#This Row],[W (severity)]]*Basic_CaseMix/$L$797,Table1[[#This Row],[W (severity)]])</f>
        <v>3.0808469862215691</v>
      </c>
      <c r="N444" s="38">
        <v>0</v>
      </c>
      <c r="O444" s="41">
        <v>0</v>
      </c>
      <c r="P444" s="60">
        <v>2.5666304912772606</v>
      </c>
      <c r="Q444" s="40">
        <f>Table1[[#This Row],[W (proposed)]]/Table1[[#This Row],[W (curr)]]-1</f>
        <v>0.20034691269034721</v>
      </c>
      <c r="R444" s="41">
        <f>RANK(Table1[[#This Row],[∆W%]],Table1[∆W%])</f>
        <v>165</v>
      </c>
      <c r="S444" s="51">
        <f>Table1[W (proposed)]-Table1[[#This Row],[W (curr)]]</f>
        <v>0.51421649494430843</v>
      </c>
      <c r="T444" s="50">
        <f>Table1[[#This Row],[nBasic]]*Table1[W (proposed)]-Table1[[#This Row],[nBasic (curr)]]*Table1[[#This Row],[W (curr)]]</f>
        <v>18.485081917329413</v>
      </c>
      <c r="U444" s="48"/>
      <c r="V444" s="46"/>
      <c r="W444" s="46"/>
      <c r="X444" s="46"/>
      <c r="Y444" s="46"/>
      <c r="Z444" s="46"/>
      <c r="AA444" s="46"/>
      <c r="AB444" s="46"/>
      <c r="AC444" s="46"/>
      <c r="AD444" s="46"/>
      <c r="AE444" s="46"/>
    </row>
    <row r="445" spans="1:31" s="44" customFormat="1" x14ac:dyDescent="0.25">
      <c r="A445" s="36">
        <v>51303</v>
      </c>
      <c r="B445" s="36" t="s">
        <v>13</v>
      </c>
      <c r="C445" s="36" t="s">
        <v>372</v>
      </c>
      <c r="D445" s="36">
        <v>5130</v>
      </c>
      <c r="E445" s="36">
        <v>3</v>
      </c>
      <c r="F445" s="37">
        <v>14</v>
      </c>
      <c r="G445" s="37">
        <v>6</v>
      </c>
      <c r="H445" s="38">
        <v>12954.757</v>
      </c>
      <c r="I445" s="38">
        <f>Table1[[#This Row],[Cost]]+IF(Table1[[#This Row],[n]]=0,0,VLOOKUP(Table1[[#This Row],[DRG]],HCPCs,5,0))</f>
        <v>47822.550517509786</v>
      </c>
      <c r="J445" s="39">
        <v>4.3356000000000003</v>
      </c>
      <c r="K445" s="39">
        <f>Table1[[#This Row],[W (3M)]]-IFERROR((Table1[[#This Row],[W (3M)]]-Table1[[#This Row],[Adjusted Cost]]*Casemix/TotalCost)*EXP(-a/Table1[[#This Row],[n]]),)</f>
        <v>5.7059659961507467</v>
      </c>
      <c r="L445" s="39">
        <f>VLOOKUP(Table1[[#This Row],[BaseDRG]],BaseDRGTable,13+Table1[[#This Row],[severity]],FALSE)</f>
        <v>5.7059659961507467</v>
      </c>
      <c r="M445" s="39">
        <f>IF(VLOOKUP(Table1[[#This Row],[BaseDRG]],BaseDRGTable,8,0)&gt;0,Table1[[#This Row],[W (severity)]]*Basic_CaseMix/$L$797,Table1[[#This Row],[W (severity)]])</f>
        <v>5.7628532884160313</v>
      </c>
      <c r="N445" s="38">
        <v>4</v>
      </c>
      <c r="O445" s="41">
        <v>3</v>
      </c>
      <c r="P445" s="60">
        <v>5.9129567366606244</v>
      </c>
      <c r="Q445" s="40">
        <f>Table1[[#This Row],[W (proposed)]]/Table1[[#This Row],[W (curr)]]-1</f>
        <v>-2.5385514376241591E-2</v>
      </c>
      <c r="R445" s="41">
        <f>RANK(Table1[[#This Row],[∆W%]],Table1[∆W%])</f>
        <v>422</v>
      </c>
      <c r="S445" s="59">
        <f>Table1[W (proposed)]-Table1[[#This Row],[W (curr)]]</f>
        <v>-0.1501034482445931</v>
      </c>
      <c r="T445" s="50">
        <f>Table1[[#This Row],[nBasic]]*Table1[W (proposed)]-Table1[[#This Row],[nBasic (curr)]]*Table1[[#This Row],[W (curr)]]</f>
        <v>16.838249520514314</v>
      </c>
      <c r="U445" s="48"/>
      <c r="V445" s="46"/>
      <c r="W445" s="46"/>
      <c r="X445" s="46"/>
      <c r="Y445" s="46"/>
      <c r="Z445" s="46"/>
      <c r="AA445" s="46"/>
      <c r="AB445" s="46"/>
      <c r="AC445" s="46"/>
      <c r="AD445" s="46"/>
      <c r="AE445" s="46"/>
    </row>
    <row r="446" spans="1:31" s="44" customFormat="1" x14ac:dyDescent="0.25">
      <c r="A446" s="36">
        <v>64153</v>
      </c>
      <c r="B446" s="36" t="s">
        <v>14</v>
      </c>
      <c r="C446" s="36" t="s">
        <v>353</v>
      </c>
      <c r="D446" s="36">
        <v>6415</v>
      </c>
      <c r="E446" s="36">
        <v>3</v>
      </c>
      <c r="F446" s="37">
        <v>27</v>
      </c>
      <c r="G446" s="37">
        <v>6</v>
      </c>
      <c r="H446" s="38">
        <v>19507.908892917781</v>
      </c>
      <c r="I446" s="38">
        <f>Table1[[#This Row],[Cost]]+IF(Table1[[#This Row],[n]]=0,0,VLOOKUP(Table1[[#This Row],[DRG]],HCPCs,5,0))</f>
        <v>19507.908892917781</v>
      </c>
      <c r="J446" s="39">
        <v>1.3863000000000001</v>
      </c>
      <c r="K446" s="39">
        <f>Table1[[#This Row],[W (3M)]]-IFERROR((Table1[[#This Row],[W (3M)]]-Table1[[#This Row],[Adjusted Cost]]*Casemix/TotalCost)*EXP(-a/Table1[[#This Row],[n]]),)</f>
        <v>2.3320262192331151</v>
      </c>
      <c r="L446" s="39">
        <f>VLOOKUP(Table1[[#This Row],[BaseDRG]],BaseDRGTable,13+Table1[[#This Row],[severity]],FALSE)</f>
        <v>2.3320262192331151</v>
      </c>
      <c r="M446" s="39">
        <f>IF(VLOOKUP(Table1[[#This Row],[BaseDRG]],BaseDRGTable,8,0)&gt;0,Table1[[#This Row],[W (severity)]]*Basic_CaseMix/$L$797,Table1[[#This Row],[W (severity)]])</f>
        <v>2.3552760348109363</v>
      </c>
      <c r="N446" s="38">
        <v>15</v>
      </c>
      <c r="O446" s="41">
        <v>3</v>
      </c>
      <c r="P446" s="60">
        <v>1.5315219175445323</v>
      </c>
      <c r="Q446" s="40">
        <f>Table1[[#This Row],[W (proposed)]]/Table1[[#This Row],[W (curr)]]-1</f>
        <v>0.53786635883547618</v>
      </c>
      <c r="R446" s="41">
        <f>RANK(Table1[[#This Row],[∆W%]],Table1[∆W%])</f>
        <v>38</v>
      </c>
      <c r="S446" s="59">
        <f>Table1[W (proposed)]-Table1[[#This Row],[W (curr)]]</f>
        <v>0.82375411726640402</v>
      </c>
      <c r="T446" s="50">
        <f>Table1[[#This Row],[nBasic]]*Table1[W (proposed)]-Table1[[#This Row],[nBasic (curr)]]*Table1[[#This Row],[W (curr)]]</f>
        <v>9.537090456232022</v>
      </c>
      <c r="U446" s="48"/>
      <c r="V446" s="46"/>
      <c r="W446" s="46"/>
      <c r="X446" s="46"/>
      <c r="Y446" s="46"/>
      <c r="Z446" s="46"/>
      <c r="AA446" s="46"/>
      <c r="AB446" s="46"/>
      <c r="AC446" s="46"/>
      <c r="AD446" s="46"/>
      <c r="AE446" s="46"/>
    </row>
    <row r="447" spans="1:31" s="44" customFormat="1" x14ac:dyDescent="0.25">
      <c r="A447" s="36">
        <v>81703</v>
      </c>
      <c r="B447" s="36" t="s">
        <v>16</v>
      </c>
      <c r="C447" s="36" t="s">
        <v>450</v>
      </c>
      <c r="D447" s="36">
        <v>8170</v>
      </c>
      <c r="E447" s="36">
        <v>3</v>
      </c>
      <c r="F447" s="37">
        <v>22</v>
      </c>
      <c r="G447" s="37">
        <v>6</v>
      </c>
      <c r="H447" s="38">
        <v>13045.799295454546</v>
      </c>
      <c r="I447" s="38">
        <f>Table1[[#This Row],[Cost]]+IF(Table1[[#This Row],[n]]=0,0,VLOOKUP(Table1[[#This Row],[DRG]],HCPCs,5,0))</f>
        <v>16688.41868558442</v>
      </c>
      <c r="J447" s="39">
        <v>3.0760999999999998</v>
      </c>
      <c r="K447" s="39">
        <f>Table1[[#This Row],[W (3M)]]-IFERROR((Table1[[#This Row],[W (3M)]]-Table1[[#This Row],[Adjusted Cost]]*Casemix/TotalCost)*EXP(-a/Table1[[#This Row],[n]]),)</f>
        <v>2.0570457515717084</v>
      </c>
      <c r="L447" s="39">
        <f>VLOOKUP(Table1[[#This Row],[BaseDRG]],BaseDRGTable,13+Table1[[#This Row],[severity]],FALSE)</f>
        <v>2.0570457515717084</v>
      </c>
      <c r="M447" s="39">
        <f>IF(VLOOKUP(Table1[[#This Row],[BaseDRG]],BaseDRGTable,8,0)&gt;0,Table1[[#This Row],[W (severity)]]*Basic_CaseMix/$L$797,Table1[[#This Row],[W (severity)]])</f>
        <v>2.0775540691732619</v>
      </c>
      <c r="N447" s="38">
        <v>10</v>
      </c>
      <c r="O447" s="41">
        <v>4</v>
      </c>
      <c r="P447" s="60">
        <v>1.7173816779897251</v>
      </c>
      <c r="Q447" s="40">
        <f>Table1[[#This Row],[W (proposed)]]/Table1[[#This Row],[W (curr)]]-1</f>
        <v>0.20972180837816756</v>
      </c>
      <c r="R447" s="41">
        <f>RANK(Table1[[#This Row],[∆W%]],Table1[∆W%])</f>
        <v>155</v>
      </c>
      <c r="S447" s="59">
        <f>Table1[W (proposed)]-Table1[[#This Row],[W (curr)]]</f>
        <v>0.36017239118353683</v>
      </c>
      <c r="T447" s="50">
        <f>Table1[[#This Row],[nBasic]]*Table1[W (proposed)]-Table1[[#This Row],[nBasic (curr)]]*Table1[[#This Row],[W (curr)]]</f>
        <v>5.5957977030806711</v>
      </c>
      <c r="U447" s="48"/>
      <c r="V447" s="46"/>
      <c r="W447" s="46"/>
      <c r="X447" s="46"/>
      <c r="Y447" s="46"/>
      <c r="Z447" s="46"/>
      <c r="AA447" s="46"/>
      <c r="AB447" s="46"/>
      <c r="AC447" s="46"/>
      <c r="AD447" s="46"/>
      <c r="AE447" s="46"/>
    </row>
    <row r="448" spans="1:31" s="44" customFormat="1" x14ac:dyDescent="0.25">
      <c r="A448" s="36">
        <v>14213</v>
      </c>
      <c r="B448" s="36" t="s">
        <v>9</v>
      </c>
      <c r="C448" s="36" t="s">
        <v>604</v>
      </c>
      <c r="D448" s="36">
        <v>1421</v>
      </c>
      <c r="E448" s="36">
        <v>3</v>
      </c>
      <c r="F448" s="37">
        <v>20</v>
      </c>
      <c r="G448" s="37">
        <v>6</v>
      </c>
      <c r="H448" s="38">
        <v>15716.924845144997</v>
      </c>
      <c r="I448" s="38">
        <f>Table1[[#This Row],[Cost]]+IF(Table1[[#This Row],[n]]=0,0,VLOOKUP(Table1[[#This Row],[DRG]],HCPCs,5,0))</f>
        <v>15745.537748370803</v>
      </c>
      <c r="J448" s="39">
        <v>1.5754999999999988</v>
      </c>
      <c r="K448" s="39">
        <f>Table1[[#This Row],[W (3M)]]-IFERROR((Table1[[#This Row],[W (3M)]]-Table1[[#This Row],[Adjusted Cost]]*Casemix/TotalCost)*EXP(-a/Table1[[#This Row],[n]]),)</f>
        <v>1.8922897251743518</v>
      </c>
      <c r="L448" s="39">
        <f>VLOOKUP(Table1[[#This Row],[BaseDRG]],BaseDRGTable,13+Table1[[#This Row],[severity]],FALSE)</f>
        <v>1.8922897251743518</v>
      </c>
      <c r="M448" s="39">
        <f>IF(VLOOKUP(Table1[[#This Row],[BaseDRG]],BaseDRGTable,8,0)&gt;0,Table1[[#This Row],[W (severity)]]*Basic_CaseMix/$L$797,Table1[[#This Row],[W (severity)]])</f>
        <v>1.9111554595161282</v>
      </c>
      <c r="N448" s="38">
        <v>16</v>
      </c>
      <c r="O448" s="41">
        <v>3</v>
      </c>
      <c r="P448" s="60">
        <v>2.0570860047851949</v>
      </c>
      <c r="Q448" s="40">
        <f>Table1[[#This Row],[W (proposed)]]/Table1[[#This Row],[W (curr)]]-1</f>
        <v>-7.0940420055166875E-2</v>
      </c>
      <c r="R448" s="41">
        <f>RANK(Table1[[#This Row],[∆W%]],Table1[∆W%])</f>
        <v>470</v>
      </c>
      <c r="S448" s="59">
        <f>Table1[W (proposed)]-Table1[[#This Row],[W (curr)]]</f>
        <v>-0.14593054526906668</v>
      </c>
      <c r="T448" s="50">
        <f>Table1[[#This Row],[nBasic]]*Table1[W (proposed)]-Table1[[#This Row],[nBasic (curr)]]*Table1[[#This Row],[W (curr)]]</f>
        <v>5.2956747427411841</v>
      </c>
      <c r="U448" s="48"/>
      <c r="V448" s="46"/>
      <c r="W448" s="46"/>
      <c r="X448" s="46"/>
      <c r="Y448" s="46"/>
      <c r="Z448" s="46"/>
      <c r="AA448" s="46"/>
      <c r="AB448" s="46"/>
      <c r="AC448" s="46"/>
      <c r="AD448" s="46"/>
      <c r="AE448" s="46"/>
    </row>
    <row r="449" spans="1:31" s="44" customFormat="1" x14ac:dyDescent="0.25">
      <c r="A449" s="36">
        <v>81403</v>
      </c>
      <c r="B449" s="36" t="s">
        <v>16</v>
      </c>
      <c r="C449" s="36" t="s">
        <v>640</v>
      </c>
      <c r="D449" s="36">
        <v>8140</v>
      </c>
      <c r="E449" s="36">
        <v>3</v>
      </c>
      <c r="F449" s="37">
        <v>17</v>
      </c>
      <c r="G449" s="37">
        <v>6</v>
      </c>
      <c r="H449" s="38">
        <v>7904.5551470588234</v>
      </c>
      <c r="I449" s="38">
        <f>Table1[[#This Row],[Cost]]+IF(Table1[[#This Row],[n]]=0,0,VLOOKUP(Table1[[#This Row],[DRG]],HCPCs,5,0))</f>
        <v>8274.3245844806206</v>
      </c>
      <c r="J449" s="39">
        <v>2.7073999999999998</v>
      </c>
      <c r="K449" s="39">
        <f>Table1[[#This Row],[W (3M)]]-IFERROR((Table1[[#This Row],[W (3M)]]-Table1[[#This Row],[Adjusted Cost]]*Casemix/TotalCost)*EXP(-a/Table1[[#This Row],[n]]),)</f>
        <v>1.0796294766639607</v>
      </c>
      <c r="L449" s="39">
        <f>VLOOKUP(Table1[[#This Row],[BaseDRG]],BaseDRGTable,13+Table1[[#This Row],[severity]],FALSE)</f>
        <v>1.0796294766639607</v>
      </c>
      <c r="M449" s="39">
        <f>IF(VLOOKUP(Table1[[#This Row],[BaseDRG]],BaseDRGTable,8,0)&gt;0,Table1[[#This Row],[W (severity)]]*Basic_CaseMix/$L$797,Table1[[#This Row],[W (severity)]])</f>
        <v>1.0903931576285217</v>
      </c>
      <c r="N449" s="38">
        <v>6</v>
      </c>
      <c r="O449" s="41">
        <v>1</v>
      </c>
      <c r="P449" s="60">
        <v>1.3648342788146723</v>
      </c>
      <c r="Q449" s="40">
        <f>Table1[[#This Row],[W (proposed)]]/Table1[[#This Row],[W (curr)]]-1</f>
        <v>-0.20108017907089537</v>
      </c>
      <c r="R449" s="41">
        <f>RANK(Table1[[#This Row],[∆W%]],Table1[∆W%])</f>
        <v>612</v>
      </c>
      <c r="S449" s="59">
        <f>Table1[W (proposed)]-Table1[[#This Row],[W (curr)]]</f>
        <v>-0.27444112118615061</v>
      </c>
      <c r="T449" s="50">
        <f>Table1[[#This Row],[nBasic]]*Table1[W (proposed)]-Table1[[#This Row],[nBasic (curr)]]*Table1[[#This Row],[W (curr)]]</f>
        <v>5.1775246669564581</v>
      </c>
      <c r="U449" s="48"/>
      <c r="V449" s="46"/>
      <c r="W449" s="46"/>
      <c r="X449" s="46"/>
      <c r="Y449" s="46"/>
      <c r="Z449" s="46"/>
      <c r="AA449" s="46"/>
      <c r="AB449" s="46"/>
      <c r="AC449" s="46"/>
      <c r="AD449" s="46"/>
      <c r="AE449" s="46"/>
    </row>
    <row r="450" spans="1:31" s="44" customFormat="1" x14ac:dyDescent="0.25">
      <c r="A450" s="36">
        <v>134123</v>
      </c>
      <c r="B450" s="36" t="s">
        <v>21</v>
      </c>
      <c r="C450" s="36" t="s">
        <v>443</v>
      </c>
      <c r="D450" s="36">
        <v>13412</v>
      </c>
      <c r="E450" s="36">
        <v>3</v>
      </c>
      <c r="F450" s="37">
        <v>31</v>
      </c>
      <c r="G450" s="37">
        <v>6</v>
      </c>
      <c r="H450" s="38">
        <v>10740.98210936903</v>
      </c>
      <c r="I450" s="38">
        <f>Table1[[#This Row],[Cost]]+IF(Table1[[#This Row],[n]]=0,0,VLOOKUP(Table1[[#This Row],[DRG]],HCPCs,5,0))</f>
        <v>10817.760318396286</v>
      </c>
      <c r="J450" s="39">
        <v>0.95209775265999996</v>
      </c>
      <c r="K450" s="39">
        <f>Table1[[#This Row],[W (3M)]]-IFERROR((Table1[[#This Row],[W (3M)]]-Table1[[#This Row],[Adjusted Cost]]*Casemix/TotalCost)*EXP(-a/Table1[[#This Row],[n]]),)</f>
        <v>1.2998631627213273</v>
      </c>
      <c r="L450" s="39">
        <f>VLOOKUP(Table1[[#This Row],[BaseDRG]],BaseDRGTable,13+Table1[[#This Row],[severity]],FALSE)</f>
        <v>1.2998631627213273</v>
      </c>
      <c r="M450" s="39">
        <f>IF(VLOOKUP(Table1[[#This Row],[BaseDRG]],BaseDRGTable,8,0)&gt;0,Table1[[#This Row],[W (severity)]]*Basic_CaseMix/$L$797,Table1[[#This Row],[W (severity)]])</f>
        <v>1.3128225276548882</v>
      </c>
      <c r="N450" s="38">
        <v>14</v>
      </c>
      <c r="O450" s="41">
        <v>4</v>
      </c>
      <c r="P450" s="60">
        <v>1.24483025362278</v>
      </c>
      <c r="Q450" s="40">
        <f>Table1[[#This Row],[W (proposed)]]/Table1[[#This Row],[W (curr)]]-1</f>
        <v>5.4619715285865622E-2</v>
      </c>
      <c r="R450" s="41">
        <f>RANK(Table1[[#This Row],[∆W%]],Table1[∆W%])</f>
        <v>298</v>
      </c>
      <c r="S450" s="59">
        <f>Table1[W (proposed)]-Table1[[#This Row],[W (curr)]]</f>
        <v>6.7992274032108169E-2</v>
      </c>
      <c r="T450" s="50">
        <f>Table1[[#This Row],[nBasic]]*Table1[W (proposed)]-Table1[[#This Row],[nBasic (curr)]]*Table1[[#This Row],[W (curr)]]</f>
        <v>2.8976141514382086</v>
      </c>
      <c r="U450" s="48"/>
      <c r="V450" s="46"/>
      <c r="W450" s="46"/>
      <c r="X450" s="46"/>
      <c r="Y450" s="46"/>
      <c r="Z450" s="46"/>
      <c r="AA450" s="46"/>
      <c r="AB450" s="46"/>
      <c r="AC450" s="46"/>
      <c r="AD450" s="46"/>
      <c r="AE450" s="46"/>
    </row>
    <row r="451" spans="1:31" s="44" customFormat="1" x14ac:dyDescent="0.25">
      <c r="A451" s="36">
        <v>94143</v>
      </c>
      <c r="B451" s="36" t="s">
        <v>17</v>
      </c>
      <c r="C451" s="36" t="s">
        <v>744</v>
      </c>
      <c r="D451" s="36">
        <v>9414</v>
      </c>
      <c r="E451" s="36">
        <v>3</v>
      </c>
      <c r="F451" s="37">
        <v>22</v>
      </c>
      <c r="G451" s="37">
        <v>6</v>
      </c>
      <c r="H451" s="38">
        <v>15816.934502966369</v>
      </c>
      <c r="I451" s="38">
        <f>Table1[[#This Row],[Cost]]+IF(Table1[[#This Row],[n]]=0,0,VLOOKUP(Table1[[#This Row],[DRG]],HCPCs,5,0))</f>
        <v>15844.670487430194</v>
      </c>
      <c r="J451" s="39">
        <v>1.1210000000000002</v>
      </c>
      <c r="K451" s="39">
        <f>Table1[[#This Row],[W (3M)]]-IFERROR((Table1[[#This Row],[W (3M)]]-Table1[[#This Row],[Adjusted Cost]]*Casemix/TotalCost)*EXP(-a/Table1[[#This Row],[n]]),)</f>
        <v>1.8887801603263701</v>
      </c>
      <c r="L451" s="39">
        <f>VLOOKUP(Table1[[#This Row],[BaseDRG]],BaseDRGTable,13+Table1[[#This Row],[severity]],FALSE)</f>
        <v>1.8887801603263701</v>
      </c>
      <c r="M451" s="39">
        <f>IF(VLOOKUP(Table1[[#This Row],[BaseDRG]],BaseDRGTable,8,0)&gt;0,Table1[[#This Row],[W (severity)]]*Basic_CaseMix/$L$797,Table1[[#This Row],[W (severity)]])</f>
        <v>1.9076109050377552</v>
      </c>
      <c r="N451" s="38">
        <v>13</v>
      </c>
      <c r="O451" s="41">
        <v>3</v>
      </c>
      <c r="P451" s="60">
        <v>3.1412956032631127</v>
      </c>
      <c r="Q451" s="40">
        <f>Table1[[#This Row],[W (proposed)]]/Table1[[#This Row],[W (curr)]]-1</f>
        <v>-0.39273117020373105</v>
      </c>
      <c r="R451" s="41">
        <f>RANK(Table1[[#This Row],[∆W%]],Table1[∆W%])</f>
        <v>725</v>
      </c>
      <c r="S451" s="59">
        <f>Table1[W (proposed)]-Table1[[#This Row],[W (curr)]]</f>
        <v>-1.2336846982253575</v>
      </c>
      <c r="T451" s="50">
        <f>Table1[[#This Row],[nBasic]]*Table1[W (proposed)]-Table1[[#This Row],[nBasic (curr)]]*Table1[[#This Row],[W (curr)]]</f>
        <v>2.0217786204371944</v>
      </c>
      <c r="U451" s="48"/>
      <c r="V451" s="46"/>
      <c r="W451" s="46"/>
      <c r="X451" s="46"/>
      <c r="Y451" s="46"/>
      <c r="Z451" s="46"/>
      <c r="AA451" s="46"/>
      <c r="AB451" s="46"/>
      <c r="AC451" s="46"/>
      <c r="AD451" s="46"/>
      <c r="AE451" s="46"/>
    </row>
    <row r="452" spans="1:31" s="44" customFormat="1" x14ac:dyDescent="0.25">
      <c r="A452" s="36">
        <v>31141</v>
      </c>
      <c r="B452" s="36" t="s">
        <v>11</v>
      </c>
      <c r="C452" s="36" t="s">
        <v>161</v>
      </c>
      <c r="D452" s="36">
        <v>3114</v>
      </c>
      <c r="E452" s="36">
        <v>1</v>
      </c>
      <c r="F452" s="37">
        <v>38</v>
      </c>
      <c r="G452" s="37">
        <v>6</v>
      </c>
      <c r="H452" s="38">
        <v>6307.1630710526306</v>
      </c>
      <c r="I452" s="38">
        <f>Table1[[#This Row],[Cost]]+IF(Table1[[#This Row],[n]]=0,0,VLOOKUP(Table1[[#This Row],[DRG]],HCPCs,5,0))</f>
        <v>6307.1630710526306</v>
      </c>
      <c r="J452" s="39">
        <v>0.73460000000000025</v>
      </c>
      <c r="K452" s="39">
        <f>Table1[[#This Row],[W (3M)]]-IFERROR((Table1[[#This Row],[W (3M)]]-Table1[[#This Row],[Adjusted Cost]]*Casemix/TotalCost)*EXP(-a/Table1[[#This Row],[n]]),)</f>
        <v>0.76257478680712909</v>
      </c>
      <c r="L452" s="39">
        <f>VLOOKUP(Table1[[#This Row],[BaseDRG]],BaseDRGTable,13+Table1[[#This Row],[severity]],FALSE)</f>
        <v>0.76257478680712909</v>
      </c>
      <c r="M452" s="39">
        <f>IF(VLOOKUP(Table1[[#This Row],[BaseDRG]],BaseDRGTable,8,0)&gt;0,Table1[[#This Row],[W (severity)]]*Basic_CaseMix/$L$797,Table1[[#This Row],[W (severity)]])</f>
        <v>0.77017749856540096</v>
      </c>
      <c r="N452" s="38">
        <v>33</v>
      </c>
      <c r="O452" s="41">
        <v>5</v>
      </c>
      <c r="P452" s="60">
        <v>0.66178412468005943</v>
      </c>
      <c r="Q452" s="40">
        <f>Table1[[#This Row],[W (proposed)]]/Table1[[#This Row],[W (curr)]]-1</f>
        <v>0.16378962541258368</v>
      </c>
      <c r="R452" s="41">
        <f>RANK(Table1[[#This Row],[∆W%]],Table1[∆W%])</f>
        <v>193</v>
      </c>
      <c r="S452" s="59">
        <f>Table1[W (proposed)]-Table1[[#This Row],[W (curr)]]</f>
        <v>0.10839337388534154</v>
      </c>
      <c r="T452" s="50">
        <f>Table1[[#This Row],[nBasic]]*Table1[W (proposed)]-Table1[[#This Row],[nBasic (curr)]]*Table1[[#This Row],[W (curr)]]</f>
        <v>1.3121443679921088</v>
      </c>
      <c r="U452" s="48"/>
      <c r="V452" s="46"/>
      <c r="W452" s="46"/>
      <c r="X452" s="46"/>
      <c r="Y452" s="46"/>
      <c r="Z452" s="46"/>
      <c r="AA452" s="46"/>
      <c r="AB452" s="46"/>
      <c r="AC452" s="46"/>
      <c r="AD452" s="46"/>
      <c r="AE452" s="46"/>
    </row>
    <row r="453" spans="1:31" s="44" customFormat="1" x14ac:dyDescent="0.25">
      <c r="A453" s="36">
        <v>41101</v>
      </c>
      <c r="B453" s="36" t="s">
        <v>12</v>
      </c>
      <c r="C453" s="36" t="s">
        <v>232</v>
      </c>
      <c r="D453" s="36">
        <v>4110</v>
      </c>
      <c r="E453" s="36">
        <v>1</v>
      </c>
      <c r="F453" s="37">
        <v>13</v>
      </c>
      <c r="G453" s="37">
        <v>6</v>
      </c>
      <c r="H453" s="38">
        <v>17622.757161538462</v>
      </c>
      <c r="I453" s="38">
        <f>Table1[[#This Row],[Cost]]+IF(Table1[[#This Row],[n]]=0,0,VLOOKUP(Table1[[#This Row],[DRG]],HCPCs,5,0))</f>
        <v>18386.409237551379</v>
      </c>
      <c r="J453" s="39">
        <v>2.0596000000000001</v>
      </c>
      <c r="K453" s="39">
        <f>Table1[[#This Row],[W (3M)]]-IFERROR((Table1[[#This Row],[W (3M)]]-Table1[[#This Row],[Adjusted Cost]]*Casemix/TotalCost)*EXP(-a/Table1[[#This Row],[n]]),)</f>
        <v>2.2149073892468452</v>
      </c>
      <c r="L453" s="39">
        <f>VLOOKUP(Table1[[#This Row],[BaseDRG]],BaseDRGTable,13+Table1[[#This Row],[severity]],FALSE)</f>
        <v>2.2149073892468452</v>
      </c>
      <c r="M453" s="39">
        <f>IF(VLOOKUP(Table1[[#This Row],[BaseDRG]],BaseDRGTable,8,0)&gt;0,Table1[[#This Row],[W (severity)]]*Basic_CaseMix/$L$797,Table1[[#This Row],[W (severity)]])</f>
        <v>2.2369895544889133</v>
      </c>
      <c r="N453" s="38">
        <v>11</v>
      </c>
      <c r="O453" s="41">
        <v>6</v>
      </c>
      <c r="P453" s="60">
        <v>2.279385155613074</v>
      </c>
      <c r="Q453" s="40">
        <f>Table1[[#This Row],[W (proposed)]]/Table1[[#This Row],[W (curr)]]-1</f>
        <v>-1.8599577618446772E-2</v>
      </c>
      <c r="R453" s="41">
        <f>RANK(Table1[[#This Row],[∆W%]],Table1[∆W%])</f>
        <v>415</v>
      </c>
      <c r="S453" s="59">
        <f>Table1[W (proposed)]-Table1[[#This Row],[W (curr)]]</f>
        <v>-4.2395601124160631E-2</v>
      </c>
      <c r="T453" s="50">
        <f>Table1[[#This Row],[nBasic]]*Table1[W (proposed)]-Table1[[#This Row],[nBasic (curr)]]*Table1[[#This Row],[W (curr)]]</f>
        <v>-0.2543736067449629</v>
      </c>
      <c r="U453" s="48"/>
      <c r="V453" s="46"/>
      <c r="W453" s="46"/>
      <c r="X453" s="46"/>
      <c r="Y453" s="46"/>
      <c r="Z453" s="46"/>
      <c r="AA453" s="46"/>
      <c r="AB453" s="46"/>
      <c r="AC453" s="46"/>
      <c r="AD453" s="46"/>
      <c r="AE453" s="46"/>
    </row>
    <row r="454" spans="1:31" s="44" customFormat="1" x14ac:dyDescent="0.25">
      <c r="A454" s="36">
        <v>74111</v>
      </c>
      <c r="B454" s="36" t="s">
        <v>15</v>
      </c>
      <c r="C454" s="36" t="s">
        <v>231</v>
      </c>
      <c r="D454" s="36">
        <v>7411</v>
      </c>
      <c r="E454" s="36">
        <v>1</v>
      </c>
      <c r="F454" s="37">
        <v>24</v>
      </c>
      <c r="G454" s="37">
        <v>6</v>
      </c>
      <c r="H454" s="38">
        <v>9398.3961125000005</v>
      </c>
      <c r="I454" s="38">
        <f>Table1[[#This Row],[Cost]]+IF(Table1[[#This Row],[n]]=0,0,VLOOKUP(Table1[[#This Row],[DRG]],HCPCs,5,0))</f>
        <v>9617.9787299413219</v>
      </c>
      <c r="J454" s="39">
        <v>0.91669999999999952</v>
      </c>
      <c r="K454" s="39">
        <f>Table1[[#This Row],[W (3M)]]-IFERROR((Table1[[#This Row],[W (3M)]]-Table1[[#This Row],[Adjusted Cost]]*Casemix/TotalCost)*EXP(-a/Table1[[#This Row],[n]]),)</f>
        <v>1.1556801109706918</v>
      </c>
      <c r="L454" s="39">
        <f>VLOOKUP(Table1[[#This Row],[BaseDRG]],BaseDRGTable,13+Table1[[#This Row],[severity]],FALSE)</f>
        <v>1.1556801109706918</v>
      </c>
      <c r="M454" s="39">
        <f>IF(VLOOKUP(Table1[[#This Row],[BaseDRG]],BaseDRGTable,8,0)&gt;0,Table1[[#This Row],[W (severity)]]*Basic_CaseMix/$L$797,Table1[[#This Row],[W (severity)]])</f>
        <v>1.1672020009157629</v>
      </c>
      <c r="N454" s="38">
        <v>20</v>
      </c>
      <c r="O454" s="41">
        <v>7</v>
      </c>
      <c r="P454" s="60">
        <v>1.3710429128016819</v>
      </c>
      <c r="Q454" s="40">
        <f>Table1[[#This Row],[W (proposed)]]/Table1[[#This Row],[W (curr)]]-1</f>
        <v>-0.14867580728700658</v>
      </c>
      <c r="R454" s="41">
        <f>RANK(Table1[[#This Row],[∆W%]],Table1[∆W%])</f>
        <v>563</v>
      </c>
      <c r="S454" s="59">
        <f>Table1[W (proposed)]-Table1[[#This Row],[W (curr)]]</f>
        <v>-0.20384091188591902</v>
      </c>
      <c r="T454" s="50">
        <f>Table1[[#This Row],[nBasic]]*Table1[W (proposed)]-Table1[[#This Row],[nBasic (curr)]]*Table1[[#This Row],[W (curr)]]</f>
        <v>-2.594088384117196</v>
      </c>
      <c r="U454" s="48"/>
      <c r="V454" s="46"/>
      <c r="W454" s="46"/>
      <c r="X454" s="46"/>
      <c r="Y454" s="46"/>
      <c r="Z454" s="46"/>
      <c r="AA454" s="46"/>
      <c r="AB454" s="46"/>
      <c r="AC454" s="46"/>
      <c r="AD454" s="46"/>
      <c r="AE454" s="46"/>
    </row>
    <row r="455" spans="1:31" s="44" customFormat="1" x14ac:dyDescent="0.25">
      <c r="A455" s="36">
        <v>14193</v>
      </c>
      <c r="B455" s="36" t="s">
        <v>9</v>
      </c>
      <c r="C455" s="36" t="s">
        <v>660</v>
      </c>
      <c r="D455" s="36">
        <v>1419</v>
      </c>
      <c r="E455" s="36">
        <v>3</v>
      </c>
      <c r="F455" s="37">
        <v>24</v>
      </c>
      <c r="G455" s="37">
        <v>6</v>
      </c>
      <c r="H455" s="38">
        <v>35543.159761590832</v>
      </c>
      <c r="I455" s="38">
        <f>Table1[[#This Row],[Cost]]+IF(Table1[[#This Row],[n]]=0,0,VLOOKUP(Table1[[#This Row],[DRG]],HCPCs,5,0))</f>
        <v>35886.574395737174</v>
      </c>
      <c r="J455" s="39">
        <v>3.0805000000000002</v>
      </c>
      <c r="K455" s="39">
        <f>Table1[[#This Row],[W (3M)]]-IFERROR((Table1[[#This Row],[W (3M)]]-Table1[[#This Row],[Adjusted Cost]]*Casemix/TotalCost)*EXP(-a/Table1[[#This Row],[n]]),)</f>
        <v>4.3009274179685608</v>
      </c>
      <c r="L455" s="39">
        <f>VLOOKUP(Table1[[#This Row],[BaseDRG]],BaseDRGTable,13+Table1[[#This Row],[severity]],FALSE)</f>
        <v>4.3009274179685608</v>
      </c>
      <c r="M455" s="39">
        <f>IF(VLOOKUP(Table1[[#This Row],[BaseDRG]],BaseDRGTable,8,0)&gt;0,Table1[[#This Row],[W (severity)]]*Basic_CaseMix/$L$797,Table1[[#This Row],[W (severity)]])</f>
        <v>4.3438067683191957</v>
      </c>
      <c r="N455" s="38">
        <v>19</v>
      </c>
      <c r="O455" s="41">
        <v>6</v>
      </c>
      <c r="P455" s="60">
        <v>4.8612937226885116</v>
      </c>
      <c r="Q455" s="40">
        <f>Table1[[#This Row],[W (proposed)]]/Table1[[#This Row],[W (curr)]]-1</f>
        <v>-0.10645046028675731</v>
      </c>
      <c r="R455" s="41">
        <f>RANK(Table1[[#This Row],[∆W%]],Table1[∆W%])</f>
        <v>518</v>
      </c>
      <c r="S455" s="59">
        <f>Table1[W (proposed)]-Table1[[#This Row],[W (curr)]]</f>
        <v>-0.51748695436931591</v>
      </c>
      <c r="T455" s="50">
        <f>Table1[[#This Row],[nBasic]]*Table1[W (proposed)]-Table1[[#This Row],[nBasic (curr)]]*Table1[[#This Row],[W (curr)]]</f>
        <v>-3.1049217262158955</v>
      </c>
      <c r="U455" s="48"/>
      <c r="V455" s="46"/>
      <c r="W455" s="46"/>
      <c r="X455" s="46"/>
      <c r="Y455" s="46"/>
      <c r="Z455" s="46"/>
      <c r="AA455" s="46"/>
      <c r="AB455" s="46"/>
      <c r="AC455" s="46"/>
      <c r="AD455" s="46"/>
      <c r="AE455" s="46"/>
    </row>
    <row r="456" spans="1:31" s="44" customFormat="1" x14ac:dyDescent="0.25">
      <c r="A456" s="36">
        <v>134152</v>
      </c>
      <c r="B456" s="36" t="s">
        <v>21</v>
      </c>
      <c r="C456" s="36" t="s">
        <v>707</v>
      </c>
      <c r="D456" s="36">
        <v>13415</v>
      </c>
      <c r="E456" s="36">
        <v>2</v>
      </c>
      <c r="F456" s="37">
        <v>117</v>
      </c>
      <c r="G456" s="37">
        <v>6</v>
      </c>
      <c r="H456" s="38">
        <v>3844.8088940170951</v>
      </c>
      <c r="I456" s="38">
        <f>Table1[[#This Row],[Cost]]+IF(Table1[[#This Row],[n]]=0,0,VLOOKUP(Table1[[#This Row],[DRG]],HCPCs,5,0))</f>
        <v>3844.8088940170951</v>
      </c>
      <c r="J456" s="39">
        <v>0.23510021624861072</v>
      </c>
      <c r="K456" s="39">
        <f>Table1[[#This Row],[W (3M)]]-IFERROR((Table1[[#This Row],[W (3M)]]-Table1[[#This Row],[Adjusted Cost]]*Casemix/TotalCost)*EXP(-a/Table1[[#This Row],[n]]),)</f>
        <v>0.46365572429089086</v>
      </c>
      <c r="L456" s="39">
        <f>VLOOKUP(Table1[[#This Row],[BaseDRG]],BaseDRGTable,13+Table1[[#This Row],[severity]],FALSE)</f>
        <v>0.38473300134965549</v>
      </c>
      <c r="M456" s="39">
        <f>IF(VLOOKUP(Table1[[#This Row],[BaseDRG]],BaseDRGTable,8,0)&gt;0,Table1[[#This Row],[W (severity)]]*Basic_CaseMix/$L$797,Table1[[#This Row],[W (severity)]])</f>
        <v>0.388568709222195</v>
      </c>
      <c r="N456" s="38">
        <v>263</v>
      </c>
      <c r="O456" s="41">
        <v>12</v>
      </c>
      <c r="P456" s="60">
        <v>0.48753129285473518</v>
      </c>
      <c r="Q456" s="40">
        <f>Table1[[#This Row],[W (proposed)]]/Table1[[#This Row],[W (curr)]]-1</f>
        <v>-0.20298714171364396</v>
      </c>
      <c r="R456" s="41">
        <f>RANK(Table1[[#This Row],[∆W%]],Table1[∆W%])</f>
        <v>614</v>
      </c>
      <c r="S456" s="59">
        <f>Table1[W (proposed)]-Table1[[#This Row],[W (curr)]]</f>
        <v>-9.896258363254018E-2</v>
      </c>
      <c r="T456" s="50">
        <f>Table1[[#This Row],[nBasic]]*Table1[W (proposed)]-Table1[[#This Row],[nBasic (curr)]]*Table1[[#This Row],[W (curr)]]</f>
        <v>-3.5189632589236517</v>
      </c>
      <c r="U456" s="48"/>
      <c r="V456" s="46"/>
      <c r="W456" s="46"/>
      <c r="X456" s="46"/>
      <c r="Y456" s="46"/>
      <c r="Z456" s="46"/>
      <c r="AA456" s="46"/>
      <c r="AB456" s="46"/>
      <c r="AC456" s="46"/>
      <c r="AD456" s="46"/>
      <c r="AE456" s="46"/>
    </row>
    <row r="457" spans="1:31" s="44" customFormat="1" x14ac:dyDescent="0.25">
      <c r="A457" s="36">
        <v>104122</v>
      </c>
      <c r="B457" s="36" t="s">
        <v>18</v>
      </c>
      <c r="C457" s="36" t="s">
        <v>370</v>
      </c>
      <c r="D457" s="36">
        <v>10412</v>
      </c>
      <c r="E457" s="36">
        <v>2</v>
      </c>
      <c r="F457" s="37">
        <v>40</v>
      </c>
      <c r="G457" s="37">
        <v>6</v>
      </c>
      <c r="H457" s="38">
        <v>5979.3172800000002</v>
      </c>
      <c r="I457" s="38">
        <f>Table1[[#This Row],[Cost]]+IF(Table1[[#This Row],[n]]=0,0,VLOOKUP(Table1[[#This Row],[DRG]],HCPCs,5,0))</f>
        <v>5979.3172800000002</v>
      </c>
      <c r="J457" s="39">
        <v>0.85850021826481437</v>
      </c>
      <c r="K457" s="39">
        <f>Table1[[#This Row],[W (3M)]]-IFERROR((Table1[[#This Row],[W (3M)]]-Table1[[#This Row],[Adjusted Cost]]*Casemix/TotalCost)*EXP(-a/Table1[[#This Row],[n]]),)</f>
        <v>0.72617363786977984</v>
      </c>
      <c r="L457" s="39">
        <f>VLOOKUP(Table1[[#This Row],[BaseDRG]],BaseDRGTable,13+Table1[[#This Row],[severity]],FALSE)</f>
        <v>3.091808875214471</v>
      </c>
      <c r="M457" s="39">
        <f>IF(VLOOKUP(Table1[[#This Row],[BaseDRG]],BaseDRGTable,8,0)&gt;0,Table1[[#This Row],[W (severity)]]*Basic_CaseMix/$L$797,Table1[[#This Row],[W (severity)]])</f>
        <v>3.1226335655879121</v>
      </c>
      <c r="N457" s="38">
        <v>63</v>
      </c>
      <c r="O457" s="41">
        <v>8</v>
      </c>
      <c r="P457" s="60">
        <v>2.9645149810909897</v>
      </c>
      <c r="Q457" s="40">
        <f>Table1[[#This Row],[W (proposed)]]/Table1[[#This Row],[W (curr)]]-1</f>
        <v>5.3337083976796817E-2</v>
      </c>
      <c r="R457" s="41">
        <f>RANK(Table1[[#This Row],[∆W%]],Table1[∆W%])</f>
        <v>299</v>
      </c>
      <c r="S457" s="59">
        <f>Table1[W (proposed)]-Table1[[#This Row],[W (curr)]]</f>
        <v>0.1581185844969224</v>
      </c>
      <c r="T457" s="50">
        <f>Table1[[#This Row],[nBasic]]*Table1[W (proposed)]-Table1[[#This Row],[nBasic (curr)]]*Table1[[#This Row],[W (curr)]]</f>
        <v>-4.9803184552004431</v>
      </c>
      <c r="U457" s="48"/>
      <c r="V457" s="46"/>
      <c r="W457" s="46"/>
      <c r="X457" s="46"/>
      <c r="Y457" s="46"/>
      <c r="Z457" s="46"/>
      <c r="AA457" s="46"/>
      <c r="AB457" s="46"/>
      <c r="AC457" s="46"/>
      <c r="AD457" s="46"/>
      <c r="AE457" s="46"/>
    </row>
    <row r="458" spans="1:31" s="44" customFormat="1" x14ac:dyDescent="0.25">
      <c r="A458" s="36">
        <v>34152</v>
      </c>
      <c r="B458" s="36" t="s">
        <v>11</v>
      </c>
      <c r="C458" s="36" t="s">
        <v>657</v>
      </c>
      <c r="D458" s="36">
        <v>3415</v>
      </c>
      <c r="E458" s="36">
        <v>2</v>
      </c>
      <c r="F458" s="37">
        <v>44</v>
      </c>
      <c r="G458" s="37">
        <v>6</v>
      </c>
      <c r="H458" s="38">
        <v>5004.9491386363652</v>
      </c>
      <c r="I458" s="38">
        <f>Table1[[#This Row],[Cost]]+IF(Table1[[#This Row],[n]]=0,0,VLOOKUP(Table1[[#This Row],[DRG]],HCPCs,5,0))</f>
        <v>5004.9491386363652</v>
      </c>
      <c r="J458" s="39">
        <v>0.73389999999999911</v>
      </c>
      <c r="K458" s="39">
        <f>Table1[[#This Row],[W (3M)]]-IFERROR((Table1[[#This Row],[W (3M)]]-Table1[[#This Row],[Adjusted Cost]]*Casemix/TotalCost)*EXP(-a/Table1[[#This Row],[n]]),)</f>
        <v>0.60791304085498377</v>
      </c>
      <c r="L458" s="39">
        <f>VLOOKUP(Table1[[#This Row],[BaseDRG]],BaseDRGTable,13+Table1[[#This Row],[severity]],FALSE)</f>
        <v>0.60791304085498377</v>
      </c>
      <c r="M458" s="39">
        <f>IF(VLOOKUP(Table1[[#This Row],[BaseDRG]],BaseDRGTable,8,0)&gt;0,Table1[[#This Row],[W (severity)]]*Basic_CaseMix/$L$797,Table1[[#This Row],[W (severity)]])</f>
        <v>0.61397380722658934</v>
      </c>
      <c r="N458" s="38">
        <v>65</v>
      </c>
      <c r="O458" s="41">
        <v>12</v>
      </c>
      <c r="P458" s="60">
        <v>0.76074872432177321</v>
      </c>
      <c r="Q458" s="40">
        <f>Table1[[#This Row],[W (proposed)]]/Table1[[#This Row],[W (curr)]]-1</f>
        <v>-0.19293481855791139</v>
      </c>
      <c r="R458" s="41">
        <f>RANK(Table1[[#This Row],[∆W%]],Table1[∆W%])</f>
        <v>605</v>
      </c>
      <c r="S458" s="59">
        <f>Table1[W (proposed)]-Table1[[#This Row],[W (curr)]]</f>
        <v>-0.14677491709518387</v>
      </c>
      <c r="T458" s="50">
        <f>Table1[[#This Row],[nBasic]]*Table1[W (proposed)]-Table1[[#This Row],[nBasic (curr)]]*Table1[[#This Row],[W (curr)]]</f>
        <v>-5.4451418485017422</v>
      </c>
      <c r="U458" s="48"/>
      <c r="V458" s="46"/>
      <c r="W458" s="46"/>
      <c r="X458" s="46"/>
      <c r="Y458" s="46"/>
      <c r="Z458" s="46"/>
      <c r="AA458" s="46"/>
      <c r="AB458" s="46"/>
      <c r="AC458" s="46"/>
      <c r="AD458" s="46"/>
      <c r="AE458" s="46"/>
    </row>
    <row r="459" spans="1:31" s="44" customFormat="1" x14ac:dyDescent="0.25">
      <c r="A459" s="36">
        <v>131113</v>
      </c>
      <c r="B459" s="36" t="s">
        <v>21</v>
      </c>
      <c r="C459" s="36" t="s">
        <v>428</v>
      </c>
      <c r="D459" s="36">
        <v>13111</v>
      </c>
      <c r="E459" s="36">
        <v>3</v>
      </c>
      <c r="F459" s="37">
        <v>19</v>
      </c>
      <c r="G459" s="37">
        <v>6</v>
      </c>
      <c r="H459" s="38">
        <v>6481.7423473684212</v>
      </c>
      <c r="I459" s="38">
        <f>Table1[[#This Row],[Cost]]+IF(Table1[[#This Row],[n]]=0,0,VLOOKUP(Table1[[#This Row],[DRG]],HCPCs,5,0))</f>
        <v>6481.7423473684212</v>
      </c>
      <c r="J459" s="39">
        <v>0.97040015915609767</v>
      </c>
      <c r="K459" s="39">
        <f>Table1[[#This Row],[W (3M)]]-IFERROR((Table1[[#This Row],[W (3M)]]-Table1[[#This Row],[Adjusted Cost]]*Casemix/TotalCost)*EXP(-a/Table1[[#This Row],[n]]),)</f>
        <v>0.79196751913092001</v>
      </c>
      <c r="L459" s="39">
        <f>VLOOKUP(Table1[[#This Row],[BaseDRG]],BaseDRGTable,13+Table1[[#This Row],[severity]],FALSE)</f>
        <v>0.79196751913092001</v>
      </c>
      <c r="M459" s="39">
        <f>IF(VLOOKUP(Table1[[#This Row],[BaseDRG]],BaseDRGTable,8,0)&gt;0,Table1[[#This Row],[W (severity)]]*Basic_CaseMix/$L$797,Table1[[#This Row],[W (severity)]])</f>
        <v>0.79986327030711113</v>
      </c>
      <c r="N459" s="38">
        <v>61</v>
      </c>
      <c r="O459" s="41">
        <v>19</v>
      </c>
      <c r="P459" s="60">
        <v>0.56911059746556192</v>
      </c>
      <c r="Q459" s="40">
        <f>Table1[[#This Row],[W (proposed)]]/Table1[[#This Row],[W (curr)]]-1</f>
        <v>0.40546191525718789</v>
      </c>
      <c r="R459" s="41">
        <f>RANK(Table1[[#This Row],[∆W%]],Table1[∆W%])</f>
        <v>58</v>
      </c>
      <c r="S459" s="59">
        <f>Table1[W (proposed)]-Table1[[#This Row],[W (curr)]]</f>
        <v>0.23075267284154921</v>
      </c>
      <c r="T459" s="50">
        <f>Table1[[#This Row],[nBasic]]*Table1[W (proposed)]-Table1[[#This Row],[nBasic (curr)]]*Table1[[#This Row],[W (curr)]]</f>
        <v>-6.013921730003009</v>
      </c>
      <c r="U459" s="48"/>
      <c r="V459" s="46"/>
      <c r="W459" s="46"/>
      <c r="X459" s="46"/>
      <c r="Y459" s="46"/>
      <c r="Z459" s="46"/>
      <c r="AA459" s="46"/>
      <c r="AB459" s="46"/>
      <c r="AC459" s="46"/>
      <c r="AD459" s="46"/>
      <c r="AE459" s="46"/>
    </row>
    <row r="460" spans="1:31" s="44" customFormat="1" x14ac:dyDescent="0.25">
      <c r="A460" s="36">
        <v>84133</v>
      </c>
      <c r="B460" s="36" t="s">
        <v>16</v>
      </c>
      <c r="C460" s="36" t="s">
        <v>727</v>
      </c>
      <c r="D460" s="36">
        <v>8413</v>
      </c>
      <c r="E460" s="36">
        <v>3</v>
      </c>
      <c r="F460" s="37">
        <v>14</v>
      </c>
      <c r="G460" s="37">
        <v>6</v>
      </c>
      <c r="H460" s="38">
        <v>14278.072521428574</v>
      </c>
      <c r="I460" s="38">
        <f>Table1[[#This Row],[Cost]]+IF(Table1[[#This Row],[n]]=0,0,VLOOKUP(Table1[[#This Row],[DRG]],HCPCs,5,0))</f>
        <v>14750.795295465894</v>
      </c>
      <c r="J460" s="39">
        <v>1.7418000000000002</v>
      </c>
      <c r="K460" s="39">
        <f>Table1[[#This Row],[W (3M)]]-IFERROR((Table1[[#This Row],[W (3M)]]-Table1[[#This Row],[Adjusted Cost]]*Casemix/TotalCost)*EXP(-a/Table1[[#This Row],[n]]),)</f>
        <v>1.7824625652944337</v>
      </c>
      <c r="L460" s="39">
        <f>VLOOKUP(Table1[[#This Row],[BaseDRG]],BaseDRGTable,13+Table1[[#This Row],[severity]],FALSE)</f>
        <v>1.7824625652944337</v>
      </c>
      <c r="M460" s="39">
        <f>IF(VLOOKUP(Table1[[#This Row],[BaseDRG]],BaseDRGTable,8,0)&gt;0,Table1[[#This Row],[W (severity)]]*Basic_CaseMix/$L$797,Table1[[#This Row],[W (severity)]])</f>
        <v>1.8002333457323541</v>
      </c>
      <c r="N460" s="38">
        <v>14</v>
      </c>
      <c r="O460" s="41">
        <v>6</v>
      </c>
      <c r="P460" s="60">
        <v>3.0166342846085317</v>
      </c>
      <c r="Q460" s="40">
        <f>Table1[[#This Row],[W (proposed)]]/Table1[[#This Row],[W (curr)]]-1</f>
        <v>-0.40323115900475481</v>
      </c>
      <c r="R460" s="41">
        <f>RANK(Table1[[#This Row],[∆W%]],Table1[∆W%])</f>
        <v>729</v>
      </c>
      <c r="S460" s="59">
        <f>Table1[W (proposed)]-Table1[[#This Row],[W (curr)]]</f>
        <v>-1.2164009388761776</v>
      </c>
      <c r="T460" s="50">
        <f>Table1[[#This Row],[nBasic]]*Table1[W (proposed)]-Table1[[#This Row],[nBasic (curr)]]*Table1[[#This Row],[W (curr)]]</f>
        <v>-7.2984056332570653</v>
      </c>
      <c r="U460" s="48"/>
      <c r="V460" s="46"/>
      <c r="W460" s="46"/>
      <c r="X460" s="46"/>
      <c r="Y460" s="46"/>
      <c r="Z460" s="46"/>
      <c r="AA460" s="46"/>
      <c r="AB460" s="46"/>
      <c r="AC460" s="46"/>
      <c r="AD460" s="46"/>
      <c r="AE460" s="46"/>
    </row>
    <row r="461" spans="1:31" s="44" customFormat="1" x14ac:dyDescent="0.25">
      <c r="A461" s="36">
        <v>61112</v>
      </c>
      <c r="B461" s="36" t="s">
        <v>14</v>
      </c>
      <c r="C461" s="36" t="s">
        <v>602</v>
      </c>
      <c r="D461" s="36">
        <v>6111</v>
      </c>
      <c r="E461" s="36">
        <v>2</v>
      </c>
      <c r="F461" s="37">
        <v>14</v>
      </c>
      <c r="G461" s="37">
        <v>6</v>
      </c>
      <c r="H461" s="38">
        <v>12174.83217142857</v>
      </c>
      <c r="I461" s="38">
        <f>Table1[[#This Row],[Cost]]+IF(Table1[[#This Row],[n]]=0,0,VLOOKUP(Table1[[#This Row],[DRG]],HCPCs,5,0))</f>
        <v>12223.352685305343</v>
      </c>
      <c r="J461" s="39">
        <v>1.3917999999999999</v>
      </c>
      <c r="K461" s="39">
        <f>Table1[[#This Row],[W (3M)]]-IFERROR((Table1[[#This Row],[W (3M)]]-Table1[[#This Row],[Adjusted Cost]]*Casemix/TotalCost)*EXP(-a/Table1[[#This Row],[n]]),)</f>
        <v>1.4741870183059147</v>
      </c>
      <c r="L461" s="39">
        <f>VLOOKUP(Table1[[#This Row],[BaseDRG]],BaseDRGTable,13+Table1[[#This Row],[severity]],FALSE)</f>
        <v>1.4741870183059147</v>
      </c>
      <c r="M461" s="39">
        <f>IF(VLOOKUP(Table1[[#This Row],[BaseDRG]],BaseDRGTable,8,0)&gt;0,Table1[[#This Row],[W (severity)]]*Basic_CaseMix/$L$797,Table1[[#This Row],[W (severity)]])</f>
        <v>1.4888843557629958</v>
      </c>
      <c r="N461" s="38">
        <v>19</v>
      </c>
      <c r="O461" s="41">
        <v>10</v>
      </c>
      <c r="P461" s="60">
        <v>1.6405853834531361</v>
      </c>
      <c r="Q461" s="40">
        <f>Table1[[#This Row],[W (proposed)]]/Table1[[#This Row],[W (curr)]]-1</f>
        <v>-9.2467621143153766E-2</v>
      </c>
      <c r="R461" s="41">
        <f>RANK(Table1[[#This Row],[∆W%]],Table1[∆W%])</f>
        <v>499</v>
      </c>
      <c r="S461" s="59">
        <f>Table1[W (proposed)]-Table1[[#This Row],[W (curr)]]</f>
        <v>-0.15170102769014027</v>
      </c>
      <c r="T461" s="50">
        <f>Table1[[#This Row],[nBasic]]*Table1[W (proposed)]-Table1[[#This Row],[nBasic (curr)]]*Table1[[#This Row],[W (curr)]]</f>
        <v>-7.4725476999533846</v>
      </c>
      <c r="U461" s="48"/>
      <c r="V461" s="46"/>
      <c r="W461" s="46"/>
      <c r="X461" s="46"/>
      <c r="Y461" s="46"/>
      <c r="Z461" s="46"/>
      <c r="AA461" s="46"/>
      <c r="AB461" s="46"/>
      <c r="AC461" s="46"/>
      <c r="AD461" s="46"/>
      <c r="AE461" s="46"/>
    </row>
    <row r="462" spans="1:31" s="44" customFormat="1" x14ac:dyDescent="0.25">
      <c r="A462" s="36">
        <v>84102</v>
      </c>
      <c r="B462" s="36" t="s">
        <v>16</v>
      </c>
      <c r="C462" s="36" t="s">
        <v>716</v>
      </c>
      <c r="D462" s="36">
        <v>8410</v>
      </c>
      <c r="E462" s="36">
        <v>2</v>
      </c>
      <c r="F462" s="37">
        <v>29</v>
      </c>
      <c r="G462" s="37">
        <v>6</v>
      </c>
      <c r="H462" s="38">
        <v>22015.096838886893</v>
      </c>
      <c r="I462" s="38">
        <f>Table1[[#This Row],[Cost]]+IF(Table1[[#This Row],[n]]=0,0,VLOOKUP(Table1[[#This Row],[DRG]],HCPCs,5,0))</f>
        <v>23643.766044330503</v>
      </c>
      <c r="J462" s="39">
        <v>0.73969999999999947</v>
      </c>
      <c r="K462" s="39">
        <f>Table1[[#This Row],[W (3M)]]-IFERROR((Table1[[#This Row],[W (3M)]]-Table1[[#This Row],[Adjusted Cost]]*Casemix/TotalCost)*EXP(-a/Table1[[#This Row],[n]]),)</f>
        <v>2.8031915108448868</v>
      </c>
      <c r="L462" s="39">
        <f>VLOOKUP(Table1[[#This Row],[BaseDRG]],BaseDRGTable,13+Table1[[#This Row],[severity]],FALSE)</f>
        <v>1.9998272024857715</v>
      </c>
      <c r="M462" s="39">
        <f>IF(VLOOKUP(Table1[[#This Row],[BaseDRG]],BaseDRGTable,8,0)&gt;0,Table1[[#This Row],[W (severity)]]*Basic_CaseMix/$L$797,Table1[[#This Row],[W (severity)]])</f>
        <v>2.0197650630732027</v>
      </c>
      <c r="N462" s="38">
        <v>45</v>
      </c>
      <c r="O462" s="41">
        <v>11</v>
      </c>
      <c r="P462" s="60">
        <v>2.3718459935883507</v>
      </c>
      <c r="Q462" s="40">
        <f>Table1[[#This Row],[W (proposed)]]/Table1[[#This Row],[W (curr)]]-1</f>
        <v>-0.14844173334478894</v>
      </c>
      <c r="R462" s="41">
        <f>RANK(Table1[[#This Row],[∆W%]],Table1[∆W%])</f>
        <v>562</v>
      </c>
      <c r="S462" s="59">
        <f>Table1[W (proposed)]-Table1[[#This Row],[W (curr)]]</f>
        <v>-0.35208093051514799</v>
      </c>
      <c r="T462" s="50">
        <f>Table1[[#This Row],[nBasic]]*Table1[W (proposed)]-Table1[[#This Row],[nBasic (curr)]]*Table1[[#This Row],[W (curr)]]</f>
        <v>-13.971715551032641</v>
      </c>
      <c r="U462" s="48"/>
      <c r="V462" s="46"/>
      <c r="W462" s="46"/>
      <c r="X462" s="46"/>
      <c r="Y462" s="46"/>
      <c r="Z462" s="46"/>
      <c r="AA462" s="46"/>
      <c r="AB462" s="46"/>
      <c r="AC462" s="46"/>
      <c r="AD462" s="46"/>
      <c r="AE462" s="46"/>
    </row>
    <row r="463" spans="1:31" s="44" customFormat="1" x14ac:dyDescent="0.25">
      <c r="A463" s="36">
        <v>51042</v>
      </c>
      <c r="B463" s="36" t="s">
        <v>13</v>
      </c>
      <c r="C463" s="36" t="s">
        <v>571</v>
      </c>
      <c r="D463" s="36">
        <v>5104</v>
      </c>
      <c r="E463" s="36">
        <v>2</v>
      </c>
      <c r="F463" s="37">
        <v>10</v>
      </c>
      <c r="G463" s="37">
        <v>6</v>
      </c>
      <c r="H463" s="38">
        <v>42410.07069</v>
      </c>
      <c r="I463" s="38">
        <f>Table1[[#This Row],[Cost]]+IF(Table1[[#This Row],[n]]=0,0,VLOOKUP(Table1[[#This Row],[DRG]],HCPCs,5,0))</f>
        <v>46664.413957764627</v>
      </c>
      <c r="J463" s="39">
        <v>5.1465000000000014</v>
      </c>
      <c r="K463" s="39">
        <f>Table1[[#This Row],[W (3M)]]-IFERROR((Table1[[#This Row],[W (3M)]]-Table1[[#This Row],[Adjusted Cost]]*Casemix/TotalCost)*EXP(-a/Table1[[#This Row],[n]]),)</f>
        <v>5.6079825418325546</v>
      </c>
      <c r="L463" s="39">
        <f>VLOOKUP(Table1[[#This Row],[BaseDRG]],BaseDRGTable,13+Table1[[#This Row],[severity]],FALSE)</f>
        <v>5.6079825418325546</v>
      </c>
      <c r="M463" s="39">
        <f>IF(VLOOKUP(Table1[[#This Row],[BaseDRG]],BaseDRGTable,8,0)&gt;0,Table1[[#This Row],[W (severity)]]*Basic_CaseMix/$L$797,Table1[[#This Row],[W (severity)]])</f>
        <v>5.6638929594710508</v>
      </c>
      <c r="N463" s="38">
        <v>14</v>
      </c>
      <c r="O463" s="41">
        <v>10</v>
      </c>
      <c r="P463" s="60">
        <v>5.5997897788384714</v>
      </c>
      <c r="Q463" s="40">
        <f>Table1[[#This Row],[W (proposed)]]/Table1[[#This Row],[W (curr)]]-1</f>
        <v>1.1447426272112038E-2</v>
      </c>
      <c r="R463" s="41">
        <f>RANK(Table1[[#This Row],[∆W%]],Table1[∆W%])</f>
        <v>354</v>
      </c>
      <c r="S463" s="59">
        <f>Table1[W (proposed)]-Table1[[#This Row],[W (curr)]]</f>
        <v>6.410318063257936E-2</v>
      </c>
      <c r="T463" s="50">
        <f>Table1[[#This Row],[nBasic]]*Table1[W (proposed)]-Table1[[#This Row],[nBasic (curr)]]*Table1[[#This Row],[W (curr)]]</f>
        <v>-22.014540031558404</v>
      </c>
      <c r="U463" s="48"/>
      <c r="V463" s="46"/>
      <c r="W463" s="46"/>
      <c r="X463" s="46"/>
      <c r="Y463" s="46"/>
      <c r="Z463" s="46"/>
      <c r="AA463" s="46"/>
      <c r="AB463" s="46"/>
      <c r="AC463" s="46"/>
      <c r="AD463" s="46"/>
      <c r="AE463" s="46"/>
    </row>
    <row r="464" spans="1:31" s="44" customFormat="1" x14ac:dyDescent="0.25">
      <c r="A464" s="36">
        <v>51123</v>
      </c>
      <c r="B464" s="36" t="s">
        <v>13</v>
      </c>
      <c r="C464" s="36" t="s">
        <v>709</v>
      </c>
      <c r="D464" s="36">
        <v>5112</v>
      </c>
      <c r="E464" s="36">
        <v>3</v>
      </c>
      <c r="F464" s="37">
        <v>17</v>
      </c>
      <c r="G464" s="37">
        <v>5</v>
      </c>
      <c r="H464" s="38">
        <v>41832.568835294107</v>
      </c>
      <c r="I464" s="38">
        <f>Table1[[#This Row],[Cost]]+IF(Table1[[#This Row],[n]]=0,0,VLOOKUP(Table1[[#This Row],[DRG]],HCPCs,5,0))</f>
        <v>41892.505940671297</v>
      </c>
      <c r="J464" s="39">
        <v>8.8376999999999999</v>
      </c>
      <c r="K464" s="39">
        <f>Table1[[#This Row],[W (3M)]]-IFERROR((Table1[[#This Row],[W (3M)]]-Table1[[#This Row],[Adjusted Cost]]*Casemix/TotalCost)*EXP(-a/Table1[[#This Row],[n]]),)</f>
        <v>5.2422563977165071</v>
      </c>
      <c r="L464" s="39">
        <f>VLOOKUP(Table1[[#This Row],[BaseDRG]],BaseDRGTable,13+Table1[[#This Row],[severity]],FALSE)</f>
        <v>5.2422563977165071</v>
      </c>
      <c r="M464" s="39">
        <f>IF(VLOOKUP(Table1[[#This Row],[BaseDRG]],BaseDRGTable,8,0)&gt;0,Table1[[#This Row],[W (severity)]]*Basic_CaseMix/$L$797,Table1[[#This Row],[W (severity)]])</f>
        <v>5.2945206018894089</v>
      </c>
      <c r="N464" s="38">
        <v>9</v>
      </c>
      <c r="O464" s="41">
        <v>2</v>
      </c>
      <c r="P464" s="60">
        <v>6.1185936842643649</v>
      </c>
      <c r="Q464" s="40">
        <f>Table1[[#This Row],[W (proposed)]]/Table1[[#This Row],[W (curr)]]-1</f>
        <v>-0.13468341336249945</v>
      </c>
      <c r="R464" s="41">
        <f>RANK(Table1[[#This Row],[∆W%]],Table1[∆W%])</f>
        <v>546</v>
      </c>
      <c r="S464" s="59">
        <f>Table1[W (proposed)]-Table1[[#This Row],[W (curr)]]</f>
        <v>-0.82407308237495602</v>
      </c>
      <c r="T464" s="50">
        <f>Table1[[#This Row],[nBasic]]*Table1[W (proposed)]-Table1[[#This Row],[nBasic (curr)]]*Table1[[#This Row],[W (curr)]]</f>
        <v>14.235415640918315</v>
      </c>
      <c r="U464" s="48"/>
      <c r="V464" s="46"/>
      <c r="W464" s="46"/>
      <c r="X464" s="46"/>
      <c r="Y464" s="46"/>
      <c r="Z464" s="46"/>
      <c r="AA464" s="46"/>
      <c r="AB464" s="46"/>
      <c r="AC464" s="46"/>
      <c r="AD464" s="46"/>
      <c r="AE464" s="46"/>
    </row>
    <row r="465" spans="1:31" s="44" customFormat="1" x14ac:dyDescent="0.25">
      <c r="A465" s="36">
        <v>51111</v>
      </c>
      <c r="B465" s="36" t="s">
        <v>13</v>
      </c>
      <c r="C465" s="36" t="s">
        <v>109</v>
      </c>
      <c r="D465" s="36">
        <v>5111</v>
      </c>
      <c r="E465" s="36">
        <v>1</v>
      </c>
      <c r="F465" s="37">
        <v>6</v>
      </c>
      <c r="G465" s="37">
        <v>5</v>
      </c>
      <c r="H465" s="38">
        <v>10918.183066666666</v>
      </c>
      <c r="I465" s="38">
        <f>Table1[[#This Row],[Cost]]+IF(Table1[[#This Row],[n]]=0,0,VLOOKUP(Table1[[#This Row],[DRG]],HCPCs,5,0))</f>
        <v>22925.185904830916</v>
      </c>
      <c r="J465" s="39">
        <v>6.0788999999999991</v>
      </c>
      <c r="K465" s="39">
        <f>Table1[[#This Row],[W (3M)]]-IFERROR((Table1[[#This Row],[W (3M)]]-Table1[[#This Row],[Adjusted Cost]]*Casemix/TotalCost)*EXP(-a/Table1[[#This Row],[n]]),)</f>
        <v>3.1865040570181047</v>
      </c>
      <c r="L465" s="39">
        <f>VLOOKUP(Table1[[#This Row],[BaseDRG]],BaseDRGTable,13+Table1[[#This Row],[severity]],FALSE)</f>
        <v>3.8999978401401005</v>
      </c>
      <c r="M465" s="39">
        <f>IF(VLOOKUP(Table1[[#This Row],[BaseDRG]],BaseDRGTable,8,0)&gt;0,Table1[[#This Row],[W (severity)]]*Basic_CaseMix/$L$797,Table1[[#This Row],[W (severity)]])</f>
        <v>3.9388800061249132</v>
      </c>
      <c r="N465" s="38">
        <v>4</v>
      </c>
      <c r="O465" s="41">
        <v>3</v>
      </c>
      <c r="P465" s="60">
        <v>2.3624643631485669</v>
      </c>
      <c r="Q465" s="40">
        <f>Table1[[#This Row],[W (proposed)]]/Table1[[#This Row],[W (curr)]]-1</f>
        <v>0.66727594606988405</v>
      </c>
      <c r="R465" s="41">
        <f>RANK(Table1[[#This Row],[∆W%]],Table1[∆W%])</f>
        <v>26</v>
      </c>
      <c r="S465" s="59">
        <f>Table1[W (proposed)]-Table1[[#This Row],[W (curr)]]</f>
        <v>1.5764156429763463</v>
      </c>
      <c r="T465" s="50">
        <f>Table1[[#This Row],[nBasic]]*Table1[W (proposed)]-Table1[[#This Row],[nBasic (curr)]]*Table1[[#This Row],[W (curr)]]</f>
        <v>12.607006941178863</v>
      </c>
      <c r="U465" s="48"/>
      <c r="V465" s="46"/>
      <c r="W465" s="46"/>
      <c r="X465" s="46"/>
      <c r="Y465" s="46"/>
      <c r="Z465" s="46"/>
      <c r="AA465" s="46"/>
      <c r="AB465" s="46"/>
      <c r="AC465" s="46"/>
      <c r="AD465" s="46"/>
      <c r="AE465" s="46"/>
    </row>
    <row r="466" spans="1:31" s="44" customFormat="1" x14ac:dyDescent="0.25">
      <c r="A466" s="36">
        <v>54113</v>
      </c>
      <c r="B466" s="36" t="s">
        <v>13</v>
      </c>
      <c r="C466" s="36" t="s">
        <v>715</v>
      </c>
      <c r="D466" s="36">
        <v>5411</v>
      </c>
      <c r="E466" s="36">
        <v>3</v>
      </c>
      <c r="F466" s="37">
        <v>7</v>
      </c>
      <c r="G466" s="37">
        <v>5</v>
      </c>
      <c r="H466" s="38">
        <v>30063.374371428574</v>
      </c>
      <c r="I466" s="38">
        <f>Table1[[#This Row],[Cost]]+IF(Table1[[#This Row],[n]]=0,0,VLOOKUP(Table1[[#This Row],[DRG]],HCPCs,5,0))</f>
        <v>30063.374371428574</v>
      </c>
      <c r="J466" s="39">
        <v>2.8231999999999999</v>
      </c>
      <c r="K466" s="39">
        <f>Table1[[#This Row],[W (3M)]]-IFERROR((Table1[[#This Row],[W (3M)]]-Table1[[#This Row],[Adjusted Cost]]*Casemix/TotalCost)*EXP(-a/Table1[[#This Row],[n]]),)</f>
        <v>3.54972199705667</v>
      </c>
      <c r="L466" s="39">
        <f>VLOOKUP(Table1[[#This Row],[BaseDRG]],BaseDRGTable,13+Table1[[#This Row],[severity]],FALSE)</f>
        <v>3.54972199705667</v>
      </c>
      <c r="M466" s="39">
        <f>IF(VLOOKUP(Table1[[#This Row],[BaseDRG]],BaseDRGTable,8,0)&gt;0,Table1[[#This Row],[W (severity)]]*Basic_CaseMix/$L$797,Table1[[#This Row],[W (severity)]])</f>
        <v>3.5851119858584433</v>
      </c>
      <c r="N466" s="38">
        <v>4</v>
      </c>
      <c r="O466" s="41">
        <v>1</v>
      </c>
      <c r="P466" s="60">
        <v>5.6349935541676244</v>
      </c>
      <c r="Q466" s="40">
        <f>Table1[[#This Row],[W (proposed)]]/Table1[[#This Row],[W (curr)]]-1</f>
        <v>-0.36377709195303243</v>
      </c>
      <c r="R466" s="41">
        <f>RANK(Table1[[#This Row],[∆W%]],Table1[∆W%])</f>
        <v>721</v>
      </c>
      <c r="S466" s="59">
        <f>Table1[W (proposed)]-Table1[[#This Row],[W (curr)]]</f>
        <v>-2.0498815683091811</v>
      </c>
      <c r="T466" s="50">
        <f>Table1[[#This Row],[nBasic]]*Table1[W (proposed)]-Table1[[#This Row],[nBasic (curr)]]*Table1[[#This Row],[W (curr)]]</f>
        <v>12.290566375124591</v>
      </c>
      <c r="U466" s="48"/>
      <c r="V466" s="46"/>
      <c r="W466" s="46"/>
      <c r="X466" s="46"/>
      <c r="Y466" s="46"/>
      <c r="Z466" s="46"/>
      <c r="AA466" s="46"/>
      <c r="AB466" s="46"/>
      <c r="AC466" s="46"/>
      <c r="AD466" s="46"/>
      <c r="AE466" s="46"/>
    </row>
    <row r="467" spans="1:31" s="44" customFormat="1" x14ac:dyDescent="0.25">
      <c r="A467" s="36">
        <v>51141</v>
      </c>
      <c r="B467" s="36" t="s">
        <v>13</v>
      </c>
      <c r="C467" s="36" t="s">
        <v>122</v>
      </c>
      <c r="D467" s="36">
        <v>5114</v>
      </c>
      <c r="E467" s="36">
        <v>1</v>
      </c>
      <c r="F467" s="37">
        <v>19</v>
      </c>
      <c r="G467" s="37">
        <v>5</v>
      </c>
      <c r="H467" s="38">
        <v>10034.70127368421</v>
      </c>
      <c r="I467" s="38">
        <f>Table1[[#This Row],[Cost]]+IF(Table1[[#This Row],[n]]=0,0,VLOOKUP(Table1[[#This Row],[DRG]],HCPCs,5,0))</f>
        <v>14359.872868850893</v>
      </c>
      <c r="J467" s="39">
        <v>2.2315032938999999</v>
      </c>
      <c r="K467" s="39">
        <f>Table1[[#This Row],[W (3M)]]-IFERROR((Table1[[#This Row],[W (3M)]]-Table1[[#This Row],[Adjusted Cost]]*Casemix/TotalCost)*EXP(-a/Table1[[#This Row],[n]]),)</f>
        <v>1.757918175539096</v>
      </c>
      <c r="L467" s="39">
        <f>VLOOKUP(Table1[[#This Row],[BaseDRG]],BaseDRGTable,13+Table1[[#This Row],[severity]],FALSE)</f>
        <v>1.757918175539096</v>
      </c>
      <c r="M467" s="39">
        <f>IF(VLOOKUP(Table1[[#This Row],[BaseDRG]],BaseDRGTable,8,0)&gt;0,Table1[[#This Row],[W (severity)]]*Basic_CaseMix/$L$797,Table1[[#This Row],[W (severity)]])</f>
        <v>1.7754442535244557</v>
      </c>
      <c r="N467" s="38">
        <v>0</v>
      </c>
      <c r="O467" s="41">
        <v>0</v>
      </c>
      <c r="P467" s="60">
        <v>1.3781781466982117</v>
      </c>
      <c r="Q467" s="40">
        <f>Table1[[#This Row],[W (proposed)]]/Table1[[#This Row],[W (curr)]]-1</f>
        <v>0.28825453935545231</v>
      </c>
      <c r="R467" s="41">
        <f>RANK(Table1[[#This Row],[∆W%]],Table1[∆W%])</f>
        <v>111</v>
      </c>
      <c r="S467" s="51">
        <f>Table1[W (proposed)]-Table1[[#This Row],[W (curr)]]</f>
        <v>0.39726610682624397</v>
      </c>
      <c r="T467" s="50">
        <f>Table1[[#This Row],[nBasic]]*Table1[W (proposed)]-Table1[[#This Row],[nBasic (curr)]]*Table1[[#This Row],[W (curr)]]</f>
        <v>8.8772212676222786</v>
      </c>
      <c r="U467" s="48"/>
      <c r="V467" s="46"/>
      <c r="W467" s="46"/>
      <c r="X467" s="46"/>
      <c r="Y467" s="46"/>
      <c r="Z467" s="46"/>
      <c r="AA467" s="46"/>
      <c r="AB467" s="46"/>
      <c r="AC467" s="46"/>
      <c r="AD467" s="46"/>
      <c r="AE467" s="46"/>
    </row>
    <row r="468" spans="1:31" s="44" customFormat="1" x14ac:dyDescent="0.25">
      <c r="A468" s="36">
        <v>84153</v>
      </c>
      <c r="B468" s="36" t="s">
        <v>16</v>
      </c>
      <c r="C468" s="36" t="s">
        <v>416</v>
      </c>
      <c r="D468" s="36">
        <v>8415</v>
      </c>
      <c r="E468" s="36">
        <v>3</v>
      </c>
      <c r="F468" s="37">
        <v>9</v>
      </c>
      <c r="G468" s="37">
        <v>5</v>
      </c>
      <c r="H468" s="38">
        <v>21632.108166666669</v>
      </c>
      <c r="I468" s="38">
        <f>Table1[[#This Row],[Cost]]+IF(Table1[[#This Row],[n]]=0,0,VLOOKUP(Table1[[#This Row],[DRG]],HCPCs,5,0))</f>
        <v>21702.846344126381</v>
      </c>
      <c r="J468" s="39">
        <v>1.8451</v>
      </c>
      <c r="K468" s="39">
        <f>Table1[[#This Row],[W (3M)]]-IFERROR((Table1[[#This Row],[W (3M)]]-Table1[[#This Row],[Adjusted Cost]]*Casemix/TotalCost)*EXP(-a/Table1[[#This Row],[n]]),)</f>
        <v>2.5596331259650444</v>
      </c>
      <c r="L468" s="39">
        <f>VLOOKUP(Table1[[#This Row],[BaseDRG]],BaseDRGTable,13+Table1[[#This Row],[severity]],FALSE)</f>
        <v>2.5596331259650444</v>
      </c>
      <c r="M468" s="39">
        <f>IF(VLOOKUP(Table1[[#This Row],[BaseDRG]],BaseDRGTable,8,0)&gt;0,Table1[[#This Row],[W (severity)]]*Basic_CaseMix/$L$797,Table1[[#This Row],[W (severity)]])</f>
        <v>2.5851521349859374</v>
      </c>
      <c r="N468" s="38">
        <v>7</v>
      </c>
      <c r="O468" s="41">
        <v>3</v>
      </c>
      <c r="P468" s="60">
        <v>1.8932426201133654</v>
      </c>
      <c r="Q468" s="40">
        <f>Table1[[#This Row],[W (proposed)]]/Table1[[#This Row],[W (curr)]]-1</f>
        <v>0.36546267632150653</v>
      </c>
      <c r="R468" s="41">
        <f>RANK(Table1[[#This Row],[∆W%]],Table1[∆W%])</f>
        <v>71</v>
      </c>
      <c r="S468" s="59">
        <f>Table1[W (proposed)]-Table1[[#This Row],[W (curr)]]</f>
        <v>0.69190951487257202</v>
      </c>
      <c r="T468" s="50">
        <f>Table1[[#This Row],[nBasic]]*Table1[W (proposed)]-Table1[[#This Row],[nBasic (curr)]]*Table1[[#This Row],[W (curr)]]</f>
        <v>7.2460328145895918</v>
      </c>
      <c r="U468" s="48"/>
      <c r="V468" s="46"/>
      <c r="W468" s="46"/>
      <c r="X468" s="46"/>
      <c r="Y468" s="46"/>
      <c r="Z468" s="46"/>
      <c r="AA468" s="46"/>
      <c r="AB468" s="46"/>
      <c r="AC468" s="46"/>
      <c r="AD468" s="46"/>
      <c r="AE468" s="46"/>
    </row>
    <row r="469" spans="1:31" s="44" customFormat="1" x14ac:dyDescent="0.25">
      <c r="A469" s="36">
        <v>224113</v>
      </c>
      <c r="B469" s="36" t="s">
        <v>30</v>
      </c>
      <c r="C469" s="36" t="s">
        <v>373</v>
      </c>
      <c r="D469" s="36">
        <v>22411</v>
      </c>
      <c r="E469" s="36">
        <v>3</v>
      </c>
      <c r="F469" s="37">
        <v>23</v>
      </c>
      <c r="G469" s="37">
        <v>5</v>
      </c>
      <c r="H469" s="38">
        <v>24047.831941241737</v>
      </c>
      <c r="I469" s="38">
        <f>Table1[[#This Row],[Cost]]+IF(Table1[[#This Row],[n]]=0,0,VLOOKUP(Table1[[#This Row],[DRG]],HCPCs,5,0))</f>
        <v>24047.831941241737</v>
      </c>
      <c r="J469" s="39">
        <v>0.92319810844999972</v>
      </c>
      <c r="K469" s="39">
        <f>Table1[[#This Row],[W (3M)]]-IFERROR((Table1[[#This Row],[W (3M)]]-Table1[[#This Row],[Adjusted Cost]]*Casemix/TotalCost)*EXP(-a/Table1[[#This Row],[n]]),)</f>
        <v>2.841888738377111</v>
      </c>
      <c r="L469" s="39">
        <f>VLOOKUP(Table1[[#This Row],[BaseDRG]],BaseDRGTable,13+Table1[[#This Row],[severity]],FALSE)</f>
        <v>2.841888738377111</v>
      </c>
      <c r="M469" s="39">
        <f>IF(VLOOKUP(Table1[[#This Row],[BaseDRG]],BaseDRGTable,8,0)&gt;0,Table1[[#This Row],[W (severity)]]*Basic_CaseMix/$L$797,Table1[[#This Row],[W (severity)]])</f>
        <v>2.8702217770518144</v>
      </c>
      <c r="N469" s="38">
        <v>17</v>
      </c>
      <c r="O469" s="41">
        <v>4</v>
      </c>
      <c r="P469" s="60">
        <v>2.1539712628477856</v>
      </c>
      <c r="Q469" s="40">
        <f>Table1[[#This Row],[W (proposed)]]/Table1[[#This Row],[W (curr)]]-1</f>
        <v>0.33252556640754216</v>
      </c>
      <c r="R469" s="41">
        <f>RANK(Table1[[#This Row],[∆W%]],Table1[∆W%])</f>
        <v>84</v>
      </c>
      <c r="S469" s="59">
        <f>Table1[W (proposed)]-Table1[[#This Row],[W (curr)]]</f>
        <v>0.71625051420402874</v>
      </c>
      <c r="T469" s="50">
        <f>Table1[[#This Row],[nBasic]]*Table1[W (proposed)]-Table1[[#This Row],[nBasic (curr)]]*Table1[[#This Row],[W (curr)]]</f>
        <v>5.7352238338679289</v>
      </c>
      <c r="U469" s="48"/>
      <c r="V469" s="46"/>
      <c r="W469" s="46"/>
      <c r="X469" s="46"/>
      <c r="Y469" s="46"/>
      <c r="Z469" s="46"/>
      <c r="AA469" s="46"/>
      <c r="AB469" s="46"/>
      <c r="AC469" s="46"/>
      <c r="AD469" s="46"/>
      <c r="AE469" s="46"/>
    </row>
    <row r="470" spans="1:31" s="44" customFormat="1" x14ac:dyDescent="0.25">
      <c r="A470" s="36">
        <v>134173</v>
      </c>
      <c r="B470" s="36" t="s">
        <v>21</v>
      </c>
      <c r="C470" s="36" t="s">
        <v>367</v>
      </c>
      <c r="D470" s="36">
        <v>13417</v>
      </c>
      <c r="E470" s="36">
        <v>3</v>
      </c>
      <c r="F470" s="37">
        <v>38</v>
      </c>
      <c r="G470" s="37">
        <v>5</v>
      </c>
      <c r="H470" s="38">
        <v>11026.802102966316</v>
      </c>
      <c r="I470" s="38">
        <f>Table1[[#This Row],[Cost]]+IF(Table1[[#This Row],[n]]=0,0,VLOOKUP(Table1[[#This Row],[DRG]],HCPCs,5,0))</f>
        <v>11405.515845316377</v>
      </c>
      <c r="J470" s="39">
        <v>1.1125002679142859</v>
      </c>
      <c r="K470" s="39">
        <f>Table1[[#This Row],[W (3M)]]-IFERROR((Table1[[#This Row],[W (3M)]]-Table1[[#This Row],[Adjusted Cost]]*Casemix/TotalCost)*EXP(-a/Table1[[#This Row],[n]]),)</f>
        <v>1.3744990445413228</v>
      </c>
      <c r="L470" s="39">
        <f>VLOOKUP(Table1[[#This Row],[BaseDRG]],BaseDRGTable,13+Table1[[#This Row],[severity]],FALSE)</f>
        <v>1.3744990445413228</v>
      </c>
      <c r="M470" s="39">
        <f>IF(VLOOKUP(Table1[[#This Row],[BaseDRG]],BaseDRGTable,8,0)&gt;0,Table1[[#This Row],[W (severity)]]*Basic_CaseMix/$L$797,Table1[[#This Row],[W (severity)]])</f>
        <v>1.3882025136678344</v>
      </c>
      <c r="N470" s="38">
        <v>27</v>
      </c>
      <c r="O470" s="41">
        <v>3</v>
      </c>
      <c r="P470" s="60">
        <v>1.0289157527793249</v>
      </c>
      <c r="Q470" s="40">
        <f>Table1[[#This Row],[W (proposed)]]/Table1[[#This Row],[W (curr)]]-1</f>
        <v>0.34918967847270088</v>
      </c>
      <c r="R470" s="41">
        <f>RANK(Table1[[#This Row],[∆W%]],Table1[∆W%])</f>
        <v>75</v>
      </c>
      <c r="S470" s="59">
        <f>Table1[W (proposed)]-Table1[[#This Row],[W (curr)]]</f>
        <v>0.35928676088850953</v>
      </c>
      <c r="T470" s="50">
        <f>Table1[[#This Row],[nBasic]]*Table1[W (proposed)]-Table1[[#This Row],[nBasic (curr)]]*Table1[[#This Row],[W (curr)]]</f>
        <v>3.854265310001197</v>
      </c>
      <c r="U470" s="48"/>
      <c r="V470" s="46"/>
      <c r="W470" s="46"/>
      <c r="X470" s="46"/>
      <c r="Y470" s="46"/>
      <c r="Z470" s="46"/>
      <c r="AA470" s="46"/>
      <c r="AB470" s="46"/>
      <c r="AC470" s="46"/>
      <c r="AD470" s="46"/>
      <c r="AE470" s="46"/>
    </row>
    <row r="471" spans="1:31" s="44" customFormat="1" x14ac:dyDescent="0.25">
      <c r="A471" s="36">
        <v>91303</v>
      </c>
      <c r="B471" s="36" t="s">
        <v>17</v>
      </c>
      <c r="C471" s="36" t="s">
        <v>782</v>
      </c>
      <c r="D471" s="36">
        <v>9130</v>
      </c>
      <c r="E471" s="36">
        <v>3</v>
      </c>
      <c r="F471" s="37">
        <v>16</v>
      </c>
      <c r="G471" s="37">
        <v>5</v>
      </c>
      <c r="H471" s="38">
        <v>47030.485836210013</v>
      </c>
      <c r="I471" s="38">
        <f>Table1[[#This Row],[Cost]]+IF(Table1[[#This Row],[n]]=0,0,VLOOKUP(Table1[[#This Row],[DRG]],HCPCs,5,0))</f>
        <v>47090.170046736326</v>
      </c>
      <c r="J471" s="39">
        <v>5.7742000000000004</v>
      </c>
      <c r="K471" s="39">
        <f>Table1[[#This Row],[W (3M)]]-IFERROR((Table1[[#This Row],[W (3M)]]-Table1[[#This Row],[Adjusted Cost]]*Casemix/TotalCost)*EXP(-a/Table1[[#This Row],[n]]),)</f>
        <v>5.7016542739944169</v>
      </c>
      <c r="L471" s="39">
        <f>VLOOKUP(Table1[[#This Row],[BaseDRG]],BaseDRGTable,13+Table1[[#This Row],[severity]],FALSE)</f>
        <v>5.7016542739944169</v>
      </c>
      <c r="M471" s="39">
        <f>IF(VLOOKUP(Table1[[#This Row],[BaseDRG]],BaseDRGTable,8,0)&gt;0,Table1[[#This Row],[W (severity)]]*Basic_CaseMix/$L$797,Table1[[#This Row],[W (severity)]])</f>
        <v>5.7584985792880587</v>
      </c>
      <c r="N471" s="38">
        <v>9</v>
      </c>
      <c r="O471" s="41">
        <v>3</v>
      </c>
      <c r="P471" s="60">
        <v>8.7989726610842958</v>
      </c>
      <c r="Q471" s="40">
        <f>Table1[[#This Row],[W (proposed)]]/Table1[[#This Row],[W (curr)]]-1</f>
        <v>-0.3455487588049353</v>
      </c>
      <c r="R471" s="41">
        <f>RANK(Table1[[#This Row],[∆W%]],Table1[∆W%])</f>
        <v>711</v>
      </c>
      <c r="S471" s="59">
        <f>Table1[W (proposed)]-Table1[[#This Row],[W (curr)]]</f>
        <v>-3.040474081796237</v>
      </c>
      <c r="T471" s="50">
        <f>Table1[[#This Row],[nBasic]]*Table1[W (proposed)]-Table1[[#This Row],[nBasic (curr)]]*Table1[[#This Row],[W (curr)]]</f>
        <v>2.3955749131874065</v>
      </c>
      <c r="U471" s="48"/>
      <c r="V471" s="46"/>
      <c r="W471" s="46"/>
      <c r="X471" s="46"/>
      <c r="Y471" s="46"/>
      <c r="Z471" s="46"/>
      <c r="AA471" s="46"/>
      <c r="AB471" s="46"/>
      <c r="AC471" s="46"/>
      <c r="AD471" s="46"/>
      <c r="AE471" s="46"/>
    </row>
    <row r="472" spans="1:31" s="44" customFormat="1" x14ac:dyDescent="0.25">
      <c r="A472" s="36">
        <v>44112</v>
      </c>
      <c r="B472" s="36" t="s">
        <v>12</v>
      </c>
      <c r="C472" s="36" t="s">
        <v>420</v>
      </c>
      <c r="D472" s="36">
        <v>4411</v>
      </c>
      <c r="E472" s="36">
        <v>2</v>
      </c>
      <c r="F472" s="37">
        <v>16</v>
      </c>
      <c r="G472" s="37">
        <v>5</v>
      </c>
      <c r="H472" s="38">
        <v>21308.197010057505</v>
      </c>
      <c r="I472" s="38">
        <f>Table1[[#This Row],[Cost]]+IF(Table1[[#This Row],[n]]=0,0,VLOOKUP(Table1[[#This Row],[DRG]],HCPCs,5,0))</f>
        <v>21308.197010057505</v>
      </c>
      <c r="J472" s="39">
        <v>1.1084999999999998</v>
      </c>
      <c r="K472" s="39">
        <f>Table1[[#This Row],[W (3M)]]-IFERROR((Table1[[#This Row],[W (3M)]]-Table1[[#This Row],[Adjusted Cost]]*Casemix/TotalCost)*EXP(-a/Table1[[#This Row],[n]]),)</f>
        <v>2.5066196605439712</v>
      </c>
      <c r="L472" s="39">
        <f>VLOOKUP(Table1[[#This Row],[BaseDRG]],BaseDRGTable,13+Table1[[#This Row],[severity]],FALSE)</f>
        <v>2.5066196605439712</v>
      </c>
      <c r="M472" s="39">
        <f>IF(VLOOKUP(Table1[[#This Row],[BaseDRG]],BaseDRGTable,8,0)&gt;0,Table1[[#This Row],[W (severity)]]*Basic_CaseMix/$L$797,Table1[[#This Row],[W (severity)]])</f>
        <v>2.5316101363588408</v>
      </c>
      <c r="N472" s="38">
        <v>23</v>
      </c>
      <c r="O472" s="41">
        <v>5</v>
      </c>
      <c r="P472" s="60">
        <v>2.1369404901392652</v>
      </c>
      <c r="Q472" s="40">
        <f>Table1[[#This Row],[W (proposed)]]/Table1[[#This Row],[W (curr)]]-1</f>
        <v>0.184689114198896</v>
      </c>
      <c r="R472" s="41">
        <f>RANK(Table1[[#This Row],[∆W%]],Table1[∆W%])</f>
        <v>175</v>
      </c>
      <c r="S472" s="59">
        <f>Table1[W (proposed)]-Table1[[#This Row],[W (curr)]]</f>
        <v>0.39466964621957557</v>
      </c>
      <c r="T472" s="50">
        <f>Table1[[#This Row],[nBasic]]*Table1[W (proposed)]-Table1[[#This Row],[nBasic (curr)]]*Table1[[#This Row],[W (curr)]]</f>
        <v>1.9733482310978783</v>
      </c>
      <c r="U472" s="48"/>
      <c r="V472" s="46"/>
      <c r="W472" s="46"/>
      <c r="X472" s="46"/>
      <c r="Y472" s="46"/>
      <c r="Z472" s="46"/>
      <c r="AA472" s="46"/>
      <c r="AB472" s="46"/>
      <c r="AC472" s="46"/>
      <c r="AD472" s="46"/>
      <c r="AE472" s="46"/>
    </row>
    <row r="473" spans="1:31" s="44" customFormat="1" x14ac:dyDescent="0.25">
      <c r="A473" s="36">
        <v>41103</v>
      </c>
      <c r="B473" s="36" t="s">
        <v>12</v>
      </c>
      <c r="C473" s="36" t="s">
        <v>641</v>
      </c>
      <c r="D473" s="36">
        <v>4110</v>
      </c>
      <c r="E473" s="36">
        <v>3</v>
      </c>
      <c r="F473" s="37">
        <v>8</v>
      </c>
      <c r="G473" s="37">
        <v>5</v>
      </c>
      <c r="H473" s="38">
        <v>18604.889562499997</v>
      </c>
      <c r="I473" s="38">
        <f>Table1[[#This Row],[Cost]]+IF(Table1[[#This Row],[n]]=0,0,VLOOKUP(Table1[[#This Row],[DRG]],HCPCs,5,0))</f>
        <v>18604.889562499997</v>
      </c>
      <c r="J473" s="39">
        <v>4.8151999999999999</v>
      </c>
      <c r="K473" s="39">
        <f>Table1[[#This Row],[W (3M)]]-IFERROR((Table1[[#This Row],[W (3M)]]-Table1[[#This Row],[Adjusted Cost]]*Casemix/TotalCost)*EXP(-a/Table1[[#This Row],[n]]),)</f>
        <v>2.4951979441806729</v>
      </c>
      <c r="L473" s="39">
        <f>VLOOKUP(Table1[[#This Row],[BaseDRG]],BaseDRGTable,13+Table1[[#This Row],[severity]],FALSE)</f>
        <v>2.9942375330168072</v>
      </c>
      <c r="M473" s="39">
        <f>IF(VLOOKUP(Table1[[#This Row],[BaseDRG]],BaseDRGTable,8,0)&gt;0,Table1[[#This Row],[W (severity)]]*Basic_CaseMix/$L$797,Table1[[#This Row],[W (severity)]])</f>
        <v>3.0240894574354455</v>
      </c>
      <c r="N473" s="38">
        <v>7</v>
      </c>
      <c r="O473" s="41">
        <v>4</v>
      </c>
      <c r="P473" s="60">
        <v>3.5437680508707112</v>
      </c>
      <c r="Q473" s="40">
        <f>Table1[[#This Row],[W (proposed)]]/Table1[[#This Row],[W (curr)]]-1</f>
        <v>-0.14664576969352705</v>
      </c>
      <c r="R473" s="41">
        <f>RANK(Table1[[#This Row],[∆W%]],Table1[∆W%])</f>
        <v>557</v>
      </c>
      <c r="S473" s="59">
        <f>Table1[W (proposed)]-Table1[[#This Row],[W (curr)]]</f>
        <v>-0.51967859343526568</v>
      </c>
      <c r="T473" s="50">
        <f>Table1[[#This Row],[nBasic]]*Table1[W (proposed)]-Table1[[#This Row],[nBasic (curr)]]*Table1[[#This Row],[W (curr)]]</f>
        <v>0.94537508369438328</v>
      </c>
      <c r="U473" s="48"/>
      <c r="V473" s="46"/>
      <c r="W473" s="46"/>
      <c r="X473" s="46"/>
      <c r="Y473" s="46"/>
      <c r="Z473" s="46"/>
      <c r="AA473" s="46"/>
      <c r="AB473" s="46"/>
      <c r="AC473" s="46"/>
      <c r="AD473" s="46"/>
      <c r="AE473" s="46"/>
    </row>
    <row r="474" spans="1:31" s="44" customFormat="1" x14ac:dyDescent="0.25">
      <c r="A474" s="36">
        <v>54221</v>
      </c>
      <c r="B474" s="36" t="s">
        <v>13</v>
      </c>
      <c r="C474" s="36" t="s">
        <v>158</v>
      </c>
      <c r="D474" s="36">
        <v>5422</v>
      </c>
      <c r="E474" s="36">
        <v>1</v>
      </c>
      <c r="F474" s="37">
        <v>25</v>
      </c>
      <c r="G474" s="37">
        <v>5</v>
      </c>
      <c r="H474" s="38">
        <v>4203.9258920000002</v>
      </c>
      <c r="I474" s="38">
        <f>Table1[[#This Row],[Cost]]+IF(Table1[[#This Row],[n]]=0,0,VLOOKUP(Table1[[#This Row],[DRG]],HCPCs,5,0))</f>
        <v>4551.356267890962</v>
      </c>
      <c r="J474" s="39">
        <v>0.69330000000000025</v>
      </c>
      <c r="K474" s="39">
        <f>Table1[[#This Row],[W (3M)]]-IFERROR((Table1[[#This Row],[W (3M)]]-Table1[[#This Row],[Adjusted Cost]]*Casemix/TotalCost)*EXP(-a/Table1[[#This Row],[n]]),)</f>
        <v>0.55520689074927565</v>
      </c>
      <c r="L474" s="39">
        <f>VLOOKUP(Table1[[#This Row],[BaseDRG]],BaseDRGTable,13+Table1[[#This Row],[severity]],FALSE)</f>
        <v>0.55520689074927565</v>
      </c>
      <c r="M474" s="39">
        <f>IF(VLOOKUP(Table1[[#This Row],[BaseDRG]],BaseDRGTable,8,0)&gt;0,Table1[[#This Row],[W (severity)]]*Basic_CaseMix/$L$797,Table1[[#This Row],[W (severity)]])</f>
        <v>0.56074218778452978</v>
      </c>
      <c r="N474" s="38">
        <v>23</v>
      </c>
      <c r="O474" s="41">
        <v>4</v>
      </c>
      <c r="P474" s="60">
        <v>0.61339295215645318</v>
      </c>
      <c r="Q474" s="40">
        <f>Table1[[#This Row],[W (proposed)]]/Table1[[#This Row],[W (curr)]]-1</f>
        <v>-8.5835293977251648E-2</v>
      </c>
      <c r="R474" s="41">
        <f>RANK(Table1[[#This Row],[∆W%]],Table1[∆W%])</f>
        <v>490</v>
      </c>
      <c r="S474" s="59">
        <f>Table1[W (proposed)]-Table1[[#This Row],[W (curr)]]</f>
        <v>-5.2650764371923398E-2</v>
      </c>
      <c r="T474" s="50">
        <f>Table1[[#This Row],[nBasic]]*Table1[W (proposed)]-Table1[[#This Row],[nBasic (curr)]]*Table1[[#This Row],[W (curr)]]</f>
        <v>0.35013913029683597</v>
      </c>
      <c r="U474" s="48"/>
      <c r="V474" s="46"/>
      <c r="W474" s="46"/>
      <c r="X474" s="46"/>
      <c r="Y474" s="46"/>
      <c r="Z474" s="46"/>
      <c r="AA474" s="46"/>
      <c r="AB474" s="46"/>
      <c r="AC474" s="46"/>
      <c r="AD474" s="46"/>
      <c r="AE474" s="46"/>
    </row>
    <row r="475" spans="1:31" s="44" customFormat="1" x14ac:dyDescent="0.25">
      <c r="A475" s="36">
        <v>114113</v>
      </c>
      <c r="B475" s="36" t="s">
        <v>19</v>
      </c>
      <c r="C475" s="36" t="s">
        <v>622</v>
      </c>
      <c r="D475" s="36">
        <v>11411</v>
      </c>
      <c r="E475" s="36">
        <v>3</v>
      </c>
      <c r="F475" s="37">
        <v>12</v>
      </c>
      <c r="G475" s="37">
        <v>5</v>
      </c>
      <c r="H475" s="38">
        <v>10769.3709</v>
      </c>
      <c r="I475" s="38">
        <f>Table1[[#This Row],[Cost]]+IF(Table1[[#This Row],[n]]=0,0,VLOOKUP(Table1[[#This Row],[DRG]],HCPCs,5,0))</f>
        <v>10769.3709</v>
      </c>
      <c r="J475" s="39">
        <v>1.6687969162000005</v>
      </c>
      <c r="K475" s="39">
        <f>Table1[[#This Row],[W (3M)]]-IFERROR((Table1[[#This Row],[W (3M)]]-Table1[[#This Row],[Adjusted Cost]]*Casemix/TotalCost)*EXP(-a/Table1[[#This Row],[n]]),)</f>
        <v>1.3266843477647789</v>
      </c>
      <c r="L475" s="39">
        <f>VLOOKUP(Table1[[#This Row],[BaseDRG]],BaseDRGTable,13+Table1[[#This Row],[severity]],FALSE)</f>
        <v>1.3266843477647789</v>
      </c>
      <c r="M475" s="39">
        <f>IF(VLOOKUP(Table1[[#This Row],[BaseDRG]],BaseDRGTable,8,0)&gt;0,Table1[[#This Row],[W (severity)]]*Basic_CaseMix/$L$797,Table1[[#This Row],[W (severity)]])</f>
        <v>1.3399111143256008</v>
      </c>
      <c r="N475" s="38">
        <v>13</v>
      </c>
      <c r="O475" s="41">
        <v>4</v>
      </c>
      <c r="P475" s="60">
        <v>1.5899307151766817</v>
      </c>
      <c r="Q475" s="40">
        <f>Table1[[#This Row],[W (proposed)]]/Table1[[#This Row],[W (curr)]]-1</f>
        <v>-0.15725188428937131</v>
      </c>
      <c r="R475" s="41">
        <f>RANK(Table1[[#This Row],[∆W%]],Table1[∆W%])</f>
        <v>571</v>
      </c>
      <c r="S475" s="59">
        <f>Table1[W (proposed)]-Table1[[#This Row],[W (curr)]]</f>
        <v>-0.25001960085108088</v>
      </c>
      <c r="T475" s="50">
        <f>Table1[[#This Row],[nBasic]]*Table1[W (proposed)]-Table1[[#This Row],[nBasic (curr)]]*Table1[[#This Row],[W (curr)]]</f>
        <v>0.33983271092127687</v>
      </c>
      <c r="U475" s="48"/>
      <c r="V475" s="46"/>
      <c r="W475" s="46"/>
      <c r="X475" s="46"/>
      <c r="Y475" s="46"/>
      <c r="Z475" s="46"/>
      <c r="AA475" s="46"/>
      <c r="AB475" s="46"/>
      <c r="AC475" s="46"/>
      <c r="AD475" s="46"/>
      <c r="AE475" s="46"/>
    </row>
    <row r="476" spans="1:31" s="44" customFormat="1" x14ac:dyDescent="0.25">
      <c r="A476" s="36">
        <v>84192</v>
      </c>
      <c r="B476" s="36" t="s">
        <v>16</v>
      </c>
      <c r="C476" s="36" t="s">
        <v>638</v>
      </c>
      <c r="D476" s="36">
        <v>8419</v>
      </c>
      <c r="E476" s="36">
        <v>2</v>
      </c>
      <c r="F476" s="37">
        <v>14</v>
      </c>
      <c r="G476" s="37">
        <v>5</v>
      </c>
      <c r="H476" s="38">
        <v>15888.421035714287</v>
      </c>
      <c r="I476" s="38">
        <f>Table1[[#This Row],[Cost]]+IF(Table1[[#This Row],[n]]=0,0,VLOOKUP(Table1[[#This Row],[DRG]],HCPCs,5,0))</f>
        <v>19796.32484561369</v>
      </c>
      <c r="J476" s="39">
        <v>0.87550000000000006</v>
      </c>
      <c r="K476" s="39">
        <f>Table1[[#This Row],[W (3M)]]-IFERROR((Table1[[#This Row],[W (3M)]]-Table1[[#This Row],[Adjusted Cost]]*Casemix/TotalCost)*EXP(-a/Table1[[#This Row],[n]]),)</f>
        <v>2.3109508391762055</v>
      </c>
      <c r="L476" s="39">
        <f>VLOOKUP(Table1[[#This Row],[BaseDRG]],BaseDRGTable,13+Table1[[#This Row],[severity]],FALSE)</f>
        <v>2.3109508391762055</v>
      </c>
      <c r="M476" s="39">
        <f>IF(VLOOKUP(Table1[[#This Row],[BaseDRG]],BaseDRGTable,8,0)&gt;0,Table1[[#This Row],[W (severity)]]*Basic_CaseMix/$L$797,Table1[[#This Row],[W (severity)]])</f>
        <v>2.333990537605465</v>
      </c>
      <c r="N476" s="38">
        <v>18</v>
      </c>
      <c r="O476" s="41">
        <v>5</v>
      </c>
      <c r="P476" s="60">
        <v>2.2707391115235631</v>
      </c>
      <c r="Q476" s="40">
        <f>Table1[[#This Row],[W (proposed)]]/Table1[[#This Row],[W (curr)]]-1</f>
        <v>2.7854994772809061E-2</v>
      </c>
      <c r="R476" s="41">
        <f>RANK(Table1[[#This Row],[∆W%]],Table1[∆W%])</f>
        <v>328</v>
      </c>
      <c r="S476" s="59">
        <f>Table1[W (proposed)]-Table1[[#This Row],[W (curr)]]</f>
        <v>6.3251426081901929E-2</v>
      </c>
      <c r="T476" s="50">
        <f>Table1[[#This Row],[nBasic]]*Table1[W (proposed)]-Table1[[#This Row],[nBasic (curr)]]*Table1[[#This Row],[W (curr)]]</f>
        <v>0.31625713040951098</v>
      </c>
      <c r="U476" s="48"/>
      <c r="V476" s="46"/>
      <c r="W476" s="46"/>
      <c r="X476" s="46"/>
      <c r="Y476" s="46"/>
      <c r="Z476" s="46"/>
      <c r="AA476" s="46"/>
      <c r="AB476" s="46"/>
      <c r="AC476" s="46"/>
      <c r="AD476" s="46"/>
      <c r="AE476" s="46"/>
    </row>
    <row r="477" spans="1:31" s="44" customFormat="1" x14ac:dyDescent="0.25">
      <c r="A477" s="36">
        <v>24123</v>
      </c>
      <c r="B477" s="36" t="s">
        <v>10</v>
      </c>
      <c r="C477" s="36" t="s">
        <v>783</v>
      </c>
      <c r="D477" s="36">
        <v>2412</v>
      </c>
      <c r="E477" s="36">
        <v>3</v>
      </c>
      <c r="F477" s="37">
        <v>19</v>
      </c>
      <c r="G477" s="37">
        <v>5</v>
      </c>
      <c r="H477" s="38">
        <v>13675.680621010528</v>
      </c>
      <c r="I477" s="38">
        <f>Table1[[#This Row],[Cost]]+IF(Table1[[#This Row],[n]]=0,0,VLOOKUP(Table1[[#This Row],[DRG]],HCPCs,5,0))</f>
        <v>13711.432578603939</v>
      </c>
      <c r="J477" s="39">
        <v>1.2083999999999999</v>
      </c>
      <c r="K477" s="39">
        <f>Table1[[#This Row],[W (3M)]]-IFERROR((Table1[[#This Row],[W (3M)]]-Table1[[#This Row],[Adjusted Cost]]*Casemix/TotalCost)*EXP(-a/Table1[[#This Row],[n]]),)</f>
        <v>1.6405079062558736</v>
      </c>
      <c r="L477" s="39">
        <f>VLOOKUP(Table1[[#This Row],[BaseDRG]],BaseDRGTable,13+Table1[[#This Row],[severity]],FALSE)</f>
        <v>1.6405079062558736</v>
      </c>
      <c r="M477" s="39">
        <f>IF(VLOOKUP(Table1[[#This Row],[BaseDRG]],BaseDRGTable,8,0)&gt;0,Table1[[#This Row],[W (severity)]]*Basic_CaseMix/$L$797,Table1[[#This Row],[W (severity)]])</f>
        <v>1.6568634283164054</v>
      </c>
      <c r="N477" s="38">
        <v>11</v>
      </c>
      <c r="O477" s="41">
        <v>2</v>
      </c>
      <c r="P477" s="60">
        <v>3.9871130693547694</v>
      </c>
      <c r="Q477" s="40">
        <f>Table1[[#This Row],[W (proposed)]]/Table1[[#This Row],[W (curr)]]-1</f>
        <v>-0.58444533689019917</v>
      </c>
      <c r="R477" s="41">
        <f>RANK(Table1[[#This Row],[∆W%]],Table1[∆W%])</f>
        <v>770</v>
      </c>
      <c r="S477" s="59">
        <f>Table1[W (proposed)]-Table1[[#This Row],[W (curr)]]</f>
        <v>-2.330249641038364</v>
      </c>
      <c r="T477" s="50">
        <f>Table1[[#This Row],[nBasic]]*Table1[W (proposed)]-Table1[[#This Row],[nBasic (curr)]]*Table1[[#This Row],[W (curr)]]</f>
        <v>0.31009100287248881</v>
      </c>
      <c r="U477" s="48"/>
      <c r="V477" s="46"/>
      <c r="W477" s="46"/>
      <c r="X477" s="46"/>
      <c r="Y477" s="46"/>
      <c r="Z477" s="46"/>
      <c r="AA477" s="46"/>
      <c r="AB477" s="46"/>
      <c r="AC477" s="46"/>
      <c r="AD477" s="46"/>
      <c r="AE477" s="46"/>
    </row>
    <row r="478" spans="1:31" s="44" customFormat="1" x14ac:dyDescent="0.25">
      <c r="A478" s="36">
        <v>11111</v>
      </c>
      <c r="B478" s="36" t="s">
        <v>9</v>
      </c>
      <c r="C478" s="36" t="s">
        <v>156</v>
      </c>
      <c r="D478" s="36">
        <v>1111</v>
      </c>
      <c r="E478" s="36">
        <v>1</v>
      </c>
      <c r="F478" s="37">
        <v>20</v>
      </c>
      <c r="G478" s="37">
        <v>5</v>
      </c>
      <c r="H478" s="38">
        <v>11582.300874999999</v>
      </c>
      <c r="I478" s="38">
        <f>Table1[[#This Row],[Cost]]+IF(Table1[[#This Row],[n]]=0,0,VLOOKUP(Table1[[#This Row],[DRG]],HCPCs,5,0))</f>
        <v>13226.021165260814</v>
      </c>
      <c r="J478" s="39">
        <v>1.2442999999999995</v>
      </c>
      <c r="K478" s="39">
        <f>Table1[[#This Row],[W (3M)]]-IFERROR((Table1[[#This Row],[W (3M)]]-Table1[[#This Row],[Adjusted Cost]]*Casemix/TotalCost)*EXP(-a/Table1[[#This Row],[n]]),)</f>
        <v>1.5863942275184262</v>
      </c>
      <c r="L478" s="39">
        <f>VLOOKUP(Table1[[#This Row],[BaseDRG]],BaseDRGTable,13+Table1[[#This Row],[severity]],FALSE)</f>
        <v>1.5863942275184262</v>
      </c>
      <c r="M478" s="39">
        <f>IF(VLOOKUP(Table1[[#This Row],[BaseDRG]],BaseDRGTable,8,0)&gt;0,Table1[[#This Row],[W (severity)]]*Basic_CaseMix/$L$797,Table1[[#This Row],[W (severity)]])</f>
        <v>1.6022102474753768</v>
      </c>
      <c r="N478" s="38">
        <v>18</v>
      </c>
      <c r="O478" s="41">
        <v>6</v>
      </c>
      <c r="P478" s="60">
        <v>1.3277511541464011</v>
      </c>
      <c r="Q478" s="40">
        <f>Table1[[#This Row],[W (proposed)]]/Table1[[#This Row],[W (curr)]]-1</f>
        <v>0.20670973809502957</v>
      </c>
      <c r="R478" s="41">
        <f>RANK(Table1[[#This Row],[∆W%]],Table1[∆W%])</f>
        <v>158</v>
      </c>
      <c r="S478" s="59">
        <f>Table1[W (proposed)]-Table1[[#This Row],[W (curr)]]</f>
        <v>0.27445909332897567</v>
      </c>
      <c r="T478" s="50">
        <f>Table1[[#This Row],[nBasic]]*Table1[W (proposed)]-Table1[[#This Row],[nBasic (curr)]]*Table1[[#This Row],[W (curr)]]</f>
        <v>4.45443124984779E-2</v>
      </c>
      <c r="U478" s="48"/>
      <c r="V478" s="46"/>
      <c r="W478" s="46"/>
      <c r="X478" s="46"/>
      <c r="Y478" s="46"/>
      <c r="Z478" s="46"/>
      <c r="AA478" s="46"/>
      <c r="AB478" s="46"/>
      <c r="AC478" s="46"/>
      <c r="AD478" s="46"/>
      <c r="AE478" s="46"/>
    </row>
    <row r="479" spans="1:31" s="44" customFormat="1" x14ac:dyDescent="0.25">
      <c r="A479" s="36">
        <v>81503</v>
      </c>
      <c r="B479" s="36" t="s">
        <v>16</v>
      </c>
      <c r="C479" s="36" t="s">
        <v>721</v>
      </c>
      <c r="D479" s="36">
        <v>8150</v>
      </c>
      <c r="E479" s="36">
        <v>3</v>
      </c>
      <c r="F479" s="37">
        <v>13</v>
      </c>
      <c r="G479" s="37">
        <v>5</v>
      </c>
      <c r="H479" s="38">
        <v>15681.906492307695</v>
      </c>
      <c r="I479" s="38">
        <f>Table1[[#This Row],[Cost]]+IF(Table1[[#This Row],[n]]=0,0,VLOOKUP(Table1[[#This Row],[DRG]],HCPCs,5,0))</f>
        <v>15893.893057968364</v>
      </c>
      <c r="J479" s="39">
        <v>3.0912000000000002</v>
      </c>
      <c r="K479" s="39">
        <f>Table1[[#This Row],[W (3M)]]-IFERROR((Table1[[#This Row],[W (3M)]]-Table1[[#This Row],[Adjusted Cost]]*Casemix/TotalCost)*EXP(-a/Table1[[#This Row],[n]]),)</f>
        <v>1.9928810665101466</v>
      </c>
      <c r="L479" s="39">
        <f>VLOOKUP(Table1[[#This Row],[BaseDRG]],BaseDRGTable,13+Table1[[#This Row],[severity]],FALSE)</f>
        <v>1.9928810665101466</v>
      </c>
      <c r="M479" s="39">
        <f>IF(VLOOKUP(Table1[[#This Row],[BaseDRG]],BaseDRGTable,8,0)&gt;0,Table1[[#This Row],[W (severity)]]*Basic_CaseMix/$L$797,Table1[[#This Row],[W (severity)]])</f>
        <v>2.0127496755689802</v>
      </c>
      <c r="N479" s="38">
        <v>5</v>
      </c>
      <c r="O479" s="41">
        <v>3</v>
      </c>
      <c r="P479" s="60">
        <v>3.4026020975082707</v>
      </c>
      <c r="Q479" s="40">
        <f>Table1[[#This Row],[W (proposed)]]/Table1[[#This Row],[W (curr)]]-1</f>
        <v>-0.40846751459921837</v>
      </c>
      <c r="R479" s="41">
        <f>RANK(Table1[[#This Row],[∆W%]],Table1[∆W%])</f>
        <v>733</v>
      </c>
      <c r="S479" s="59">
        <f>Table1[W (proposed)]-Table1[[#This Row],[W (curr)]]</f>
        <v>-1.3898524219392905</v>
      </c>
      <c r="T479" s="50">
        <f>Table1[[#This Row],[nBasic]]*Table1[W (proposed)]-Table1[[#This Row],[nBasic (curr)]]*Table1[[#This Row],[W (curr)]]</f>
        <v>-0.14405791467991058</v>
      </c>
      <c r="U479" s="48"/>
      <c r="V479" s="46"/>
      <c r="W479" s="46"/>
      <c r="X479" s="46"/>
      <c r="Y479" s="46"/>
      <c r="Z479" s="46"/>
      <c r="AA479" s="46"/>
      <c r="AB479" s="46"/>
      <c r="AC479" s="46"/>
      <c r="AD479" s="46"/>
      <c r="AE479" s="46"/>
    </row>
    <row r="480" spans="1:31" s="44" customFormat="1" x14ac:dyDescent="0.25">
      <c r="A480" s="36">
        <v>64163</v>
      </c>
      <c r="B480" s="36" t="s">
        <v>14</v>
      </c>
      <c r="C480" s="36" t="s">
        <v>364</v>
      </c>
      <c r="D480" s="36">
        <v>6416</v>
      </c>
      <c r="E480" s="36">
        <v>3</v>
      </c>
      <c r="F480" s="37">
        <v>15</v>
      </c>
      <c r="G480" s="37">
        <v>5</v>
      </c>
      <c r="H480" s="38">
        <v>25627.24615737866</v>
      </c>
      <c r="I480" s="38">
        <f>Table1[[#This Row],[Cost]]+IF(Table1[[#This Row],[n]]=0,0,VLOOKUP(Table1[[#This Row],[DRG]],HCPCs,5,0))</f>
        <v>25736.856656484098</v>
      </c>
      <c r="J480" s="39">
        <v>1.8073000000000004</v>
      </c>
      <c r="K480" s="39">
        <f>Table1[[#This Row],[W (3M)]]-IFERROR((Table1[[#This Row],[W (3M)]]-Table1[[#This Row],[Adjusted Cost]]*Casemix/TotalCost)*EXP(-a/Table1[[#This Row],[n]]),)</f>
        <v>3.0462990511366765</v>
      </c>
      <c r="L480" s="39">
        <f>VLOOKUP(Table1[[#This Row],[BaseDRG]],BaseDRGTable,13+Table1[[#This Row],[severity]],FALSE)</f>
        <v>3.0462990511366765</v>
      </c>
      <c r="M480" s="39">
        <f>IF(VLOOKUP(Table1[[#This Row],[BaseDRG]],BaseDRGTable,8,0)&gt;0,Table1[[#This Row],[W (severity)]]*Basic_CaseMix/$L$797,Table1[[#This Row],[W (severity)]])</f>
        <v>3.0766700180450628</v>
      </c>
      <c r="N480" s="38">
        <v>28</v>
      </c>
      <c r="O480" s="41">
        <v>8</v>
      </c>
      <c r="P480" s="60">
        <v>1.9674500779411424</v>
      </c>
      <c r="Q480" s="40">
        <f>Table1[[#This Row],[W (proposed)]]/Table1[[#This Row],[W (curr)]]-1</f>
        <v>0.56378555803798314</v>
      </c>
      <c r="R480" s="41">
        <f>RANK(Table1[[#This Row],[∆W%]],Table1[∆W%])</f>
        <v>35</v>
      </c>
      <c r="S480" s="59">
        <f>Table1[W (proposed)]-Table1[[#This Row],[W (curr)]]</f>
        <v>1.1092199401039204</v>
      </c>
      <c r="T480" s="50">
        <f>Table1[[#This Row],[nBasic]]*Table1[W (proposed)]-Table1[[#This Row],[nBasic (curr)]]*Table1[[#This Row],[W (curr)]]</f>
        <v>-0.35625053330382528</v>
      </c>
      <c r="U480" s="48"/>
      <c r="V480" s="46"/>
      <c r="W480" s="46"/>
      <c r="X480" s="46"/>
      <c r="Y480" s="46"/>
      <c r="Z480" s="46"/>
      <c r="AA480" s="46"/>
      <c r="AB480" s="46"/>
      <c r="AC480" s="46"/>
      <c r="AD480" s="46"/>
      <c r="AE480" s="46"/>
    </row>
    <row r="481" spans="1:31" s="44" customFormat="1" x14ac:dyDescent="0.25">
      <c r="A481" s="36">
        <v>174121</v>
      </c>
      <c r="B481" s="36" t="s">
        <v>25</v>
      </c>
      <c r="C481" s="36" t="s">
        <v>185</v>
      </c>
      <c r="D481" s="36">
        <v>17412</v>
      </c>
      <c r="E481" s="36">
        <v>1</v>
      </c>
      <c r="F481" s="37">
        <v>13</v>
      </c>
      <c r="G481" s="37">
        <v>5</v>
      </c>
      <c r="H481" s="38">
        <v>6580.6953000000003</v>
      </c>
      <c r="I481" s="38">
        <f>Table1[[#This Row],[Cost]]+IF(Table1[[#This Row],[n]]=0,0,VLOOKUP(Table1[[#This Row],[DRG]],HCPCs,5,0))</f>
        <v>6580.6953000000003</v>
      </c>
      <c r="J481" s="39">
        <v>0.5736036630923077</v>
      </c>
      <c r="K481" s="39">
        <f>Table1[[#This Row],[W (3M)]]-IFERROR((Table1[[#This Row],[W (3M)]]-Table1[[#This Row],[Adjusted Cost]]*Casemix/TotalCost)*EXP(-a/Table1[[#This Row],[n]]),)</f>
        <v>0.78297821732511652</v>
      </c>
      <c r="L481" s="39">
        <f>VLOOKUP(Table1[[#This Row],[BaseDRG]],BaseDRGTable,13+Table1[[#This Row],[severity]],FALSE)</f>
        <v>0.78297821732511652</v>
      </c>
      <c r="M481" s="39">
        <f>IF(VLOOKUP(Table1[[#This Row],[BaseDRG]],BaseDRGTable,8,0)&gt;0,Table1[[#This Row],[W (severity)]]*Basic_CaseMix/$L$797,Table1[[#This Row],[W (severity)]])</f>
        <v>0.79078434703503298</v>
      </c>
      <c r="N481" s="38">
        <v>13</v>
      </c>
      <c r="O481" s="41">
        <v>5</v>
      </c>
      <c r="P481" s="60">
        <v>0.88860617936901876</v>
      </c>
      <c r="Q481" s="40">
        <f>Table1[[#This Row],[W (proposed)]]/Table1[[#This Row],[W (curr)]]-1</f>
        <v>-0.11008457357729284</v>
      </c>
      <c r="R481" s="41">
        <f>RANK(Table1[[#This Row],[∆W%]],Table1[∆W%])</f>
        <v>520</v>
      </c>
      <c r="S481" s="59">
        <f>Table1[W (proposed)]-Table1[[#This Row],[W (curr)]]</f>
        <v>-9.7821832333985781E-2</v>
      </c>
      <c r="T481" s="50">
        <f>Table1[[#This Row],[nBasic]]*Table1[W (proposed)]-Table1[[#This Row],[nBasic (curr)]]*Table1[[#This Row],[W (curr)]]</f>
        <v>-0.48910916166992857</v>
      </c>
      <c r="U481" s="48"/>
      <c r="V481" s="46"/>
      <c r="W481" s="46"/>
      <c r="X481" s="46"/>
      <c r="Y481" s="46"/>
      <c r="Z481" s="46"/>
      <c r="AA481" s="46"/>
      <c r="AB481" s="46"/>
      <c r="AC481" s="46"/>
      <c r="AD481" s="46"/>
      <c r="AE481" s="46"/>
    </row>
    <row r="482" spans="1:31" s="44" customFormat="1" x14ac:dyDescent="0.25">
      <c r="A482" s="36">
        <v>121101</v>
      </c>
      <c r="B482" s="36" t="s">
        <v>20</v>
      </c>
      <c r="C482" s="36" t="s">
        <v>140</v>
      </c>
      <c r="D482" s="36">
        <v>12110</v>
      </c>
      <c r="E482" s="36">
        <v>1</v>
      </c>
      <c r="F482" s="37">
        <v>15</v>
      </c>
      <c r="G482" s="37">
        <v>5</v>
      </c>
      <c r="H482" s="38">
        <v>13568.185760000002</v>
      </c>
      <c r="I482" s="38">
        <f>Table1[[#This Row],[Cost]]+IF(Table1[[#This Row],[n]]=0,0,VLOOKUP(Table1[[#This Row],[DRG]],HCPCs,5,0))</f>
        <v>13863.209913394596</v>
      </c>
      <c r="J482" s="39">
        <v>1.2454010708000001</v>
      </c>
      <c r="K482" s="39">
        <f>Table1[[#This Row],[W (3M)]]-IFERROR((Table1[[#This Row],[W (3M)]]-Table1[[#This Row],[Adjusted Cost]]*Casemix/TotalCost)*EXP(-a/Table1[[#This Row],[n]]),)</f>
        <v>1.6550163171195791</v>
      </c>
      <c r="L482" s="39">
        <f>VLOOKUP(Table1[[#This Row],[BaseDRG]],BaseDRGTable,13+Table1[[#This Row],[severity]],FALSE)</f>
        <v>1.6550163171195791</v>
      </c>
      <c r="M482" s="39">
        <f>IF(VLOOKUP(Table1[[#This Row],[BaseDRG]],BaseDRGTable,8,0)&gt;0,Table1[[#This Row],[W (severity)]]*Basic_CaseMix/$L$797,Table1[[#This Row],[W (severity)]])</f>
        <v>1.6715164850139042</v>
      </c>
      <c r="N482" s="38">
        <v>17</v>
      </c>
      <c r="O482" s="41">
        <v>7</v>
      </c>
      <c r="P482" s="60">
        <v>1.2706069851627317</v>
      </c>
      <c r="Q482" s="40">
        <f>Table1[[#This Row],[W (proposed)]]/Table1[[#This Row],[W (curr)]]-1</f>
        <v>0.31552596871630323</v>
      </c>
      <c r="R482" s="41">
        <f>RANK(Table1[[#This Row],[∆W%]],Table1[∆W%])</f>
        <v>96</v>
      </c>
      <c r="S482" s="59">
        <f>Table1[W (proposed)]-Table1[[#This Row],[W (curr)]]</f>
        <v>0.40090949985117241</v>
      </c>
      <c r="T482" s="50">
        <f>Table1[[#This Row],[nBasic]]*Table1[W (proposed)]-Table1[[#This Row],[nBasic (curr)]]*Table1[[#This Row],[W (curr)]]</f>
        <v>-0.53666647106960141</v>
      </c>
      <c r="U482" s="48"/>
      <c r="V482" s="46"/>
      <c r="W482" s="46"/>
      <c r="X482" s="46"/>
      <c r="Y482" s="46"/>
      <c r="Z482" s="46"/>
      <c r="AA482" s="46"/>
      <c r="AB482" s="46"/>
      <c r="AC482" s="46"/>
      <c r="AD482" s="46"/>
      <c r="AE482" s="46"/>
    </row>
    <row r="483" spans="1:31" s="44" customFormat="1" x14ac:dyDescent="0.25">
      <c r="A483" s="36">
        <v>114152</v>
      </c>
      <c r="B483" s="36" t="s">
        <v>19</v>
      </c>
      <c r="C483" s="36" t="s">
        <v>459</v>
      </c>
      <c r="D483" s="36">
        <v>11415</v>
      </c>
      <c r="E483" s="36">
        <v>2</v>
      </c>
      <c r="F483" s="37">
        <v>21</v>
      </c>
      <c r="G483" s="37">
        <v>5</v>
      </c>
      <c r="H483" s="38">
        <v>4406.6349619047614</v>
      </c>
      <c r="I483" s="38">
        <f>Table1[[#This Row],[Cost]]+IF(Table1[[#This Row],[n]]=0,0,VLOOKUP(Table1[[#This Row],[DRG]],HCPCs,5,0))</f>
        <v>4420.7867784521532</v>
      </c>
      <c r="J483" s="39">
        <v>0.59829794528750002</v>
      </c>
      <c r="K483" s="39">
        <f>Table1[[#This Row],[W (3M)]]-IFERROR((Table1[[#This Row],[W (3M)]]-Table1[[#This Row],[Adjusted Cost]]*Casemix/TotalCost)*EXP(-a/Table1[[#This Row],[n]]),)</f>
        <v>0.53728655435404116</v>
      </c>
      <c r="L483" s="39">
        <f>VLOOKUP(Table1[[#This Row],[BaseDRG]],BaseDRGTable,13+Table1[[#This Row],[severity]],FALSE)</f>
        <v>0.53728655435404116</v>
      </c>
      <c r="M483" s="39">
        <f>IF(VLOOKUP(Table1[[#This Row],[BaseDRG]],BaseDRGTable,8,0)&gt;0,Table1[[#This Row],[W (severity)]]*Basic_CaseMix/$L$797,Table1[[#This Row],[W (severity)]])</f>
        <v>0.54264318936875477</v>
      </c>
      <c r="N483" s="38">
        <v>28</v>
      </c>
      <c r="O483" s="41">
        <v>7</v>
      </c>
      <c r="P483" s="60">
        <v>0.47354835137270224</v>
      </c>
      <c r="Q483" s="40">
        <f>Table1[[#This Row],[W (proposed)]]/Table1[[#This Row],[W (curr)]]-1</f>
        <v>0.14590872884630102</v>
      </c>
      <c r="R483" s="41">
        <f>RANK(Table1[[#This Row],[∆W%]],Table1[∆W%])</f>
        <v>212</v>
      </c>
      <c r="S483" s="59">
        <f>Table1[W (proposed)]-Table1[[#This Row],[W (curr)]]</f>
        <v>6.9094837996052538E-2</v>
      </c>
      <c r="T483" s="50">
        <f>Table1[[#This Row],[nBasic]]*Table1[W (proposed)]-Table1[[#This Row],[nBasic (curr)]]*Table1[[#This Row],[W (curr)]]</f>
        <v>-0.60162251276514178</v>
      </c>
      <c r="U483" s="48"/>
      <c r="V483" s="46"/>
      <c r="W483" s="46"/>
      <c r="X483" s="46"/>
      <c r="Y483" s="46"/>
      <c r="Z483" s="46"/>
      <c r="AA483" s="46"/>
      <c r="AB483" s="46"/>
      <c r="AC483" s="46"/>
      <c r="AD483" s="46"/>
      <c r="AE483" s="46"/>
    </row>
    <row r="484" spans="1:31" s="44" customFormat="1" x14ac:dyDescent="0.25">
      <c r="A484" s="36">
        <v>84152</v>
      </c>
      <c r="B484" s="36" t="s">
        <v>16</v>
      </c>
      <c r="C484" s="36" t="s">
        <v>456</v>
      </c>
      <c r="D484" s="36">
        <v>8415</v>
      </c>
      <c r="E484" s="36">
        <v>2</v>
      </c>
      <c r="F484" s="37">
        <v>9</v>
      </c>
      <c r="G484" s="37">
        <v>5</v>
      </c>
      <c r="H484" s="38">
        <v>11046.900711111113</v>
      </c>
      <c r="I484" s="38">
        <f>Table1[[#This Row],[Cost]]+IF(Table1[[#This Row],[n]]=0,0,VLOOKUP(Table1[[#This Row],[DRG]],HCPCs,5,0))</f>
        <v>11046.900711111113</v>
      </c>
      <c r="J484" s="39">
        <v>0.95960000000000001</v>
      </c>
      <c r="K484" s="39">
        <f>Table1[[#This Row],[W (3M)]]-IFERROR((Table1[[#This Row],[W (3M)]]-Table1[[#This Row],[Adjusted Cost]]*Casemix/TotalCost)*EXP(-a/Table1[[#This Row],[n]]),)</f>
        <v>1.3046089076174701</v>
      </c>
      <c r="L484" s="39">
        <f>VLOOKUP(Table1[[#This Row],[BaseDRG]],BaseDRGTable,13+Table1[[#This Row],[severity]],FALSE)</f>
        <v>1.3046089076174701</v>
      </c>
      <c r="M484" s="39">
        <f>IF(VLOOKUP(Table1[[#This Row],[BaseDRG]],BaseDRGTable,8,0)&gt;0,Table1[[#This Row],[W (severity)]]*Basic_CaseMix/$L$797,Table1[[#This Row],[W (severity)]])</f>
        <v>1.3176155866389705</v>
      </c>
      <c r="N484" s="38">
        <v>13</v>
      </c>
      <c r="O484" s="41">
        <v>7</v>
      </c>
      <c r="P484" s="60">
        <v>1.0420112177275069</v>
      </c>
      <c r="Q484" s="40">
        <f>Table1[[#This Row],[W (proposed)]]/Table1[[#This Row],[W (curr)]]-1</f>
        <v>0.26449270816155068</v>
      </c>
      <c r="R484" s="41">
        <f>RANK(Table1[[#This Row],[∆W%]],Table1[∆W%])</f>
        <v>124</v>
      </c>
      <c r="S484" s="59">
        <f>Table1[W (proposed)]-Table1[[#This Row],[W (curr)]]</f>
        <v>0.27560436891146356</v>
      </c>
      <c r="T484" s="50">
        <f>Table1[[#This Row],[nBasic]]*Table1[W (proposed)]-Table1[[#This Row],[nBasic (curr)]]*Table1[[#This Row],[W (curr)]]</f>
        <v>-0.70600059089769651</v>
      </c>
      <c r="U484" s="48"/>
      <c r="V484" s="46"/>
      <c r="W484" s="46"/>
      <c r="X484" s="46"/>
      <c r="Y484" s="46"/>
      <c r="Z484" s="46"/>
      <c r="AA484" s="46"/>
      <c r="AB484" s="46"/>
      <c r="AC484" s="46"/>
      <c r="AD484" s="46"/>
      <c r="AE484" s="46"/>
    </row>
    <row r="485" spans="1:31" s="44" customFormat="1" x14ac:dyDescent="0.25">
      <c r="A485" s="36">
        <v>14212</v>
      </c>
      <c r="B485" s="36" t="s">
        <v>9</v>
      </c>
      <c r="C485" s="36" t="s">
        <v>423</v>
      </c>
      <c r="D485" s="36">
        <v>1421</v>
      </c>
      <c r="E485" s="36">
        <v>2</v>
      </c>
      <c r="F485" s="37">
        <v>18</v>
      </c>
      <c r="G485" s="37">
        <v>5</v>
      </c>
      <c r="H485" s="38">
        <v>9804.5035222222214</v>
      </c>
      <c r="I485" s="38">
        <f>Table1[[#This Row],[Cost]]+IF(Table1[[#This Row],[n]]=0,0,VLOOKUP(Table1[[#This Row],[DRG]],HCPCs,5,0))</f>
        <v>9804.5035222222214</v>
      </c>
      <c r="J485" s="39">
        <v>0.90090000000000003</v>
      </c>
      <c r="K485" s="39">
        <f>Table1[[#This Row],[W (3M)]]-IFERROR((Table1[[#This Row],[W (3M)]]-Table1[[#This Row],[Adjusted Cost]]*Casemix/TotalCost)*EXP(-a/Table1[[#This Row],[n]]),)</f>
        <v>1.1739410947921562</v>
      </c>
      <c r="L485" s="39">
        <f>VLOOKUP(Table1[[#This Row],[BaseDRG]],BaseDRGTable,13+Table1[[#This Row],[severity]],FALSE)</f>
        <v>1.1739410947921562</v>
      </c>
      <c r="M485" s="39">
        <f>IF(VLOOKUP(Table1[[#This Row],[BaseDRG]],BaseDRGTable,8,0)&gt;0,Table1[[#This Row],[W (severity)]]*Basic_CaseMix/$L$797,Table1[[#This Row],[W (severity)]])</f>
        <v>1.1856450429416407</v>
      </c>
      <c r="N485" s="38">
        <v>23</v>
      </c>
      <c r="O485" s="41">
        <v>9</v>
      </c>
      <c r="P485" s="60">
        <v>0.90923597055322736</v>
      </c>
      <c r="Q485" s="40">
        <f>Table1[[#This Row],[W (proposed)]]/Table1[[#This Row],[W (curr)]]-1</f>
        <v>0.30400147083955709</v>
      </c>
      <c r="R485" s="41">
        <f>RANK(Table1[[#This Row],[∆W%]],Table1[∆W%])</f>
        <v>102</v>
      </c>
      <c r="S485" s="59">
        <f>Table1[W (proposed)]-Table1[[#This Row],[W (curr)]]</f>
        <v>0.27640907238841339</v>
      </c>
      <c r="T485" s="50">
        <f>Table1[[#This Row],[nBasic]]*Table1[W (proposed)]-Table1[[#This Row],[nBasic (curr)]]*Table1[[#This Row],[W (curr)]]</f>
        <v>-2.2548985202708431</v>
      </c>
      <c r="U485" s="48"/>
      <c r="V485" s="46"/>
      <c r="W485" s="46"/>
      <c r="X485" s="46"/>
      <c r="Y485" s="46"/>
      <c r="Z485" s="46"/>
      <c r="AA485" s="46"/>
      <c r="AB485" s="46"/>
      <c r="AC485" s="46"/>
      <c r="AD485" s="46"/>
      <c r="AE485" s="46"/>
    </row>
    <row r="486" spans="1:31" s="44" customFormat="1" x14ac:dyDescent="0.25">
      <c r="A486" s="36">
        <v>14173</v>
      </c>
      <c r="B486" s="36" t="s">
        <v>9</v>
      </c>
      <c r="C486" s="36" t="s">
        <v>733</v>
      </c>
      <c r="D486" s="36">
        <v>1417</v>
      </c>
      <c r="E486" s="36">
        <v>3</v>
      </c>
      <c r="F486" s="37">
        <v>21</v>
      </c>
      <c r="G486" s="37">
        <v>5</v>
      </c>
      <c r="H486" s="38">
        <v>18419.219392419051</v>
      </c>
      <c r="I486" s="38">
        <f>Table1[[#This Row],[Cost]]+IF(Table1[[#This Row],[n]]=0,0,VLOOKUP(Table1[[#This Row],[DRG]],HCPCs,5,0))</f>
        <v>19088.245456037032</v>
      </c>
      <c r="J486" s="39">
        <v>1.452</v>
      </c>
      <c r="K486" s="39">
        <f>Table1[[#This Row],[W (3M)]]-IFERROR((Table1[[#This Row],[W (3M)]]-Table1[[#This Row],[Adjusted Cost]]*Casemix/TotalCost)*EXP(-a/Table1[[#This Row],[n]]),)</f>
        <v>2.2776282296754706</v>
      </c>
      <c r="L486" s="39">
        <f>VLOOKUP(Table1[[#This Row],[BaseDRG]],BaseDRGTable,13+Table1[[#This Row],[severity]],FALSE)</f>
        <v>2.2776282296754706</v>
      </c>
      <c r="M486" s="39">
        <f>IF(VLOOKUP(Table1[[#This Row],[BaseDRG]],BaseDRGTable,8,0)&gt;0,Table1[[#This Row],[W (severity)]]*Basic_CaseMix/$L$797,Table1[[#This Row],[W (severity)]])</f>
        <v>2.3003357086300631</v>
      </c>
      <c r="N486" s="38">
        <v>12</v>
      </c>
      <c r="O486" s="41">
        <v>4</v>
      </c>
      <c r="P486" s="60">
        <v>3.4461770916959109</v>
      </c>
      <c r="Q486" s="40">
        <f>Table1[[#This Row],[W (proposed)]]/Table1[[#This Row],[W (curr)]]-1</f>
        <v>-0.33249637281465516</v>
      </c>
      <c r="R486" s="41">
        <f>RANK(Table1[[#This Row],[∆W%]],Table1[∆W%])</f>
        <v>703</v>
      </c>
      <c r="S486" s="59">
        <f>Table1[W (proposed)]-Table1[[#This Row],[W (curr)]]</f>
        <v>-1.1458413830658478</v>
      </c>
      <c r="T486" s="50">
        <f>Table1[[#This Row],[nBasic]]*Table1[W (proposed)]-Table1[[#This Row],[nBasic (curr)]]*Table1[[#This Row],[W (curr)]]</f>
        <v>-2.2830298236333277</v>
      </c>
      <c r="U486" s="48"/>
      <c r="V486" s="46"/>
      <c r="W486" s="46"/>
      <c r="X486" s="46"/>
      <c r="Y486" s="46"/>
      <c r="Z486" s="46"/>
      <c r="AA486" s="46"/>
      <c r="AB486" s="46"/>
      <c r="AC486" s="46"/>
      <c r="AD486" s="46"/>
      <c r="AE486" s="46"/>
    </row>
    <row r="487" spans="1:31" s="44" customFormat="1" x14ac:dyDescent="0.25">
      <c r="A487" s="36">
        <v>71131</v>
      </c>
      <c r="B487" s="36" t="s">
        <v>15</v>
      </c>
      <c r="C487" s="36" t="s">
        <v>255</v>
      </c>
      <c r="D487" s="36">
        <v>7113</v>
      </c>
      <c r="E487" s="36">
        <v>1</v>
      </c>
      <c r="F487" s="37">
        <v>10</v>
      </c>
      <c r="G487" s="37">
        <v>5</v>
      </c>
      <c r="H487" s="38">
        <v>7598.4070199999987</v>
      </c>
      <c r="I487" s="38">
        <f>Table1[[#This Row],[Cost]]+IF(Table1[[#This Row],[n]]=0,0,VLOOKUP(Table1[[#This Row],[DRG]],HCPCs,5,0))</f>
        <v>7598.4070199999987</v>
      </c>
      <c r="J487" s="39">
        <v>1.1803999999999999</v>
      </c>
      <c r="K487" s="39">
        <f>Table1[[#This Row],[W (3M)]]-IFERROR((Table1[[#This Row],[W (3M)]]-Table1[[#This Row],[Adjusted Cost]]*Casemix/TotalCost)*EXP(-a/Table1[[#This Row],[n]]),)</f>
        <v>0.9394769302245296</v>
      </c>
      <c r="L487" s="39">
        <f>VLOOKUP(Table1[[#This Row],[BaseDRG]],BaseDRGTable,13+Table1[[#This Row],[severity]],FALSE)</f>
        <v>0.9394769302245296</v>
      </c>
      <c r="M487" s="39">
        <f>IF(VLOOKUP(Table1[[#This Row],[BaseDRG]],BaseDRGTable,8,0)&gt;0,Table1[[#This Row],[W (severity)]]*Basic_CaseMix/$L$797,Table1[[#This Row],[W (severity)]])</f>
        <v>0.94884331949888367</v>
      </c>
      <c r="N487" s="38">
        <v>11</v>
      </c>
      <c r="O487" s="41">
        <v>5</v>
      </c>
      <c r="P487" s="60">
        <v>1.6552106552824026</v>
      </c>
      <c r="Q487" s="40">
        <f>Table1[[#This Row],[W (proposed)]]/Table1[[#This Row],[W (curr)]]-1</f>
        <v>-0.42675373888467538</v>
      </c>
      <c r="R487" s="41">
        <f>RANK(Table1[[#This Row],[∆W%]],Table1[∆W%])</f>
        <v>742</v>
      </c>
      <c r="S487" s="59">
        <f>Table1[W (proposed)]-Table1[[#This Row],[W (curr)]]</f>
        <v>-0.70636733578351896</v>
      </c>
      <c r="T487" s="50">
        <f>Table1[[#This Row],[nBasic]]*Table1[W (proposed)]-Table1[[#This Row],[nBasic (curr)]]*Table1[[#This Row],[W (curr)]]</f>
        <v>-3.5318366789175943</v>
      </c>
      <c r="U487" s="48"/>
      <c r="V487" s="46"/>
      <c r="W487" s="46"/>
      <c r="X487" s="46"/>
      <c r="Y487" s="46"/>
      <c r="Z487" s="46"/>
      <c r="AA487" s="46"/>
      <c r="AB487" s="46"/>
      <c r="AC487" s="46"/>
      <c r="AD487" s="46"/>
      <c r="AE487" s="46"/>
    </row>
    <row r="488" spans="1:31" s="44" customFormat="1" x14ac:dyDescent="0.25">
      <c r="A488" s="36">
        <v>84202</v>
      </c>
      <c r="B488" s="36" t="s">
        <v>16</v>
      </c>
      <c r="C488" s="36" t="s">
        <v>648</v>
      </c>
      <c r="D488" s="36">
        <v>8420</v>
      </c>
      <c r="E488" s="36">
        <v>2</v>
      </c>
      <c r="F488" s="37">
        <v>15</v>
      </c>
      <c r="G488" s="37">
        <v>5</v>
      </c>
      <c r="H488" s="38">
        <v>4361.8439733333335</v>
      </c>
      <c r="I488" s="38">
        <f>Table1[[#This Row],[Cost]]+IF(Table1[[#This Row],[n]]=0,0,VLOOKUP(Table1[[#This Row],[DRG]],HCPCs,5,0))</f>
        <v>4361.8439733333335</v>
      </c>
      <c r="J488" s="39">
        <v>0.62410000000000021</v>
      </c>
      <c r="K488" s="39">
        <f>Table1[[#This Row],[W (3M)]]-IFERROR((Table1[[#This Row],[W (3M)]]-Table1[[#This Row],[Adjusted Cost]]*Casemix/TotalCost)*EXP(-a/Table1[[#This Row],[n]]),)</f>
        <v>0.53278756525289572</v>
      </c>
      <c r="L488" s="39">
        <f>VLOOKUP(Table1[[#This Row],[BaseDRG]],BaseDRGTable,13+Table1[[#This Row],[severity]],FALSE)</f>
        <v>0.53278756525289572</v>
      </c>
      <c r="M488" s="39">
        <f>IF(VLOOKUP(Table1[[#This Row],[BaseDRG]],BaseDRGTable,8,0)&gt;0,Table1[[#This Row],[W (severity)]]*Basic_CaseMix/$L$797,Table1[[#This Row],[W (severity)]])</f>
        <v>0.53809934628353928</v>
      </c>
      <c r="N488" s="38">
        <v>32</v>
      </c>
      <c r="O488" s="41">
        <v>7</v>
      </c>
      <c r="P488" s="60">
        <v>0.89216086322549415</v>
      </c>
      <c r="Q488" s="40">
        <f>Table1[[#This Row],[W (proposed)]]/Table1[[#This Row],[W (curr)]]-1</f>
        <v>-0.39685838231223292</v>
      </c>
      <c r="R488" s="41">
        <f>RANK(Table1[[#This Row],[∆W%]],Table1[∆W%])</f>
        <v>726</v>
      </c>
      <c r="S488" s="59">
        <f>Table1[W (proposed)]-Table1[[#This Row],[W (curr)]]</f>
        <v>-0.35406151694195487</v>
      </c>
      <c r="T488" s="50">
        <f>Table1[[#This Row],[nBasic]]*Table1[W (proposed)]-Table1[[#This Row],[nBasic (curr)]]*Table1[[#This Row],[W (curr)]]</f>
        <v>-3.5546293111607623</v>
      </c>
      <c r="U488" s="48"/>
      <c r="V488" s="46"/>
      <c r="W488" s="46"/>
      <c r="X488" s="46"/>
      <c r="Y488" s="46"/>
      <c r="Z488" s="46"/>
      <c r="AA488" s="46"/>
      <c r="AB488" s="46"/>
      <c r="AC488" s="46"/>
      <c r="AD488" s="46"/>
      <c r="AE488" s="46"/>
    </row>
    <row r="489" spans="1:31" s="44" customFormat="1" x14ac:dyDescent="0.25">
      <c r="A489" s="36">
        <v>61143</v>
      </c>
      <c r="B489" s="36" t="s">
        <v>14</v>
      </c>
      <c r="C489" s="36" t="s">
        <v>751</v>
      </c>
      <c r="D489" s="36">
        <v>6114</v>
      </c>
      <c r="E489" s="36">
        <v>3</v>
      </c>
      <c r="F489" s="37">
        <v>15</v>
      </c>
      <c r="G489" s="37">
        <v>5</v>
      </c>
      <c r="H489" s="38">
        <v>5929.8053733333327</v>
      </c>
      <c r="I489" s="38">
        <f>Table1[[#This Row],[Cost]]+IF(Table1[[#This Row],[n]]=0,0,VLOOKUP(Table1[[#This Row],[DRG]],HCPCs,5,0))</f>
        <v>6156.4083304627238</v>
      </c>
      <c r="J489" s="39">
        <v>2.1488999999999998</v>
      </c>
      <c r="K489" s="39">
        <f>Table1[[#This Row],[W (3M)]]-IFERROR((Table1[[#This Row],[W (3M)]]-Table1[[#This Row],[Adjusted Cost]]*Casemix/TotalCost)*EXP(-a/Table1[[#This Row],[n]]),)</f>
        <v>0.81784531818872286</v>
      </c>
      <c r="L489" s="39">
        <f>VLOOKUP(Table1[[#This Row],[BaseDRG]],BaseDRGTable,13+Table1[[#This Row],[severity]],FALSE)</f>
        <v>0.81784531818872286</v>
      </c>
      <c r="M489" s="39">
        <f>IF(VLOOKUP(Table1[[#This Row],[BaseDRG]],BaseDRGTable,8,0)&gt;0,Table1[[#This Row],[W (severity)]]*Basic_CaseMix/$L$797,Table1[[#This Row],[W (severity)]])</f>
        <v>0.82599906563043257</v>
      </c>
      <c r="N489" s="38">
        <v>5</v>
      </c>
      <c r="O489" s="41">
        <v>3</v>
      </c>
      <c r="P489" s="60">
        <v>2.6908053167999242</v>
      </c>
      <c r="Q489" s="40">
        <f>Table1[[#This Row],[W (proposed)]]/Table1[[#This Row],[W (curr)]]-1</f>
        <v>-0.69302904952902245</v>
      </c>
      <c r="R489" s="41">
        <f>RANK(Table1[[#This Row],[∆W%]],Table1[∆W%])</f>
        <v>783</v>
      </c>
      <c r="S489" s="59">
        <f>Table1[W (proposed)]-Table1[[#This Row],[W (curr)]]</f>
        <v>-1.8648062511694916</v>
      </c>
      <c r="T489" s="50">
        <f>Table1[[#This Row],[nBasic]]*Table1[W (proposed)]-Table1[[#This Row],[nBasic (curr)]]*Table1[[#This Row],[W (curr)]]</f>
        <v>-3.9424206222476101</v>
      </c>
      <c r="U489" s="48"/>
      <c r="V489" s="46"/>
      <c r="W489" s="46"/>
      <c r="X489" s="46"/>
      <c r="Y489" s="46"/>
      <c r="Z489" s="46"/>
      <c r="AA489" s="46"/>
      <c r="AB489" s="46"/>
      <c r="AC489" s="46"/>
      <c r="AD489" s="46"/>
      <c r="AE489" s="46"/>
    </row>
    <row r="490" spans="1:31" s="44" customFormat="1" x14ac:dyDescent="0.25">
      <c r="A490" s="36">
        <v>54232</v>
      </c>
      <c r="B490" s="36" t="s">
        <v>13</v>
      </c>
      <c r="C490" s="36" t="s">
        <v>599</v>
      </c>
      <c r="D490" s="36">
        <v>5423</v>
      </c>
      <c r="E490" s="36">
        <v>2</v>
      </c>
      <c r="F490" s="37">
        <v>10</v>
      </c>
      <c r="G490" s="37">
        <v>5</v>
      </c>
      <c r="H490" s="38">
        <v>17402.754890000004</v>
      </c>
      <c r="I490" s="38">
        <f>Table1[[#This Row],[Cost]]+IF(Table1[[#This Row],[n]]=0,0,VLOOKUP(Table1[[#This Row],[DRG]],HCPCs,5,0))</f>
        <v>23055.098640000004</v>
      </c>
      <c r="J490" s="39">
        <v>0.90259999999999974</v>
      </c>
      <c r="K490" s="39">
        <f>Table1[[#This Row],[W (3M)]]-IFERROR((Table1[[#This Row],[W (3M)]]-Table1[[#This Row],[Adjusted Cost]]*Casemix/TotalCost)*EXP(-a/Table1[[#This Row],[n]]),)</f>
        <v>2.6445932718325418</v>
      </c>
      <c r="L490" s="39">
        <f>VLOOKUP(Table1[[#This Row],[BaseDRG]],BaseDRGTable,13+Table1[[#This Row],[severity]],FALSE)</f>
        <v>1.0575615973472623</v>
      </c>
      <c r="M490" s="39">
        <f>IF(VLOOKUP(Table1[[#This Row],[BaseDRG]],BaseDRGTable,8,0)&gt;0,Table1[[#This Row],[W (severity)]]*Basic_CaseMix/$L$797,Table1[[#This Row],[W (severity)]])</f>
        <v>1.0681052661524078</v>
      </c>
      <c r="N490" s="38">
        <v>66</v>
      </c>
      <c r="O490" s="41">
        <v>8</v>
      </c>
      <c r="P490" s="60">
        <v>1.181866010500531</v>
      </c>
      <c r="Q490" s="40">
        <f>Table1[[#This Row],[W (proposed)]]/Table1[[#This Row],[W (curr)]]-1</f>
        <v>-9.6255195882944844E-2</v>
      </c>
      <c r="R490" s="41">
        <f>RANK(Table1[[#This Row],[∆W%]],Table1[∆W%])</f>
        <v>503</v>
      </c>
      <c r="S490" s="59">
        <f>Table1[W (proposed)]-Table1[[#This Row],[W (curr)]]</f>
        <v>-0.11376074434812322</v>
      </c>
      <c r="T490" s="50">
        <f>Table1[[#This Row],[nBasic]]*Table1[W (proposed)]-Table1[[#This Row],[nBasic (curr)]]*Table1[[#This Row],[W (curr)]]</f>
        <v>-4.114401753242209</v>
      </c>
      <c r="U490" s="48"/>
      <c r="V490" s="46"/>
      <c r="W490" s="46"/>
      <c r="X490" s="46"/>
      <c r="Y490" s="46"/>
      <c r="Z490" s="46"/>
      <c r="AA490" s="46"/>
      <c r="AB490" s="46"/>
      <c r="AC490" s="46"/>
      <c r="AD490" s="46"/>
      <c r="AE490" s="46"/>
    </row>
    <row r="491" spans="1:31" s="44" customFormat="1" x14ac:dyDescent="0.25">
      <c r="A491" s="36">
        <v>54222</v>
      </c>
      <c r="B491" s="36" t="s">
        <v>13</v>
      </c>
      <c r="C491" s="36" t="s">
        <v>441</v>
      </c>
      <c r="D491" s="36">
        <v>5422</v>
      </c>
      <c r="E491" s="36">
        <v>2</v>
      </c>
      <c r="F491" s="37">
        <v>17</v>
      </c>
      <c r="G491" s="37">
        <v>5</v>
      </c>
      <c r="H491" s="38">
        <v>7159.4729705882355</v>
      </c>
      <c r="I491" s="38">
        <f>Table1[[#This Row],[Cost]]+IF(Table1[[#This Row],[n]]=0,0,VLOOKUP(Table1[[#This Row],[DRG]],HCPCs,5,0))</f>
        <v>7159.4729705882355</v>
      </c>
      <c r="J491" s="39">
        <v>0.81490000000000085</v>
      </c>
      <c r="K491" s="39">
        <f>Table1[[#This Row],[W (3M)]]-IFERROR((Table1[[#This Row],[W (3M)]]-Table1[[#This Row],[Adjusted Cost]]*Casemix/TotalCost)*EXP(-a/Table1[[#This Row],[n]]),)</f>
        <v>0.86393712047093962</v>
      </c>
      <c r="L491" s="39">
        <f>VLOOKUP(Table1[[#This Row],[BaseDRG]],BaseDRGTable,13+Table1[[#This Row],[severity]],FALSE)</f>
        <v>0.86393712047093962</v>
      </c>
      <c r="M491" s="39">
        <f>IF(VLOOKUP(Table1[[#This Row],[BaseDRG]],BaseDRGTable,8,0)&gt;0,Table1[[#This Row],[W (severity)]]*Basic_CaseMix/$L$797,Table1[[#This Row],[W (severity)]])</f>
        <v>0.87255039357915898</v>
      </c>
      <c r="N491" s="38">
        <v>53</v>
      </c>
      <c r="O491" s="41">
        <v>21</v>
      </c>
      <c r="P491" s="60">
        <v>0.68061863502552922</v>
      </c>
      <c r="Q491" s="40">
        <f>Table1[[#This Row],[W (proposed)]]/Table1[[#This Row],[W (curr)]]-1</f>
        <v>0.28199603812850449</v>
      </c>
      <c r="R491" s="41">
        <f>RANK(Table1[[#This Row],[∆W%]],Table1[∆W%])</f>
        <v>116</v>
      </c>
      <c r="S491" s="59">
        <f>Table1[W (proposed)]-Table1[[#This Row],[W (curr)]]</f>
        <v>0.19193175855362976</v>
      </c>
      <c r="T491" s="50">
        <f>Table1[[#This Row],[nBasic]]*Table1[W (proposed)]-Table1[[#This Row],[nBasic (curr)]]*Table1[[#This Row],[W (curr)]]</f>
        <v>-9.9302393676403184</v>
      </c>
      <c r="U491" s="48"/>
      <c r="V491" s="46"/>
      <c r="W491" s="46"/>
      <c r="X491" s="46"/>
      <c r="Y491" s="46"/>
      <c r="Z491" s="46"/>
      <c r="AA491" s="46"/>
      <c r="AB491" s="46"/>
      <c r="AC491" s="46"/>
      <c r="AD491" s="46"/>
      <c r="AE491" s="46"/>
    </row>
    <row r="492" spans="1:31" s="44" customFormat="1" x14ac:dyDescent="0.25">
      <c r="A492" s="36">
        <v>71102</v>
      </c>
      <c r="B492" s="36" t="s">
        <v>15</v>
      </c>
      <c r="C492" s="36" t="s">
        <v>725</v>
      </c>
      <c r="D492" s="36">
        <v>7110</v>
      </c>
      <c r="E492" s="36">
        <v>2</v>
      </c>
      <c r="F492" s="37">
        <v>13</v>
      </c>
      <c r="G492" s="37">
        <v>5</v>
      </c>
      <c r="H492" s="38">
        <v>29345.836130769232</v>
      </c>
      <c r="I492" s="38">
        <f>Table1[[#This Row],[Cost]]+IF(Table1[[#This Row],[n]]=0,0,VLOOKUP(Table1[[#This Row],[DRG]],HCPCs,5,0))</f>
        <v>29345.836130769232</v>
      </c>
      <c r="J492" s="39">
        <v>3.2813000000000012</v>
      </c>
      <c r="K492" s="39">
        <f>Table1[[#This Row],[W (3M)]]-IFERROR((Table1[[#This Row],[W (3M)]]-Table1[[#This Row],[Adjusted Cost]]*Casemix/TotalCost)*EXP(-a/Table1[[#This Row],[n]]),)</f>
        <v>3.534772968714849</v>
      </c>
      <c r="L492" s="39">
        <f>VLOOKUP(Table1[[#This Row],[BaseDRG]],BaseDRGTable,13+Table1[[#This Row],[severity]],FALSE)</f>
        <v>2.3263539481762989</v>
      </c>
      <c r="M492" s="39">
        <f>IF(VLOOKUP(Table1[[#This Row],[BaseDRG]],BaseDRGTable,8,0)&gt;0,Table1[[#This Row],[W (severity)]]*Basic_CaseMix/$L$797,Table1[[#This Row],[W (severity)]])</f>
        <v>2.34954721239338</v>
      </c>
      <c r="N492" s="38">
        <v>13</v>
      </c>
      <c r="O492" s="41">
        <v>7</v>
      </c>
      <c r="P492" s="60">
        <v>3.6375742757875202</v>
      </c>
      <c r="Q492" s="40">
        <f>Table1[[#This Row],[W (proposed)]]/Table1[[#This Row],[W (curr)]]-1</f>
        <v>-0.35408955686967725</v>
      </c>
      <c r="R492" s="41">
        <f>RANK(Table1[[#This Row],[∆W%]],Table1[∆W%])</f>
        <v>719</v>
      </c>
      <c r="S492" s="59">
        <f>Table1[W (proposed)]-Table1[[#This Row],[W (curr)]]</f>
        <v>-1.2880270633941402</v>
      </c>
      <c r="T492" s="50">
        <f>Table1[[#This Row],[nBasic]]*Table1[W (proposed)]-Table1[[#This Row],[nBasic (curr)]]*Table1[[#This Row],[W (curr)]]</f>
        <v>-13.71528386854574</v>
      </c>
      <c r="U492" s="48"/>
      <c r="V492" s="46"/>
      <c r="W492" s="46"/>
      <c r="X492" s="46"/>
      <c r="Y492" s="46"/>
      <c r="Z492" s="46"/>
      <c r="AA492" s="46"/>
      <c r="AB492" s="46"/>
      <c r="AC492" s="46"/>
      <c r="AD492" s="46"/>
      <c r="AE492" s="46"/>
    </row>
    <row r="493" spans="1:31" s="44" customFormat="1" x14ac:dyDescent="0.25">
      <c r="A493" s="36">
        <v>158173</v>
      </c>
      <c r="B493" s="36" t="s">
        <v>23</v>
      </c>
      <c r="C493" s="36" t="s">
        <v>799</v>
      </c>
      <c r="D493" s="36">
        <v>15817</v>
      </c>
      <c r="E493" s="36">
        <v>3</v>
      </c>
      <c r="F493" s="37">
        <v>27</v>
      </c>
      <c r="G493" s="37">
        <v>5</v>
      </c>
      <c r="H493" s="38">
        <v>35094.539168944444</v>
      </c>
      <c r="I493" s="38">
        <f>Table1[[#This Row],[Cost]]+IF(Table1[[#This Row],[n]]=0,0,VLOOKUP(Table1[[#This Row],[DRG]],HCPCs,5,0))</f>
        <v>35094.539168944444</v>
      </c>
      <c r="J493" s="39">
        <v>0.77200066342187457</v>
      </c>
      <c r="K493" s="39">
        <f>Table1[[#This Row],[W (3M)]]-IFERROR((Table1[[#This Row],[W (3M)]]-Table1[[#This Row],[Adjusted Cost]]*Casemix/TotalCost)*EXP(-a/Table1[[#This Row],[n]]),)</f>
        <v>4.1450205983503796</v>
      </c>
      <c r="L493" s="39">
        <f>VLOOKUP(Table1[[#This Row],[BaseDRG]],BaseDRGTable,13+Table1[[#This Row],[severity]],FALSE)</f>
        <v>2.436731094575455</v>
      </c>
      <c r="M493" s="39">
        <f>IF(VLOOKUP(Table1[[#This Row],[BaseDRG]],BaseDRGTable,8,0)&gt;0,Table1[[#This Row],[W (severity)]]*Basic_CaseMix/$L$797,Table1[[#This Row],[W (severity)]])</f>
        <v>2.4610247959474107</v>
      </c>
      <c r="N493" s="38">
        <v>48</v>
      </c>
      <c r="O493" s="41">
        <v>9</v>
      </c>
      <c r="P493" s="60">
        <v>4.4507375404364193</v>
      </c>
      <c r="Q493" s="40">
        <f>Table1[[#This Row],[W (proposed)]]/Table1[[#This Row],[W (curr)]]-1</f>
        <v>-0.44705236523425873</v>
      </c>
      <c r="R493" s="41">
        <f>RANK(Table1[[#This Row],[∆W%]],Table1[∆W%])</f>
        <v>746</v>
      </c>
      <c r="S493" s="59">
        <f>Table1[W (proposed)]-Table1[[#This Row],[W (curr)]]</f>
        <v>-1.9897127444890086</v>
      </c>
      <c r="T493" s="50">
        <f>Table1[[#This Row],[nBasic]]*Table1[W (proposed)]-Table1[[#This Row],[nBasic (curr)]]*Table1[[#This Row],[W (curr)]]</f>
        <v>-27.751513884190722</v>
      </c>
      <c r="U493" s="48"/>
      <c r="V493" s="46"/>
      <c r="W493" s="46"/>
      <c r="X493" s="46"/>
      <c r="Y493" s="46"/>
      <c r="Z493" s="46"/>
      <c r="AA493" s="46"/>
      <c r="AB493" s="46"/>
      <c r="AC493" s="46"/>
      <c r="AD493" s="46"/>
      <c r="AE493" s="46"/>
    </row>
    <row r="494" spans="1:31" s="44" customFormat="1" x14ac:dyDescent="0.25">
      <c r="A494" s="36">
        <v>158142</v>
      </c>
      <c r="B494" s="36" t="s">
        <v>23</v>
      </c>
      <c r="C494" s="36" t="s">
        <v>748</v>
      </c>
      <c r="D494" s="36">
        <v>15814</v>
      </c>
      <c r="E494" s="36">
        <v>2</v>
      </c>
      <c r="F494" s="37">
        <v>27</v>
      </c>
      <c r="G494" s="37">
        <v>5</v>
      </c>
      <c r="H494" s="38">
        <v>32893.95410476</v>
      </c>
      <c r="I494" s="38">
        <f>Table1[[#This Row],[Cost]]+IF(Table1[[#This Row],[n]]=0,0,VLOOKUP(Table1[[#This Row],[DRG]],HCPCs,5,0))</f>
        <v>32893.95410476</v>
      </c>
      <c r="J494" s="39">
        <v>0.85820051052916602</v>
      </c>
      <c r="K494" s="39">
        <f>Table1[[#This Row],[W (3M)]]-IFERROR((Table1[[#This Row],[W (3M)]]-Table1[[#This Row],[Adjusted Cost]]*Casemix/TotalCost)*EXP(-a/Table1[[#This Row],[n]]),)</f>
        <v>3.8890390794637963</v>
      </c>
      <c r="L494" s="39">
        <f>VLOOKUP(Table1[[#This Row],[BaseDRG]],BaseDRGTable,13+Table1[[#This Row],[severity]],FALSE)</f>
        <v>3.8890390794637963</v>
      </c>
      <c r="M494" s="39">
        <f>IF(VLOOKUP(Table1[[#This Row],[BaseDRG]],BaseDRGTable,8,0)&gt;0,Table1[[#This Row],[W (severity)]]*Basic_CaseMix/$L$797,Table1[[#This Row],[W (severity)]])</f>
        <v>3.9278119888876906</v>
      </c>
      <c r="N494" s="38">
        <v>65</v>
      </c>
      <c r="O494" s="41">
        <v>11</v>
      </c>
      <c r="P494" s="60">
        <v>4.3231375143819317</v>
      </c>
      <c r="Q494" s="40">
        <f>Table1[[#This Row],[W (proposed)]]/Table1[[#This Row],[W (curr)]]-1</f>
        <v>-9.1444124592173659E-2</v>
      </c>
      <c r="R494" s="41">
        <f>RANK(Table1[[#This Row],[∆W%]],Table1[∆W%])</f>
        <v>498</v>
      </c>
      <c r="S494" s="59">
        <f>Table1[W (proposed)]-Table1[[#This Row],[W (curr)]]</f>
        <v>-0.39532552549424116</v>
      </c>
      <c r="T494" s="50">
        <f>Table1[[#This Row],[nBasic]]*Table1[W (proposed)]-Table1[[#This Row],[nBasic (curr)]]*Table1[[#This Row],[W (curr)]]</f>
        <v>-27.915452713762793</v>
      </c>
      <c r="U494" s="48"/>
      <c r="V494" s="46"/>
      <c r="W494" s="46"/>
      <c r="X494" s="46"/>
      <c r="Y494" s="46"/>
      <c r="Z494" s="46"/>
      <c r="AA494" s="46"/>
      <c r="AB494" s="46"/>
      <c r="AC494" s="46"/>
      <c r="AD494" s="46"/>
      <c r="AE494" s="46"/>
    </row>
    <row r="495" spans="1:31" s="44" customFormat="1" x14ac:dyDescent="0.25">
      <c r="A495" s="36">
        <v>158113</v>
      </c>
      <c r="B495" s="36" t="s">
        <v>23</v>
      </c>
      <c r="C495" s="36" t="s">
        <v>320</v>
      </c>
      <c r="D495" s="36">
        <v>15811</v>
      </c>
      <c r="E495" s="36">
        <v>3</v>
      </c>
      <c r="F495" s="37">
        <v>42</v>
      </c>
      <c r="G495" s="37">
        <v>4</v>
      </c>
      <c r="H495" s="38">
        <v>123758.43853802809</v>
      </c>
      <c r="I495" s="38">
        <f>Table1[[#This Row],[Cost]]+IF(Table1[[#This Row],[n]]=0,0,VLOOKUP(Table1[[#This Row],[DRG]],HCPCs,5,0))</f>
        <v>123758.43853802809</v>
      </c>
      <c r="J495" s="39">
        <v>10.295899883626472</v>
      </c>
      <c r="K495" s="39">
        <f>Table1[[#This Row],[W (3M)]]-IFERROR((Table1[[#This Row],[W (3M)]]-Table1[[#This Row],[Adjusted Cost]]*Casemix/TotalCost)*EXP(-a/Table1[[#This Row],[n]]),)</f>
        <v>14.886555517606585</v>
      </c>
      <c r="L495" s="39">
        <f>VLOOKUP(Table1[[#This Row],[BaseDRG]],BaseDRGTable,13+Table1[[#This Row],[severity]],FALSE)</f>
        <v>14.886555517606585</v>
      </c>
      <c r="M495" s="39">
        <f>IF(VLOOKUP(Table1[[#This Row],[BaseDRG]],BaseDRGTable,8,0)&gt;0,Table1[[#This Row],[W (severity)]]*Basic_CaseMix/$L$797,Table1[[#This Row],[W (severity)]])</f>
        <v>15.034971374820728</v>
      </c>
      <c r="N495" s="38">
        <v>40</v>
      </c>
      <c r="O495" s="41">
        <v>3</v>
      </c>
      <c r="P495" s="60">
        <v>10.487906666272552</v>
      </c>
      <c r="Q495" s="40">
        <f>Table1[[#This Row],[W (proposed)]]/Table1[[#This Row],[W (curr)]]-1</f>
        <v>0.43355312487389086</v>
      </c>
      <c r="R495" s="41">
        <f>RANK(Table1[[#This Row],[∆W%]],Table1[∆W%])</f>
        <v>51</v>
      </c>
      <c r="S495" s="59">
        <f>Table1[W (proposed)]-Table1[[#This Row],[W (curr)]]</f>
        <v>4.5470647085481755</v>
      </c>
      <c r="T495" s="50">
        <f>Table1[[#This Row],[nBasic]]*Table1[W (proposed)]-Table1[[#This Row],[nBasic (curr)]]*Table1[[#This Row],[W (curr)]]</f>
        <v>28.676165500465252</v>
      </c>
      <c r="U495" s="48"/>
      <c r="V495" s="46"/>
      <c r="W495" s="46"/>
      <c r="X495" s="46"/>
      <c r="Y495" s="46"/>
      <c r="Z495" s="46"/>
      <c r="AA495" s="46"/>
      <c r="AB495" s="46"/>
      <c r="AC495" s="46"/>
      <c r="AD495" s="46"/>
      <c r="AE495" s="46"/>
    </row>
    <row r="496" spans="1:31" s="44" customFormat="1" x14ac:dyDescent="0.25">
      <c r="A496" s="36">
        <v>31111</v>
      </c>
      <c r="B496" s="36" t="s">
        <v>11</v>
      </c>
      <c r="C496" s="36" t="s">
        <v>59</v>
      </c>
      <c r="D496" s="36">
        <v>3111</v>
      </c>
      <c r="E496" s="36">
        <v>1</v>
      </c>
      <c r="F496" s="37">
        <v>36</v>
      </c>
      <c r="G496" s="37">
        <v>4</v>
      </c>
      <c r="H496" s="38">
        <v>9537.7542611111112</v>
      </c>
      <c r="I496" s="38">
        <f>Table1[[#This Row],[Cost]]+IF(Table1[[#This Row],[n]]=0,0,VLOOKUP(Table1[[#This Row],[DRG]],HCPCs,5,0))</f>
        <v>83348.290016507643</v>
      </c>
      <c r="J496" s="39">
        <v>1.561599999999999</v>
      </c>
      <c r="K496" s="39">
        <f>Table1[[#This Row],[W (3M)]]-IFERROR((Table1[[#This Row],[W (3M)]]-Table1[[#This Row],[Adjusted Cost]]*Casemix/TotalCost)*EXP(-a/Table1[[#This Row],[n]]),)</f>
        <v>9.8978619895670388</v>
      </c>
      <c r="L496" s="39">
        <f>VLOOKUP(Table1[[#This Row],[BaseDRG]],BaseDRGTable,13+Table1[[#This Row],[severity]],FALSE)</f>
        <v>9.8978619895670388</v>
      </c>
      <c r="M496" s="39">
        <f>IF(VLOOKUP(Table1[[#This Row],[BaseDRG]],BaseDRGTable,8,0)&gt;0,Table1[[#This Row],[W (severity)]]*Basic_CaseMix/$L$797,Table1[[#This Row],[W (severity)]])</f>
        <v>9.9965416115945445</v>
      </c>
      <c r="N496" s="38">
        <v>36</v>
      </c>
      <c r="O496" s="41">
        <v>4</v>
      </c>
      <c r="P496" s="60">
        <v>7.2233689822481768</v>
      </c>
      <c r="Q496" s="40">
        <f>Table1[[#This Row],[W (proposed)]]/Table1[[#This Row],[W (curr)]]-1</f>
        <v>0.38391678954260677</v>
      </c>
      <c r="R496" s="41">
        <f>RANK(Table1[[#This Row],[∆W%]],Table1[∆W%])</f>
        <v>65</v>
      </c>
      <c r="S496" s="59">
        <f>Table1[W (proposed)]-Table1[[#This Row],[W (curr)]]</f>
        <v>2.7731726293463677</v>
      </c>
      <c r="T496" s="50">
        <f>Table1[[#This Row],[nBasic]]*Table1[W (proposed)]-Table1[[#This Row],[nBasic (curr)]]*Table1[[#This Row],[W (curr)]]</f>
        <v>11.092690517385471</v>
      </c>
      <c r="U496" s="48"/>
      <c r="V496" s="46"/>
      <c r="W496" s="46"/>
      <c r="X496" s="46"/>
      <c r="Y496" s="46"/>
      <c r="Z496" s="46"/>
      <c r="AA496" s="46"/>
      <c r="AB496" s="46"/>
      <c r="AC496" s="46"/>
      <c r="AD496" s="46"/>
      <c r="AE496" s="46"/>
    </row>
    <row r="497" spans="1:31" s="44" customFormat="1" x14ac:dyDescent="0.25">
      <c r="A497" s="36">
        <v>81043</v>
      </c>
      <c r="B497" s="36" t="s">
        <v>16</v>
      </c>
      <c r="C497" s="36" t="s">
        <v>730</v>
      </c>
      <c r="D497" s="36">
        <v>8104</v>
      </c>
      <c r="E497" s="36">
        <v>3</v>
      </c>
      <c r="F497" s="37">
        <v>17</v>
      </c>
      <c r="G497" s="37">
        <v>4</v>
      </c>
      <c r="H497" s="38">
        <v>23972.589541176476</v>
      </c>
      <c r="I497" s="38">
        <f>Table1[[#This Row],[Cost]]+IF(Table1[[#This Row],[n]]=0,0,VLOOKUP(Table1[[#This Row],[DRG]],HCPCs,5,0))</f>
        <v>29991.998856976334</v>
      </c>
      <c r="J497" s="39">
        <v>3.1831999999999998</v>
      </c>
      <c r="K497" s="39">
        <f>Table1[[#This Row],[W (3M)]]-IFERROR((Table1[[#This Row],[W (3M)]]-Table1[[#This Row],[Adjusted Cost]]*Casemix/TotalCost)*EXP(-a/Table1[[#This Row],[n]]),)</f>
        <v>3.6085522443459999</v>
      </c>
      <c r="L497" s="39">
        <f>VLOOKUP(Table1[[#This Row],[BaseDRG]],BaseDRGTable,13+Table1[[#This Row],[severity]],FALSE)</f>
        <v>3.5588877293239558</v>
      </c>
      <c r="M497" s="39">
        <f>IF(VLOOKUP(Table1[[#This Row],[BaseDRG]],BaseDRGTable,8,0)&gt;0,Table1[[#This Row],[W (severity)]]*Basic_CaseMix/$L$797,Table1[[#This Row],[W (severity)]])</f>
        <v>3.5943690985669492</v>
      </c>
      <c r="N497" s="38">
        <v>8</v>
      </c>
      <c r="O497" s="41">
        <v>1</v>
      </c>
      <c r="P497" s="60">
        <v>4.3180112553633609</v>
      </c>
      <c r="Q497" s="40">
        <f>Table1[[#This Row],[W (proposed)]]/Table1[[#This Row],[W (curr)]]-1</f>
        <v>-0.16758690841705948</v>
      </c>
      <c r="R497" s="41">
        <f>RANK(Table1[[#This Row],[∆W%]],Table1[∆W%])</f>
        <v>581</v>
      </c>
      <c r="S497" s="59">
        <f>Table1[W (proposed)]-Table1[[#This Row],[W (curr)]]</f>
        <v>-0.72364215679641175</v>
      </c>
      <c r="T497" s="50">
        <f>Table1[[#This Row],[nBasic]]*Table1[W (proposed)]-Table1[[#This Row],[nBasic (curr)]]*Table1[[#This Row],[W (curr)]]</f>
        <v>10.059465138904436</v>
      </c>
      <c r="U497" s="48"/>
      <c r="V497" s="46"/>
      <c r="W497" s="46"/>
      <c r="X497" s="46"/>
      <c r="Y497" s="46"/>
      <c r="Z497" s="46"/>
      <c r="AA497" s="46"/>
      <c r="AB497" s="46"/>
      <c r="AC497" s="46"/>
      <c r="AD497" s="46"/>
      <c r="AE497" s="46"/>
    </row>
    <row r="498" spans="1:31" s="44" customFormat="1" x14ac:dyDescent="0.25">
      <c r="A498" s="36">
        <v>51033</v>
      </c>
      <c r="B498" s="36" t="s">
        <v>13</v>
      </c>
      <c r="C498" s="36" t="s">
        <v>433</v>
      </c>
      <c r="D498" s="36">
        <v>5103</v>
      </c>
      <c r="E498" s="36">
        <v>3</v>
      </c>
      <c r="F498" s="37">
        <v>10</v>
      </c>
      <c r="G498" s="37">
        <v>4</v>
      </c>
      <c r="H498" s="38">
        <v>72118.871805479997</v>
      </c>
      <c r="I498" s="38">
        <f>Table1[[#This Row],[Cost]]+IF(Table1[[#This Row],[n]]=0,0,VLOOKUP(Table1[[#This Row],[DRG]],HCPCs,5,0))</f>
        <v>72734.479762331146</v>
      </c>
      <c r="J498" s="39">
        <v>8.9611999999999998</v>
      </c>
      <c r="K498" s="39">
        <f>Table1[[#This Row],[W (3M)]]-IFERROR((Table1[[#This Row],[W (3M)]]-Table1[[#This Row],[Adjusted Cost]]*Casemix/TotalCost)*EXP(-a/Table1[[#This Row],[n]]),)</f>
        <v>8.8132331538940409</v>
      </c>
      <c r="L498" s="39">
        <f>VLOOKUP(Table1[[#This Row],[BaseDRG]],BaseDRGTable,13+Table1[[#This Row],[severity]],FALSE)</f>
        <v>8.8132331538940409</v>
      </c>
      <c r="M498" s="39">
        <f>IF(VLOOKUP(Table1[[#This Row],[BaseDRG]],BaseDRGTable,8,0)&gt;0,Table1[[#This Row],[W (severity)]]*Basic_CaseMix/$L$797,Table1[[#This Row],[W (severity)]])</f>
        <v>8.9010992523891748</v>
      </c>
      <c r="N498" s="38">
        <v>5</v>
      </c>
      <c r="O498" s="41">
        <v>3</v>
      </c>
      <c r="P498" s="60">
        <v>8.6990289791612998</v>
      </c>
      <c r="Q498" s="40">
        <f>Table1[[#This Row],[W (proposed)]]/Table1[[#This Row],[W (curr)]]-1</f>
        <v>2.3229060819539571E-2</v>
      </c>
      <c r="R498" s="41">
        <f>RANK(Table1[[#This Row],[∆W%]],Table1[∆W%])</f>
        <v>332</v>
      </c>
      <c r="S498" s="59">
        <f>Table1[W (proposed)]-Table1[[#This Row],[W (curr)]]</f>
        <v>0.20207027322787496</v>
      </c>
      <c r="T498" s="50">
        <f>Table1[[#This Row],[nBasic]]*Table1[W (proposed)]-Table1[[#This Row],[nBasic (curr)]]*Table1[[#This Row],[W (curr)]]</f>
        <v>9.5073100720727979</v>
      </c>
      <c r="U498" s="48"/>
      <c r="V498" s="46"/>
      <c r="W498" s="46"/>
      <c r="X498" s="46"/>
      <c r="Y498" s="46"/>
      <c r="Z498" s="46"/>
      <c r="AA498" s="46"/>
      <c r="AB498" s="46"/>
      <c r="AC498" s="46"/>
      <c r="AD498" s="46"/>
      <c r="AE498" s="46"/>
    </row>
    <row r="499" spans="1:31" s="44" customFormat="1" x14ac:dyDescent="0.25">
      <c r="A499" s="36">
        <v>51142</v>
      </c>
      <c r="B499" s="36" t="s">
        <v>13</v>
      </c>
      <c r="C499" s="36" t="s">
        <v>401</v>
      </c>
      <c r="D499" s="36">
        <v>5114</v>
      </c>
      <c r="E499" s="36">
        <v>2</v>
      </c>
      <c r="F499" s="37">
        <v>16</v>
      </c>
      <c r="G499" s="37">
        <v>4</v>
      </c>
      <c r="H499" s="38">
        <v>12590.345237500003</v>
      </c>
      <c r="I499" s="38">
        <f>Table1[[#This Row],[Cost]]+IF(Table1[[#This Row],[n]]=0,0,VLOOKUP(Table1[[#This Row],[DRG]],HCPCs,5,0))</f>
        <v>20925.885223821231</v>
      </c>
      <c r="J499" s="39">
        <v>2.7368000000000001</v>
      </c>
      <c r="K499" s="39">
        <f>Table1[[#This Row],[W (3M)]]-IFERROR((Table1[[#This Row],[W (3M)]]-Table1[[#This Row],[Adjusted Cost]]*Casemix/TotalCost)*EXP(-a/Table1[[#This Row],[n]]),)</f>
        <v>2.5420289890744345</v>
      </c>
      <c r="L499" s="39">
        <f>VLOOKUP(Table1[[#This Row],[BaseDRG]],BaseDRGTable,13+Table1[[#This Row],[severity]],FALSE)</f>
        <v>2.1559773073008048</v>
      </c>
      <c r="M499" s="39">
        <f>IF(VLOOKUP(Table1[[#This Row],[BaseDRG]],BaseDRGTable,8,0)&gt;0,Table1[[#This Row],[W (severity)]]*Basic_CaseMix/$L$797,Table1[[#This Row],[W (severity)]])</f>
        <v>2.1774719519026973</v>
      </c>
      <c r="N499" s="38">
        <v>2</v>
      </c>
      <c r="O499" s="41">
        <v>1</v>
      </c>
      <c r="P499" s="60">
        <v>1.6902497801344005</v>
      </c>
      <c r="Q499" s="40">
        <f>Table1[[#This Row],[W (proposed)]]/Table1[[#This Row],[W (curr)]]-1</f>
        <v>0.28825453935545275</v>
      </c>
      <c r="R499" s="41">
        <f>RANK(Table1[[#This Row],[∆W%]],Table1[∆W%])</f>
        <v>110</v>
      </c>
      <c r="S499" s="59">
        <f>Table1[W (proposed)]-Table1[[#This Row],[W (curr)]]</f>
        <v>0.48722217176829674</v>
      </c>
      <c r="T499" s="50">
        <f>Table1[[#This Row],[nBasic]]*Table1[W (proposed)]-Table1[[#This Row],[nBasic (curr)]]*Table1[[#This Row],[W (curr)]]</f>
        <v>7.0196380274763888</v>
      </c>
      <c r="U499" s="48"/>
      <c r="V499" s="46"/>
      <c r="W499" s="46"/>
      <c r="X499" s="46"/>
      <c r="Y499" s="46"/>
      <c r="Z499" s="46"/>
      <c r="AA499" s="46"/>
      <c r="AB499" s="46"/>
      <c r="AC499" s="46"/>
      <c r="AD499" s="46"/>
      <c r="AE499" s="46"/>
    </row>
    <row r="500" spans="1:31" s="44" customFormat="1" x14ac:dyDescent="0.25">
      <c r="A500" s="36">
        <v>61113</v>
      </c>
      <c r="B500" s="36" t="s">
        <v>14</v>
      </c>
      <c r="C500" s="36" t="s">
        <v>396</v>
      </c>
      <c r="D500" s="36">
        <v>6111</v>
      </c>
      <c r="E500" s="36">
        <v>3</v>
      </c>
      <c r="F500" s="37">
        <v>13</v>
      </c>
      <c r="G500" s="37">
        <v>4</v>
      </c>
      <c r="H500" s="38">
        <v>36943.010350341538</v>
      </c>
      <c r="I500" s="38">
        <f>Table1[[#This Row],[Cost]]+IF(Table1[[#This Row],[n]]=0,0,VLOOKUP(Table1[[#This Row],[DRG]],HCPCs,5,0))</f>
        <v>37185.799232980171</v>
      </c>
      <c r="J500" s="39">
        <v>3.2323999999999993</v>
      </c>
      <c r="K500" s="39">
        <f>Table1[[#This Row],[W (3M)]]-IFERROR((Table1[[#This Row],[W (3M)]]-Table1[[#This Row],[Adjusted Cost]]*Casemix/TotalCost)*EXP(-a/Table1[[#This Row],[n]]),)</f>
        <v>4.4238761587468245</v>
      </c>
      <c r="L500" s="39">
        <f>VLOOKUP(Table1[[#This Row],[BaseDRG]],BaseDRGTable,13+Table1[[#This Row],[severity]],FALSE)</f>
        <v>4.4238761587468245</v>
      </c>
      <c r="M500" s="39">
        <f>IF(VLOOKUP(Table1[[#This Row],[BaseDRG]],BaseDRGTable,8,0)&gt;0,Table1[[#This Row],[W (severity)]]*Basic_CaseMix/$L$797,Table1[[#This Row],[W (severity)]])</f>
        <v>4.4679812824292702</v>
      </c>
      <c r="N500" s="38">
        <v>13</v>
      </c>
      <c r="O500" s="41">
        <v>3</v>
      </c>
      <c r="P500" s="60">
        <v>3.6514714032336499</v>
      </c>
      <c r="Q500" s="40">
        <f>Table1[[#This Row],[W (proposed)]]/Table1[[#This Row],[W (curr)]]-1</f>
        <v>0.22361119368825944</v>
      </c>
      <c r="R500" s="41">
        <f>RANK(Table1[[#This Row],[∆W%]],Table1[∆W%])</f>
        <v>149</v>
      </c>
      <c r="S500" s="59">
        <f>Table1[W (proposed)]-Table1[[#This Row],[W (curr)]]</f>
        <v>0.81650987919562024</v>
      </c>
      <c r="T500" s="50">
        <f>Table1[[#This Row],[nBasic]]*Table1[W (proposed)]-Table1[[#This Row],[nBasic (curr)]]*Table1[[#This Row],[W (curr)]]</f>
        <v>6.9175109200161309</v>
      </c>
      <c r="U500" s="48"/>
      <c r="V500" s="46"/>
      <c r="W500" s="46"/>
      <c r="X500" s="46"/>
      <c r="Y500" s="46"/>
      <c r="Z500" s="46"/>
      <c r="AA500" s="46"/>
      <c r="AB500" s="46"/>
      <c r="AC500" s="46"/>
      <c r="AD500" s="46"/>
      <c r="AE500" s="46"/>
    </row>
    <row r="501" spans="1:31" s="44" customFormat="1" x14ac:dyDescent="0.25">
      <c r="A501" s="36">
        <v>24103</v>
      </c>
      <c r="B501" s="36" t="s">
        <v>10</v>
      </c>
      <c r="C501" s="36" t="s">
        <v>427</v>
      </c>
      <c r="D501" s="36">
        <v>2410</v>
      </c>
      <c r="E501" s="36">
        <v>3</v>
      </c>
      <c r="F501" s="37">
        <v>6</v>
      </c>
      <c r="G501" s="37">
        <v>4</v>
      </c>
      <c r="H501" s="38">
        <v>13493.029966666667</v>
      </c>
      <c r="I501" s="38">
        <f>Table1[[#This Row],[Cost]]+IF(Table1[[#This Row],[n]]=0,0,VLOOKUP(Table1[[#This Row],[DRG]],HCPCs,5,0))</f>
        <v>13549.637232856234</v>
      </c>
      <c r="J501" s="39">
        <v>1.1291</v>
      </c>
      <c r="K501" s="39">
        <f>Table1[[#This Row],[W (3M)]]-IFERROR((Table1[[#This Row],[W (3M)]]-Table1[[#This Row],[Adjusted Cost]]*Casemix/TotalCost)*EXP(-a/Table1[[#This Row],[n]]),)</f>
        <v>1.575799899044346</v>
      </c>
      <c r="L501" s="39">
        <f>VLOOKUP(Table1[[#This Row],[BaseDRG]],BaseDRGTable,13+Table1[[#This Row],[severity]],FALSE)</f>
        <v>1.575799899044346</v>
      </c>
      <c r="M501" s="39">
        <f>IF(VLOOKUP(Table1[[#This Row],[BaseDRG]],BaseDRGTable,8,0)&gt;0,Table1[[#This Row],[W (severity)]]*Basic_CaseMix/$L$797,Table1[[#This Row],[W (severity)]])</f>
        <v>1.5915102957535125</v>
      </c>
      <c r="N501" s="38">
        <v>4</v>
      </c>
      <c r="O501" s="41">
        <v>2</v>
      </c>
      <c r="P501" s="60">
        <v>0.74864335565264484</v>
      </c>
      <c r="Q501" s="40">
        <f>Table1[[#This Row],[W (proposed)]]/Table1[[#This Row],[W (curr)]]-1</f>
        <v>1.1258591073263204</v>
      </c>
      <c r="R501" s="41">
        <f>RANK(Table1[[#This Row],[∆W%]],Table1[∆W%])</f>
        <v>12</v>
      </c>
      <c r="S501" s="59">
        <f>Table1[W (proposed)]-Table1[[#This Row],[W (curr)]]</f>
        <v>0.84286694010086771</v>
      </c>
      <c r="T501" s="50">
        <f>Table1[[#This Row],[nBasic]]*Table1[W (proposed)]-Table1[[#This Row],[nBasic (curr)]]*Table1[[#This Row],[W (curr)]]</f>
        <v>4.8687544717087601</v>
      </c>
      <c r="U501" s="48"/>
      <c r="V501" s="46"/>
      <c r="W501" s="46"/>
      <c r="X501" s="46"/>
      <c r="Y501" s="46"/>
      <c r="Z501" s="46"/>
      <c r="AA501" s="46"/>
      <c r="AB501" s="46"/>
      <c r="AC501" s="46"/>
      <c r="AD501" s="46"/>
      <c r="AE501" s="46"/>
    </row>
    <row r="502" spans="1:31" s="44" customFormat="1" x14ac:dyDescent="0.25">
      <c r="A502" s="36">
        <v>121102</v>
      </c>
      <c r="B502" s="36" t="s">
        <v>20</v>
      </c>
      <c r="C502" s="36" t="s">
        <v>453</v>
      </c>
      <c r="D502" s="36">
        <v>12110</v>
      </c>
      <c r="E502" s="36">
        <v>2</v>
      </c>
      <c r="F502" s="37">
        <v>7</v>
      </c>
      <c r="G502" s="37">
        <v>4</v>
      </c>
      <c r="H502" s="38">
        <v>11867.962857142857</v>
      </c>
      <c r="I502" s="38">
        <f>Table1[[#This Row],[Cost]]+IF(Table1[[#This Row],[n]]=0,0,VLOOKUP(Table1[[#This Row],[DRG]],HCPCs,5,0))</f>
        <v>11867.962857142857</v>
      </c>
      <c r="J502" s="39">
        <v>1.430000623</v>
      </c>
      <c r="K502" s="39">
        <f>Table1[[#This Row],[W (3M)]]-IFERROR((Table1[[#This Row],[W (3M)]]-Table1[[#This Row],[Adjusted Cost]]*Casemix/TotalCost)*EXP(-a/Table1[[#This Row],[n]]),)</f>
        <v>1.4353784930515872</v>
      </c>
      <c r="L502" s="39">
        <f>VLOOKUP(Table1[[#This Row],[BaseDRG]],BaseDRGTable,13+Table1[[#This Row],[severity]],FALSE)</f>
        <v>1.9003310821275419</v>
      </c>
      <c r="M502" s="39">
        <f>IF(VLOOKUP(Table1[[#This Row],[BaseDRG]],BaseDRGTable,8,0)&gt;0,Table1[[#This Row],[W (severity)]]*Basic_CaseMix/$L$797,Table1[[#This Row],[W (severity)]])</f>
        <v>1.9192769871228965</v>
      </c>
      <c r="N502" s="38">
        <v>6</v>
      </c>
      <c r="O502" s="41">
        <v>3</v>
      </c>
      <c r="P502" s="60">
        <v>1.4878909765141706</v>
      </c>
      <c r="Q502" s="40">
        <f>Table1[[#This Row],[W (proposed)]]/Table1[[#This Row],[W (curr)]]-1</f>
        <v>0.28993119618170993</v>
      </c>
      <c r="R502" s="41">
        <f>RANK(Table1[[#This Row],[∆W%]],Table1[∆W%])</f>
        <v>109</v>
      </c>
      <c r="S502" s="59">
        <f>Table1[W (proposed)]-Table1[[#This Row],[W (curr)]]</f>
        <v>0.43138601060872594</v>
      </c>
      <c r="T502" s="50">
        <f>Table1[[#This Row],[nBasic]]*Table1[W (proposed)]-Table1[[#This Row],[nBasic (curr)]]*Table1[[#This Row],[W (curr)]]</f>
        <v>3.2134350189490748</v>
      </c>
      <c r="U502" s="48"/>
      <c r="V502" s="46"/>
      <c r="W502" s="46"/>
      <c r="X502" s="46"/>
      <c r="Y502" s="46"/>
      <c r="Z502" s="46"/>
      <c r="AA502" s="46"/>
      <c r="AB502" s="46"/>
      <c r="AC502" s="46"/>
      <c r="AD502" s="46"/>
      <c r="AE502" s="46"/>
    </row>
    <row r="503" spans="1:31" s="44" customFormat="1" x14ac:dyDescent="0.25">
      <c r="A503" s="36">
        <v>81101</v>
      </c>
      <c r="B503" s="36" t="s">
        <v>16</v>
      </c>
      <c r="C503" s="36" t="s">
        <v>135</v>
      </c>
      <c r="D503" s="36">
        <v>8110</v>
      </c>
      <c r="E503" s="36">
        <v>1</v>
      </c>
      <c r="F503" s="37">
        <v>50</v>
      </c>
      <c r="G503" s="37">
        <v>4</v>
      </c>
      <c r="H503" s="38">
        <v>14107.590571999999</v>
      </c>
      <c r="I503" s="38">
        <f>Table1[[#This Row],[Cost]]+IF(Table1[[#This Row],[n]]=0,0,VLOOKUP(Table1[[#This Row],[DRG]],HCPCs,5,0))</f>
        <v>17067.9385063029</v>
      </c>
      <c r="J503" s="39">
        <v>1.3783999999999994</v>
      </c>
      <c r="K503" s="39">
        <f>Table1[[#This Row],[W (3M)]]-IFERROR((Table1[[#This Row],[W (3M)]]-Table1[[#This Row],[Adjusted Cost]]*Casemix/TotalCost)*EXP(-a/Table1[[#This Row],[n]]),)</f>
        <v>2.0543275082624906</v>
      </c>
      <c r="L503" s="39">
        <f>VLOOKUP(Table1[[#This Row],[BaseDRG]],BaseDRGTable,13+Table1[[#This Row],[severity]],FALSE)</f>
        <v>2.0543275082624906</v>
      </c>
      <c r="M503" s="39">
        <f>IF(VLOOKUP(Table1[[#This Row],[BaseDRG]],BaseDRGTable,8,0)&gt;0,Table1[[#This Row],[W (severity)]]*Basic_CaseMix/$L$797,Table1[[#This Row],[W (severity)]])</f>
        <v>2.0748087255445387</v>
      </c>
      <c r="N503" s="38">
        <v>47</v>
      </c>
      <c r="O503" s="41">
        <v>3</v>
      </c>
      <c r="P503" s="60">
        <v>1.7291563097749807</v>
      </c>
      <c r="Q503" s="40">
        <f>Table1[[#This Row],[W (proposed)]]/Table1[[#This Row],[W (curr)]]-1</f>
        <v>0.19989657026121521</v>
      </c>
      <c r="R503" s="41">
        <f>RANK(Table1[[#This Row],[∆W%]],Table1[∆W%])</f>
        <v>166</v>
      </c>
      <c r="S503" s="59">
        <f>Table1[W (proposed)]-Table1[[#This Row],[W (curr)]]</f>
        <v>0.34565241576955796</v>
      </c>
      <c r="T503" s="50">
        <f>Table1[[#This Row],[nBasic]]*Table1[W (proposed)]-Table1[[#This Row],[nBasic (curr)]]*Table1[[#This Row],[W (curr)]]</f>
        <v>3.1117659728532123</v>
      </c>
      <c r="U503" s="48"/>
      <c r="V503" s="46"/>
      <c r="W503" s="46"/>
      <c r="X503" s="46"/>
      <c r="Y503" s="46"/>
      <c r="Z503" s="46"/>
      <c r="AA503" s="46"/>
      <c r="AB503" s="46"/>
      <c r="AC503" s="46"/>
      <c r="AD503" s="46"/>
      <c r="AE503" s="46"/>
    </row>
    <row r="504" spans="1:31" s="44" customFormat="1" x14ac:dyDescent="0.25">
      <c r="A504" s="36">
        <v>71111</v>
      </c>
      <c r="B504" s="36" t="s">
        <v>15</v>
      </c>
      <c r="C504" s="36" t="s">
        <v>170</v>
      </c>
      <c r="D504" s="36">
        <v>7111</v>
      </c>
      <c r="E504" s="36">
        <v>1</v>
      </c>
      <c r="F504" s="37">
        <v>5</v>
      </c>
      <c r="G504" s="37">
        <v>4</v>
      </c>
      <c r="H504" s="38">
        <v>14733.553839999999</v>
      </c>
      <c r="I504" s="38">
        <f>Table1[[#This Row],[Cost]]+IF(Table1[[#This Row],[n]]=0,0,VLOOKUP(Table1[[#This Row],[DRG]],HCPCs,5,0))</f>
        <v>14790.161106189566</v>
      </c>
      <c r="J504" s="39">
        <v>1.7681999999999998</v>
      </c>
      <c r="K504" s="39">
        <f>Table1[[#This Row],[W (3M)]]-IFERROR((Table1[[#This Row],[W (3M)]]-Table1[[#This Row],[Adjusted Cost]]*Casemix/TotalCost)*EXP(-a/Table1[[#This Row],[n]]),)</f>
        <v>1.7864504440108504</v>
      </c>
      <c r="L504" s="39">
        <f>VLOOKUP(Table1[[#This Row],[BaseDRG]],BaseDRGTable,13+Table1[[#This Row],[severity]],FALSE)</f>
        <v>1.7864504440108504</v>
      </c>
      <c r="M504" s="39">
        <f>IF(VLOOKUP(Table1[[#This Row],[BaseDRG]],BaseDRGTable,8,0)&gt;0,Table1[[#This Row],[W (severity)]]*Basic_CaseMix/$L$797,Table1[[#This Row],[W (severity)]])</f>
        <v>1.8042609827687839</v>
      </c>
      <c r="N504" s="38">
        <v>5</v>
      </c>
      <c r="O504" s="41">
        <v>3</v>
      </c>
      <c r="P504" s="60">
        <v>1.446687227731219</v>
      </c>
      <c r="Q504" s="40">
        <f>Table1[[#This Row],[W (proposed)]]/Table1[[#This Row],[W (curr)]]-1</f>
        <v>0.24716728549427591</v>
      </c>
      <c r="R504" s="41">
        <f>RANK(Table1[[#This Row],[∆W%]],Table1[∆W%])</f>
        <v>136</v>
      </c>
      <c r="S504" s="59">
        <f>Table1[W (proposed)]-Table1[[#This Row],[W (curr)]]</f>
        <v>0.35757375503756483</v>
      </c>
      <c r="T504" s="50">
        <f>Table1[[#This Row],[nBasic]]*Table1[W (proposed)]-Table1[[#This Row],[nBasic (curr)]]*Table1[[#This Row],[W (curr)]]</f>
        <v>2.8769822478814788</v>
      </c>
      <c r="U504" s="48"/>
      <c r="V504" s="46"/>
      <c r="W504" s="46"/>
      <c r="X504" s="46"/>
      <c r="Y504" s="46"/>
      <c r="Z504" s="46"/>
      <c r="AA504" s="46"/>
      <c r="AB504" s="46"/>
      <c r="AC504" s="46"/>
      <c r="AD504" s="46"/>
      <c r="AE504" s="46"/>
    </row>
    <row r="505" spans="1:31" s="44" customFormat="1" x14ac:dyDescent="0.25">
      <c r="A505" s="36">
        <v>54213</v>
      </c>
      <c r="B505" s="36" t="s">
        <v>13</v>
      </c>
      <c r="C505" s="36" t="s">
        <v>417</v>
      </c>
      <c r="D505" s="36">
        <v>5421</v>
      </c>
      <c r="E505" s="36">
        <v>3</v>
      </c>
      <c r="F505" s="37">
        <v>18</v>
      </c>
      <c r="G505" s="37">
        <v>4</v>
      </c>
      <c r="H505" s="38">
        <v>6542.0440722222229</v>
      </c>
      <c r="I505" s="38">
        <f>Table1[[#This Row],[Cost]]+IF(Table1[[#This Row],[n]]=0,0,VLOOKUP(Table1[[#This Row],[DRG]],HCPCs,5,0))</f>
        <v>6542.0440722222229</v>
      </c>
      <c r="J505" s="39">
        <v>1.0104</v>
      </c>
      <c r="K505" s="39">
        <f>Table1[[#This Row],[W (3M)]]-IFERROR((Table1[[#This Row],[W (3M)]]-Table1[[#This Row],[Adjusted Cost]]*Casemix/TotalCost)*EXP(-a/Table1[[#This Row],[n]]),)</f>
        <v>0.80110261106517933</v>
      </c>
      <c r="L505" s="39">
        <f>VLOOKUP(Table1[[#This Row],[BaseDRG]],BaseDRGTable,13+Table1[[#This Row],[severity]],FALSE)</f>
        <v>0.80110261106517933</v>
      </c>
      <c r="M505" s="39">
        <f>IF(VLOOKUP(Table1[[#This Row],[BaseDRG]],BaseDRGTable,8,0)&gt;0,Table1[[#This Row],[W (severity)]]*Basic_CaseMix/$L$797,Table1[[#This Row],[W (severity)]])</f>
        <v>0.80908943720485338</v>
      </c>
      <c r="N505" s="38">
        <v>8</v>
      </c>
      <c r="O505" s="41">
        <v>2</v>
      </c>
      <c r="P505" s="60">
        <v>0.61358548229580201</v>
      </c>
      <c r="Q505" s="40">
        <f>Table1[[#This Row],[W (proposed)]]/Table1[[#This Row],[W (curr)]]-1</f>
        <v>0.31862545733244918</v>
      </c>
      <c r="R505" s="41">
        <f>RANK(Table1[[#This Row],[∆W%]],Table1[∆W%])</f>
        <v>91</v>
      </c>
      <c r="S505" s="59">
        <f>Table1[W (proposed)]-Table1[[#This Row],[W (curr)]]</f>
        <v>0.19550395490905137</v>
      </c>
      <c r="T505" s="50">
        <f>Table1[[#This Row],[nBasic]]*Table1[W (proposed)]-Table1[[#This Row],[nBasic (curr)]]*Table1[[#This Row],[W (curr)]]</f>
        <v>2.0091867842278095</v>
      </c>
      <c r="U505" s="48"/>
      <c r="V505" s="46"/>
      <c r="W505" s="46"/>
      <c r="X505" s="46"/>
      <c r="Y505" s="46"/>
      <c r="Z505" s="46"/>
      <c r="AA505" s="46"/>
      <c r="AB505" s="46"/>
      <c r="AC505" s="46"/>
      <c r="AD505" s="46"/>
      <c r="AE505" s="46"/>
    </row>
    <row r="506" spans="1:31" s="44" customFormat="1" x14ac:dyDescent="0.25">
      <c r="A506" s="36">
        <v>204112</v>
      </c>
      <c r="B506" s="36" t="s">
        <v>28</v>
      </c>
      <c r="C506" s="36" t="s">
        <v>582</v>
      </c>
      <c r="D506" s="36">
        <v>20411</v>
      </c>
      <c r="E506" s="36">
        <v>2</v>
      </c>
      <c r="F506" s="37">
        <v>15</v>
      </c>
      <c r="G506" s="37">
        <v>4</v>
      </c>
      <c r="H506" s="38">
        <v>4854.1277533333332</v>
      </c>
      <c r="I506" s="38">
        <f>Table1[[#This Row],[Cost]]+IF(Table1[[#This Row],[n]]=0,0,VLOOKUP(Table1[[#This Row],[DRG]],HCPCs,5,0))</f>
        <v>4854.1277533333332</v>
      </c>
      <c r="J506" s="39">
        <v>0.63790208770000001</v>
      </c>
      <c r="K506" s="39">
        <f>Table1[[#This Row],[W (3M)]]-IFERROR((Table1[[#This Row],[W (3M)]]-Table1[[#This Row],[Adjusted Cost]]*Casemix/TotalCost)*EXP(-a/Table1[[#This Row],[n]]),)</f>
        <v>0.58997732759025168</v>
      </c>
      <c r="L506" s="39">
        <f>VLOOKUP(Table1[[#This Row],[BaseDRG]],BaseDRGTable,13+Table1[[#This Row],[severity]],FALSE)</f>
        <v>1.6013955048842454</v>
      </c>
      <c r="M506" s="39">
        <f>IF(VLOOKUP(Table1[[#This Row],[BaseDRG]],BaseDRGTable,8,0)&gt;0,Table1[[#This Row],[W (severity)]]*Basic_CaseMix/$L$797,Table1[[#This Row],[W (severity)]])</f>
        <v>1.6173610844513369</v>
      </c>
      <c r="N506" s="38">
        <v>20</v>
      </c>
      <c r="O506" s="41">
        <v>3</v>
      </c>
      <c r="P506" s="60">
        <v>1.6549875110703502</v>
      </c>
      <c r="Q506" s="40">
        <f>Table1[[#This Row],[W (proposed)]]/Table1[[#This Row],[W (curr)]]-1</f>
        <v>-2.2735172541984205E-2</v>
      </c>
      <c r="R506" s="41">
        <f>RANK(Table1[[#This Row],[∆W%]],Table1[∆W%])</f>
        <v>420</v>
      </c>
      <c r="S506" s="59">
        <f>Table1[W (proposed)]-Table1[[#This Row],[W (curr)]]</f>
        <v>-3.7626426619013387E-2</v>
      </c>
      <c r="T506" s="50">
        <f>Table1[[#This Row],[nBasic]]*Table1[W (proposed)]-Table1[[#This Row],[nBasic (curr)]]*Table1[[#This Row],[W (curr)]]</f>
        <v>1.5044818045942971</v>
      </c>
      <c r="U506" s="48"/>
      <c r="V506" s="46"/>
      <c r="W506" s="46"/>
      <c r="X506" s="46"/>
      <c r="Y506" s="46"/>
      <c r="Z506" s="46"/>
      <c r="AA506" s="46"/>
      <c r="AB506" s="46"/>
      <c r="AC506" s="46"/>
      <c r="AD506" s="46"/>
      <c r="AE506" s="46"/>
    </row>
    <row r="507" spans="1:31" s="44" customFormat="1" x14ac:dyDescent="0.25">
      <c r="A507" s="36">
        <v>34102</v>
      </c>
      <c r="B507" s="36" t="s">
        <v>11</v>
      </c>
      <c r="C507" s="36" t="s">
        <v>366</v>
      </c>
      <c r="D507" s="36">
        <v>3410</v>
      </c>
      <c r="E507" s="36">
        <v>2</v>
      </c>
      <c r="F507" s="37">
        <v>24</v>
      </c>
      <c r="G507" s="37">
        <v>4</v>
      </c>
      <c r="H507" s="38">
        <v>20048.889528493335</v>
      </c>
      <c r="I507" s="38">
        <f>Table1[[#This Row],[Cost]]+IF(Table1[[#This Row],[n]]=0,0,VLOOKUP(Table1[[#This Row],[DRG]],HCPCs,5,0))</f>
        <v>20048.889528493335</v>
      </c>
      <c r="J507" s="39">
        <v>1.0564</v>
      </c>
      <c r="K507" s="39">
        <f>Table1[[#This Row],[W (3M)]]-IFERROR((Table1[[#This Row],[W (3M)]]-Table1[[#This Row],[Adjusted Cost]]*Casemix/TotalCost)*EXP(-a/Table1[[#This Row],[n]]),)</f>
        <v>2.3810275353105808</v>
      </c>
      <c r="L507" s="39">
        <f>VLOOKUP(Table1[[#This Row],[BaseDRG]],BaseDRGTable,13+Table1[[#This Row],[severity]],FALSE)</f>
        <v>2.3810275353105808</v>
      </c>
      <c r="M507" s="39">
        <f>IF(VLOOKUP(Table1[[#This Row],[BaseDRG]],BaseDRGTable,8,0)&gt;0,Table1[[#This Row],[W (severity)]]*Basic_CaseMix/$L$797,Table1[[#This Row],[W (severity)]])</f>
        <v>2.4047658838013146</v>
      </c>
      <c r="N507" s="38">
        <v>25</v>
      </c>
      <c r="O507" s="41">
        <v>5</v>
      </c>
      <c r="P507" s="60">
        <v>1.710131537579455</v>
      </c>
      <c r="Q507" s="40">
        <f>Table1[[#This Row],[W (proposed)]]/Table1[[#This Row],[W (curr)]]-1</f>
        <v>0.40618767092328767</v>
      </c>
      <c r="R507" s="41">
        <f>RANK(Table1[[#This Row],[∆W%]],Table1[∆W%])</f>
        <v>57</v>
      </c>
      <c r="S507" s="59">
        <f>Table1[W (proposed)]-Table1[[#This Row],[W (curr)]]</f>
        <v>0.6946343462218596</v>
      </c>
      <c r="T507" s="50">
        <f>Table1[[#This Row],[nBasic]]*Table1[W (proposed)]-Table1[[#This Row],[nBasic (curr)]]*Table1[[#This Row],[W (curr)]]</f>
        <v>1.068405847307984</v>
      </c>
      <c r="U507" s="48"/>
      <c r="V507" s="46"/>
      <c r="W507" s="46"/>
      <c r="X507" s="46"/>
      <c r="Y507" s="46"/>
      <c r="Z507" s="46"/>
      <c r="AA507" s="46"/>
      <c r="AB507" s="46"/>
      <c r="AC507" s="46"/>
      <c r="AD507" s="46"/>
      <c r="AE507" s="46"/>
    </row>
    <row r="508" spans="1:31" s="44" customFormat="1" x14ac:dyDescent="0.25">
      <c r="A508" s="36">
        <v>164123</v>
      </c>
      <c r="B508" s="36" t="s">
        <v>24</v>
      </c>
      <c r="C508" s="36" t="s">
        <v>662</v>
      </c>
      <c r="D508" s="36">
        <v>16412</v>
      </c>
      <c r="E508" s="36">
        <v>3</v>
      </c>
      <c r="F508" s="37">
        <v>45</v>
      </c>
      <c r="G508" s="37">
        <v>4</v>
      </c>
      <c r="H508" s="38">
        <v>7410.969135555556</v>
      </c>
      <c r="I508" s="38">
        <f>Table1[[#This Row],[Cost]]+IF(Table1[[#This Row],[n]]=0,0,VLOOKUP(Table1[[#This Row],[DRG]],HCPCs,5,0))</f>
        <v>7410.969135555556</v>
      </c>
      <c r="J508" s="39">
        <v>1.6309992632035715</v>
      </c>
      <c r="K508" s="39">
        <f>Table1[[#This Row],[W (3M)]]-IFERROR((Table1[[#This Row],[W (3M)]]-Table1[[#This Row],[Adjusted Cost]]*Casemix/TotalCost)*EXP(-a/Table1[[#This Row],[n]]),)</f>
        <v>0.90966938261659647</v>
      </c>
      <c r="L508" s="39">
        <f>VLOOKUP(Table1[[#This Row],[BaseDRG]],BaseDRGTable,13+Table1[[#This Row],[severity]],FALSE)</f>
        <v>1.0916032591399156</v>
      </c>
      <c r="M508" s="39">
        <f>IF(VLOOKUP(Table1[[#This Row],[BaseDRG]],BaseDRGTable,8,0)&gt;0,Table1[[#This Row],[W (severity)]]*Basic_CaseMix/$L$797,Table1[[#This Row],[W (severity)]])</f>
        <v>1.1024863162212797</v>
      </c>
      <c r="N508" s="38">
        <v>29</v>
      </c>
      <c r="O508" s="41">
        <v>3</v>
      </c>
      <c r="P508" s="60">
        <v>1.2522622017369904</v>
      </c>
      <c r="Q508" s="40">
        <f>Table1[[#This Row],[W (proposed)]]/Table1[[#This Row],[W (curr)]]-1</f>
        <v>-0.11960425325300028</v>
      </c>
      <c r="R508" s="41">
        <f>RANK(Table1[[#This Row],[∆W%]],Table1[∆W%])</f>
        <v>528</v>
      </c>
      <c r="S508" s="59">
        <f>Table1[W (proposed)]-Table1[[#This Row],[W (curr)]]</f>
        <v>-0.14977588551571075</v>
      </c>
      <c r="T508" s="50">
        <f>Table1[[#This Row],[nBasic]]*Table1[W (proposed)]-Table1[[#This Row],[nBasic (curr)]]*Table1[[#This Row],[W (curr)]]</f>
        <v>0.65315865967414766</v>
      </c>
      <c r="U508" s="48"/>
      <c r="V508" s="46"/>
      <c r="W508" s="46"/>
      <c r="X508" s="46"/>
      <c r="Y508" s="46"/>
      <c r="Z508" s="46"/>
      <c r="AA508" s="46"/>
      <c r="AB508" s="46"/>
      <c r="AC508" s="46"/>
      <c r="AD508" s="46"/>
      <c r="AE508" s="46"/>
    </row>
    <row r="509" spans="1:31" s="44" customFormat="1" x14ac:dyDescent="0.25">
      <c r="A509" s="36">
        <v>174143</v>
      </c>
      <c r="B509" s="36" t="s">
        <v>25</v>
      </c>
      <c r="C509" s="36" t="s">
        <v>689</v>
      </c>
      <c r="D509" s="36">
        <v>17414</v>
      </c>
      <c r="E509" s="36">
        <v>3</v>
      </c>
      <c r="F509" s="37">
        <v>10</v>
      </c>
      <c r="G509" s="37">
        <v>4</v>
      </c>
      <c r="H509" s="38">
        <v>28533.874236641997</v>
      </c>
      <c r="I509" s="38">
        <f>Table1[[#This Row],[Cost]]+IF(Table1[[#This Row],[n]]=0,0,VLOOKUP(Table1[[#This Row],[DRG]],HCPCs,5,0))</f>
        <v>28533.874236641997</v>
      </c>
      <c r="J509" s="39">
        <v>1.7691983039124999</v>
      </c>
      <c r="K509" s="39">
        <f>Table1[[#This Row],[W (3M)]]-IFERROR((Table1[[#This Row],[W (3M)]]-Table1[[#This Row],[Adjusted Cost]]*Casemix/TotalCost)*EXP(-a/Table1[[#This Row],[n]]),)</f>
        <v>3.3231863393883954</v>
      </c>
      <c r="L509" s="39">
        <f>VLOOKUP(Table1[[#This Row],[BaseDRG]],BaseDRGTable,13+Table1[[#This Row],[severity]],FALSE)</f>
        <v>3.3231863393883954</v>
      </c>
      <c r="M509" s="39">
        <f>IF(VLOOKUP(Table1[[#This Row],[BaseDRG]],BaseDRGTable,8,0)&gt;0,Table1[[#This Row],[W (severity)]]*Basic_CaseMix/$L$797,Table1[[#This Row],[W (severity)]])</f>
        <v>3.3563178148770896</v>
      </c>
      <c r="N509" s="38">
        <v>10</v>
      </c>
      <c r="O509" s="41">
        <v>3</v>
      </c>
      <c r="P509" s="60">
        <v>4.2666144900502943</v>
      </c>
      <c r="Q509" s="40">
        <f>Table1[[#This Row],[W (proposed)]]/Table1[[#This Row],[W (curr)]]-1</f>
        <v>-0.21335339231983774</v>
      </c>
      <c r="R509" s="41">
        <f>RANK(Table1[[#This Row],[∆W%]],Table1[∆W%])</f>
        <v>630</v>
      </c>
      <c r="S509" s="59">
        <f>Table1[W (proposed)]-Table1[[#This Row],[W (curr)]]</f>
        <v>-0.91029667517320467</v>
      </c>
      <c r="T509" s="50">
        <f>Table1[[#This Row],[nBasic]]*Table1[W (proposed)]-Table1[[#This Row],[nBasic (curr)]]*Table1[[#This Row],[W (curr)]]</f>
        <v>0.62542778935747556</v>
      </c>
      <c r="U509" s="48"/>
      <c r="V509" s="46"/>
      <c r="W509" s="46"/>
      <c r="X509" s="46"/>
      <c r="Y509" s="46"/>
      <c r="Z509" s="46"/>
      <c r="AA509" s="46"/>
      <c r="AB509" s="46"/>
      <c r="AC509" s="46"/>
      <c r="AD509" s="46"/>
      <c r="AE509" s="46"/>
    </row>
    <row r="510" spans="1:31" s="44" customFormat="1" x14ac:dyDescent="0.25">
      <c r="A510" s="36">
        <v>84142</v>
      </c>
      <c r="B510" s="36" t="s">
        <v>16</v>
      </c>
      <c r="C510" s="36" t="s">
        <v>624</v>
      </c>
      <c r="D510" s="36">
        <v>8414</v>
      </c>
      <c r="E510" s="36">
        <v>2</v>
      </c>
      <c r="F510" s="37">
        <v>9</v>
      </c>
      <c r="G510" s="37">
        <v>4</v>
      </c>
      <c r="H510" s="38">
        <v>13083.77202222222</v>
      </c>
      <c r="I510" s="38">
        <f>Table1[[#This Row],[Cost]]+IF(Table1[[#This Row],[n]]=0,0,VLOOKUP(Table1[[#This Row],[DRG]],HCPCs,5,0))</f>
        <v>13116.77202222222</v>
      </c>
      <c r="J510" s="39">
        <v>1.2390000000000001</v>
      </c>
      <c r="K510" s="39">
        <f>Table1[[#This Row],[W (3M)]]-IFERROR((Table1[[#This Row],[W (3M)]]-Table1[[#This Row],[Adjusted Cost]]*Casemix/TotalCost)*EXP(-a/Table1[[#This Row],[n]]),)</f>
        <v>1.5575262105489507</v>
      </c>
      <c r="L510" s="39">
        <f>VLOOKUP(Table1[[#This Row],[BaseDRG]],BaseDRGTable,13+Table1[[#This Row],[severity]],FALSE)</f>
        <v>1.5575262105489507</v>
      </c>
      <c r="M510" s="39">
        <f>IF(VLOOKUP(Table1[[#This Row],[BaseDRG]],BaseDRGTable,8,0)&gt;0,Table1[[#This Row],[W (severity)]]*Basic_CaseMix/$L$797,Table1[[#This Row],[W (severity)]])</f>
        <v>1.5730544223907514</v>
      </c>
      <c r="N510" s="38">
        <v>9</v>
      </c>
      <c r="O510" s="41">
        <v>3</v>
      </c>
      <c r="P510" s="60">
        <v>1.903791818528088</v>
      </c>
      <c r="Q510" s="40">
        <f>Table1[[#This Row],[W (proposed)]]/Table1[[#This Row],[W (curr)]]-1</f>
        <v>-0.17372561060433878</v>
      </c>
      <c r="R510" s="41">
        <f>RANK(Table1[[#This Row],[∆W%]],Table1[∆W%])</f>
        <v>583</v>
      </c>
      <c r="S510" s="59">
        <f>Table1[W (proposed)]-Table1[[#This Row],[W (curr)]]</f>
        <v>-0.33073739613733655</v>
      </c>
      <c r="T510" s="50">
        <f>Table1[[#This Row],[nBasic]]*Table1[W (proposed)]-Table1[[#This Row],[nBasic (curr)]]*Table1[[#This Row],[W (curr)]]</f>
        <v>0.5808422339787418</v>
      </c>
      <c r="U510" s="48"/>
      <c r="V510" s="46"/>
      <c r="W510" s="46"/>
      <c r="X510" s="46"/>
      <c r="Y510" s="46"/>
      <c r="Z510" s="46"/>
      <c r="AA510" s="46"/>
      <c r="AB510" s="46"/>
      <c r="AC510" s="46"/>
      <c r="AD510" s="46"/>
      <c r="AE510" s="46"/>
    </row>
    <row r="511" spans="1:31" s="44" customFormat="1" x14ac:dyDescent="0.25">
      <c r="A511" s="36">
        <v>84203</v>
      </c>
      <c r="B511" s="36" t="s">
        <v>16</v>
      </c>
      <c r="C511" s="36" t="s">
        <v>663</v>
      </c>
      <c r="D511" s="36">
        <v>8420</v>
      </c>
      <c r="E511" s="36">
        <v>3</v>
      </c>
      <c r="F511" s="37">
        <v>12</v>
      </c>
      <c r="G511" s="37">
        <v>4</v>
      </c>
      <c r="H511" s="38">
        <v>5961.2972916666658</v>
      </c>
      <c r="I511" s="38">
        <f>Table1[[#This Row],[Cost]]+IF(Table1[[#This Row],[n]]=0,0,VLOOKUP(Table1[[#This Row],[DRG]],HCPCs,5,0))</f>
        <v>5987.4237222156971</v>
      </c>
      <c r="J511" s="39">
        <v>0.92130000000000012</v>
      </c>
      <c r="K511" s="39">
        <f>Table1[[#This Row],[W (3M)]]-IFERROR((Table1[[#This Row],[W (3M)]]-Table1[[#This Row],[Adjusted Cost]]*Casemix/TotalCost)*EXP(-a/Table1[[#This Row],[n]]),)</f>
        <v>0.73717477561333389</v>
      </c>
      <c r="L511" s="39">
        <f>VLOOKUP(Table1[[#This Row],[BaseDRG]],BaseDRGTable,13+Table1[[#This Row],[severity]],FALSE)</f>
        <v>0.73717477561333389</v>
      </c>
      <c r="M511" s="39">
        <f>IF(VLOOKUP(Table1[[#This Row],[BaseDRG]],BaseDRGTable,8,0)&gt;0,Table1[[#This Row],[W (severity)]]*Basic_CaseMix/$L$797,Table1[[#This Row],[W (severity)]])</f>
        <v>0.74452425455155424</v>
      </c>
      <c r="N511" s="38">
        <v>6</v>
      </c>
      <c r="O511" s="41">
        <v>2</v>
      </c>
      <c r="P511" s="60">
        <v>1.2955247195227724</v>
      </c>
      <c r="Q511" s="40">
        <f>Table1[[#This Row],[W (proposed)]]/Table1[[#This Row],[W (curr)]]-1</f>
        <v>-0.42531065341168339</v>
      </c>
      <c r="R511" s="41">
        <f>RANK(Table1[[#This Row],[∆W%]],Table1[∆W%])</f>
        <v>740</v>
      </c>
      <c r="S511" s="59">
        <f>Table1[W (proposed)]-Table1[[#This Row],[W (curr)]]</f>
        <v>-0.55100046497121813</v>
      </c>
      <c r="T511" s="50">
        <f>Table1[[#This Row],[nBasic]]*Table1[W (proposed)]-Table1[[#This Row],[nBasic (curr)]]*Table1[[#This Row],[W (curr)]]</f>
        <v>0.38704757916067223</v>
      </c>
      <c r="U511" s="48"/>
      <c r="V511" s="46"/>
      <c r="W511" s="46"/>
      <c r="X511" s="46"/>
      <c r="Y511" s="46"/>
      <c r="Z511" s="46"/>
      <c r="AA511" s="46"/>
      <c r="AB511" s="46"/>
      <c r="AC511" s="46"/>
      <c r="AD511" s="46"/>
      <c r="AE511" s="46"/>
    </row>
    <row r="512" spans="1:31" s="44" customFormat="1" x14ac:dyDescent="0.25">
      <c r="A512" s="36">
        <v>74101</v>
      </c>
      <c r="B512" s="36" t="s">
        <v>15</v>
      </c>
      <c r="C512" s="36" t="s">
        <v>226</v>
      </c>
      <c r="D512" s="36">
        <v>7410</v>
      </c>
      <c r="E512" s="36">
        <v>1</v>
      </c>
      <c r="F512" s="37">
        <v>13</v>
      </c>
      <c r="G512" s="37">
        <v>4</v>
      </c>
      <c r="H512" s="38">
        <v>5307.5639769230775</v>
      </c>
      <c r="I512" s="38">
        <f>Table1[[#This Row],[Cost]]+IF(Table1[[#This Row],[n]]=0,0,VLOOKUP(Table1[[#This Row],[DRG]],HCPCs,5,0))</f>
        <v>5356.0844907998498</v>
      </c>
      <c r="J512" s="39">
        <v>0.57389999999999997</v>
      </c>
      <c r="K512" s="39">
        <f>Table1[[#This Row],[W (3M)]]-IFERROR((Table1[[#This Row],[W (3M)]]-Table1[[#This Row],[Adjusted Cost]]*Casemix/TotalCost)*EXP(-a/Table1[[#This Row],[n]]),)</f>
        <v>0.64366113881418274</v>
      </c>
      <c r="L512" s="39">
        <f>VLOOKUP(Table1[[#This Row],[BaseDRG]],BaseDRGTable,13+Table1[[#This Row],[severity]],FALSE)</f>
        <v>0.64366113881418274</v>
      </c>
      <c r="M512" s="39">
        <f>IF(VLOOKUP(Table1[[#This Row],[BaseDRG]],BaseDRGTable,8,0)&gt;0,Table1[[#This Row],[W (severity)]]*Basic_CaseMix/$L$797,Table1[[#This Row],[W (severity)]])</f>
        <v>0.65007830627508767</v>
      </c>
      <c r="N512" s="38">
        <v>10</v>
      </c>
      <c r="O512" s="41">
        <v>3</v>
      </c>
      <c r="P512" s="60">
        <v>0.788006234654409</v>
      </c>
      <c r="Q512" s="40">
        <f>Table1[[#This Row],[W (proposed)]]/Table1[[#This Row],[W (curr)]]-1</f>
        <v>-0.17503405723663024</v>
      </c>
      <c r="R512" s="41">
        <f>RANK(Table1[[#This Row],[∆W%]],Table1[∆W%])</f>
        <v>585</v>
      </c>
      <c r="S512" s="59">
        <f>Table1[W (proposed)]-Table1[[#This Row],[W (curr)]]</f>
        <v>-0.13792792837932133</v>
      </c>
      <c r="T512" s="50">
        <f>Table1[[#This Row],[nBasic]]*Table1[W (proposed)]-Table1[[#This Row],[nBasic (curr)]]*Table1[[#This Row],[W (curr)]]</f>
        <v>0.23629452113712368</v>
      </c>
      <c r="U512" s="48"/>
      <c r="V512" s="46"/>
      <c r="W512" s="46"/>
      <c r="X512" s="46"/>
      <c r="Y512" s="46"/>
      <c r="Z512" s="46"/>
      <c r="AA512" s="46"/>
      <c r="AB512" s="46"/>
      <c r="AC512" s="46"/>
      <c r="AD512" s="46"/>
      <c r="AE512" s="46"/>
    </row>
    <row r="513" spans="1:31" s="44" customFormat="1" x14ac:dyDescent="0.25">
      <c r="A513" s="36">
        <v>54131</v>
      </c>
      <c r="B513" s="36" t="s">
        <v>13</v>
      </c>
      <c r="C513" s="36" t="s">
        <v>211</v>
      </c>
      <c r="D513" s="36">
        <v>5413</v>
      </c>
      <c r="E513" s="36">
        <v>1</v>
      </c>
      <c r="F513" s="37">
        <v>7</v>
      </c>
      <c r="G513" s="37">
        <v>4</v>
      </c>
      <c r="H513" s="38">
        <v>5800.0372285714284</v>
      </c>
      <c r="I513" s="38">
        <f>Table1[[#This Row],[Cost]]+IF(Table1[[#This Row],[n]]=0,0,VLOOKUP(Table1[[#This Row],[DRG]],HCPCs,5,0))</f>
        <v>5800.0372285714284</v>
      </c>
      <c r="J513" s="39">
        <v>0.48499999999999999</v>
      </c>
      <c r="K513" s="39">
        <f>Table1[[#This Row],[W (3M)]]-IFERROR((Table1[[#This Row],[W (3M)]]-Table1[[#This Row],[Adjusted Cost]]*Casemix/TotalCost)*EXP(-a/Table1[[#This Row],[n]]),)</f>
        <v>0.67839294060728716</v>
      </c>
      <c r="L513" s="39">
        <f>VLOOKUP(Table1[[#This Row],[BaseDRG]],BaseDRGTable,13+Table1[[#This Row],[severity]],FALSE)</f>
        <v>0.67839294060728716</v>
      </c>
      <c r="M513" s="39">
        <f>IF(VLOOKUP(Table1[[#This Row],[BaseDRG]],BaseDRGTable,8,0)&gt;0,Table1[[#This Row],[W (severity)]]*Basic_CaseMix/$L$797,Table1[[#This Row],[W (severity)]])</f>
        <v>0.68515637689643905</v>
      </c>
      <c r="N513" s="38">
        <v>6</v>
      </c>
      <c r="O513" s="41">
        <v>4</v>
      </c>
      <c r="P513" s="60">
        <v>0.74972700352449906</v>
      </c>
      <c r="Q513" s="40">
        <f>Table1[[#This Row],[W (proposed)]]/Table1[[#This Row],[W (curr)]]-1</f>
        <v>-8.6125518121277111E-2</v>
      </c>
      <c r="R513" s="41">
        <f>RANK(Table1[[#This Row],[∆W%]],Table1[∆W%])</f>
        <v>493</v>
      </c>
      <c r="S513" s="59">
        <f>Table1[W (proposed)]-Table1[[#This Row],[W (curr)]]</f>
        <v>-6.4570626628060013E-2</v>
      </c>
      <c r="T513" s="50">
        <f>Table1[[#This Row],[nBasic]]*Table1[W (proposed)]-Table1[[#This Row],[nBasic (curr)]]*Table1[[#This Row],[W (curr)]]</f>
        <v>-0.25828250651224005</v>
      </c>
      <c r="U513" s="48"/>
      <c r="V513" s="46"/>
      <c r="W513" s="46"/>
      <c r="X513" s="46"/>
      <c r="Y513" s="46"/>
      <c r="Z513" s="46"/>
      <c r="AA513" s="46"/>
      <c r="AB513" s="46"/>
      <c r="AC513" s="46"/>
      <c r="AD513" s="46"/>
      <c r="AE513" s="46"/>
    </row>
    <row r="514" spans="1:31" s="44" customFormat="1" x14ac:dyDescent="0.25">
      <c r="A514" s="36">
        <v>51172</v>
      </c>
      <c r="B514" s="36" t="s">
        <v>13</v>
      </c>
      <c r="C514" s="36" t="s">
        <v>473</v>
      </c>
      <c r="D514" s="36">
        <v>5117</v>
      </c>
      <c r="E514" s="36">
        <v>2</v>
      </c>
      <c r="F514" s="37">
        <v>9</v>
      </c>
      <c r="G514" s="37">
        <v>4</v>
      </c>
      <c r="H514" s="38">
        <v>4007.6746000000003</v>
      </c>
      <c r="I514" s="38">
        <f>Table1[[#This Row],[Cost]]+IF(Table1[[#This Row],[n]]=0,0,VLOOKUP(Table1[[#This Row],[DRG]],HCPCs,5,0))</f>
        <v>4083.1509549194234</v>
      </c>
      <c r="J514" s="39">
        <v>1.2249000000000001</v>
      </c>
      <c r="K514" s="39">
        <f>Table1[[#This Row],[W (3M)]]-IFERROR((Table1[[#This Row],[W (3M)]]-Table1[[#This Row],[Adjusted Cost]]*Casemix/TotalCost)*EXP(-a/Table1[[#This Row],[n]]),)</f>
        <v>0.556223045107887</v>
      </c>
      <c r="L514" s="39">
        <f>VLOOKUP(Table1[[#This Row],[BaseDRG]],BaseDRGTable,13+Table1[[#This Row],[severity]],FALSE)</f>
        <v>0.556223045107887</v>
      </c>
      <c r="M514" s="39">
        <f>IF(VLOOKUP(Table1[[#This Row],[BaseDRG]],BaseDRGTable,8,0)&gt;0,Table1[[#This Row],[W (severity)]]*Basic_CaseMix/$L$797,Table1[[#This Row],[W (severity)]])</f>
        <v>0.56176847299040233</v>
      </c>
      <c r="N514" s="38">
        <v>12</v>
      </c>
      <c r="O514" s="41">
        <v>5</v>
      </c>
      <c r="P514" s="60">
        <v>0.73106680266146207</v>
      </c>
      <c r="Q514" s="40">
        <f>Table1[[#This Row],[W (proposed)]]/Table1[[#This Row],[W (curr)]]-1</f>
        <v>-0.23157709945893601</v>
      </c>
      <c r="R514" s="41">
        <f>RANK(Table1[[#This Row],[∆W%]],Table1[∆W%])</f>
        <v>647</v>
      </c>
      <c r="S514" s="59">
        <f>Table1[W (proposed)]-Table1[[#This Row],[W (curr)]]</f>
        <v>-0.16929832967105973</v>
      </c>
      <c r="T514" s="50">
        <f>Table1[[#This Row],[nBasic]]*Table1[W (proposed)]-Table1[[#This Row],[nBasic (curr)]]*Table1[[#This Row],[W (curr)]]</f>
        <v>-1.4082601213457009</v>
      </c>
      <c r="U514" s="48"/>
      <c r="V514" s="46"/>
      <c r="W514" s="46"/>
      <c r="X514" s="46"/>
      <c r="Y514" s="46"/>
      <c r="Z514" s="46"/>
      <c r="AA514" s="46"/>
      <c r="AB514" s="46"/>
      <c r="AC514" s="46"/>
      <c r="AD514" s="46"/>
      <c r="AE514" s="46"/>
    </row>
    <row r="515" spans="1:31" s="44" customFormat="1" x14ac:dyDescent="0.25">
      <c r="A515" s="36">
        <v>84141</v>
      </c>
      <c r="B515" s="36" t="s">
        <v>16</v>
      </c>
      <c r="C515" s="36" t="s">
        <v>220</v>
      </c>
      <c r="D515" s="36">
        <v>8414</v>
      </c>
      <c r="E515" s="36">
        <v>1</v>
      </c>
      <c r="F515" s="37">
        <v>22</v>
      </c>
      <c r="G515" s="37">
        <v>4</v>
      </c>
      <c r="H515" s="38">
        <v>10144.447854545457</v>
      </c>
      <c r="I515" s="38">
        <f>Table1[[#This Row],[Cost]]+IF(Table1[[#This Row],[n]]=0,0,VLOOKUP(Table1[[#This Row],[DRG]],HCPCs,5,0))</f>
        <v>10226.042335941629</v>
      </c>
      <c r="J515" s="39">
        <v>0.85839999999999972</v>
      </c>
      <c r="K515" s="39">
        <f>Table1[[#This Row],[W (3M)]]-IFERROR((Table1[[#This Row],[W (3M)]]-Table1[[#This Row],[Adjusted Cost]]*Casemix/TotalCost)*EXP(-a/Table1[[#This Row],[n]]),)</f>
        <v>1.2238236859627043</v>
      </c>
      <c r="L515" s="39">
        <f>VLOOKUP(Table1[[#This Row],[BaseDRG]],BaseDRGTable,13+Table1[[#This Row],[severity]],FALSE)</f>
        <v>1.2238236859627043</v>
      </c>
      <c r="M515" s="39">
        <f>IF(VLOOKUP(Table1[[#This Row],[BaseDRG]],BaseDRGTable,8,0)&gt;0,Table1[[#This Row],[W (severity)]]*Basic_CaseMix/$L$797,Table1[[#This Row],[W (severity)]])</f>
        <v>1.2360249531541851</v>
      </c>
      <c r="N515" s="38">
        <v>25</v>
      </c>
      <c r="O515" s="41">
        <v>5</v>
      </c>
      <c r="P515" s="60">
        <v>1.318978932223172</v>
      </c>
      <c r="Q515" s="40">
        <f>Table1[[#This Row],[W (proposed)]]/Table1[[#This Row],[W (curr)]]-1</f>
        <v>-6.2892573218865433E-2</v>
      </c>
      <c r="R515" s="41">
        <f>RANK(Table1[[#This Row],[∆W%]],Table1[∆W%])</f>
        <v>462</v>
      </c>
      <c r="S515" s="59">
        <f>Table1[W (proposed)]-Table1[[#This Row],[W (curr)]]</f>
        <v>-8.2953979068986827E-2</v>
      </c>
      <c r="T515" s="50">
        <f>Table1[[#This Row],[nBasic]]*Table1[W (proposed)]-Table1[[#This Row],[nBasic (curr)]]*Table1[[#This Row],[W (curr)]]</f>
        <v>-1.6507948484991193</v>
      </c>
      <c r="U515" s="48"/>
      <c r="V515" s="46"/>
      <c r="W515" s="46"/>
      <c r="X515" s="46"/>
      <c r="Y515" s="46"/>
      <c r="Z515" s="46"/>
      <c r="AA515" s="46"/>
      <c r="AB515" s="46"/>
      <c r="AC515" s="46"/>
      <c r="AD515" s="46"/>
      <c r="AE515" s="46"/>
    </row>
    <row r="516" spans="1:31" s="44" customFormat="1" x14ac:dyDescent="0.25">
      <c r="A516" s="36">
        <v>158151</v>
      </c>
      <c r="B516" s="36" t="s">
        <v>23</v>
      </c>
      <c r="C516" s="36" t="s">
        <v>250</v>
      </c>
      <c r="D516" s="36">
        <v>15815</v>
      </c>
      <c r="E516" s="36">
        <v>1</v>
      </c>
      <c r="F516" s="37">
        <v>7</v>
      </c>
      <c r="G516" s="37">
        <v>4</v>
      </c>
      <c r="H516" s="38">
        <v>10699.507142857141</v>
      </c>
      <c r="I516" s="38">
        <f>Table1[[#This Row],[Cost]]+IF(Table1[[#This Row],[n]]=0,0,VLOOKUP(Table1[[#This Row],[DRG]],HCPCs,5,0))</f>
        <v>10699.507142857141</v>
      </c>
      <c r="J516" s="39">
        <v>0.24299432318571426</v>
      </c>
      <c r="K516" s="39">
        <f>Table1[[#This Row],[W (3M)]]-IFERROR((Table1[[#This Row],[W (3M)]]-Table1[[#This Row],[Adjusted Cost]]*Casemix/TotalCost)*EXP(-a/Table1[[#This Row],[n]]),)</f>
        <v>1.1810707160276974</v>
      </c>
      <c r="L516" s="39">
        <f>VLOOKUP(Table1[[#This Row],[BaseDRG]],BaseDRGTable,13+Table1[[#This Row],[severity]],FALSE)</f>
        <v>0.57601469462827093</v>
      </c>
      <c r="M516" s="39">
        <f>IF(VLOOKUP(Table1[[#This Row],[BaseDRG]],BaseDRGTable,8,0)&gt;0,Table1[[#This Row],[W (severity)]]*Basic_CaseMix/$L$797,Table1[[#This Row],[W (severity)]])</f>
        <v>0.58175744113333649</v>
      </c>
      <c r="N516" s="38">
        <v>6</v>
      </c>
      <c r="O516" s="41">
        <v>3</v>
      </c>
      <c r="P516" s="60">
        <v>1.3843558510085463</v>
      </c>
      <c r="Q516" s="40">
        <f>Table1[[#This Row],[W (proposed)]]/Table1[[#This Row],[W (curr)]]-1</f>
        <v>-0.57976307846749942</v>
      </c>
      <c r="R516" s="41">
        <f>RANK(Table1[[#This Row],[∆W%]],Table1[∆W%])</f>
        <v>769</v>
      </c>
      <c r="S516" s="59">
        <f>Table1[W (proposed)]-Table1[[#This Row],[W (curr)]]</f>
        <v>-0.80259840987520981</v>
      </c>
      <c r="T516" s="50">
        <f>Table1[[#This Row],[nBasic]]*Table1[W (proposed)]-Table1[[#This Row],[nBasic (curr)]]*Table1[[#This Row],[W (curr)]]</f>
        <v>-1.8260377884922927</v>
      </c>
      <c r="U516" s="48"/>
      <c r="V516" s="46"/>
      <c r="W516" s="46"/>
      <c r="X516" s="46"/>
      <c r="Y516" s="46"/>
      <c r="Z516" s="46"/>
      <c r="AA516" s="46"/>
      <c r="AB516" s="46"/>
      <c r="AC516" s="46"/>
      <c r="AD516" s="46"/>
      <c r="AE516" s="46"/>
    </row>
    <row r="517" spans="1:31" s="44" customFormat="1" x14ac:dyDescent="0.25">
      <c r="A517" s="36">
        <v>174142</v>
      </c>
      <c r="B517" s="36" t="s">
        <v>25</v>
      </c>
      <c r="C517" s="36" t="s">
        <v>593</v>
      </c>
      <c r="D517" s="36">
        <v>17414</v>
      </c>
      <c r="E517" s="36">
        <v>2</v>
      </c>
      <c r="F517" s="37">
        <v>12</v>
      </c>
      <c r="G517" s="37">
        <v>4</v>
      </c>
      <c r="H517" s="38">
        <v>10361.162499999999</v>
      </c>
      <c r="I517" s="38">
        <f>Table1[[#This Row],[Cost]]+IF(Table1[[#This Row],[n]]=0,0,VLOOKUP(Table1[[#This Row],[DRG]],HCPCs,5,0))</f>
        <v>10387.28893054903</v>
      </c>
      <c r="J517" s="39">
        <v>1.1605010773086955</v>
      </c>
      <c r="K517" s="39">
        <f>Table1[[#This Row],[W (3M)]]-IFERROR((Table1[[#This Row],[W (3M)]]-Table1[[#This Row],[Adjusted Cost]]*Casemix/TotalCost)*EXP(-a/Table1[[#This Row],[n]]),)</f>
        <v>1.2506523504273857</v>
      </c>
      <c r="L517" s="39">
        <f>VLOOKUP(Table1[[#This Row],[BaseDRG]],BaseDRGTable,13+Table1[[#This Row],[severity]],FALSE)</f>
        <v>1.2506523504273857</v>
      </c>
      <c r="M517" s="39">
        <f>IF(VLOOKUP(Table1[[#This Row],[BaseDRG]],BaseDRGTable,8,0)&gt;0,Table1[[#This Row],[W (severity)]]*Basic_CaseMix/$L$797,Table1[[#This Row],[W (severity)]])</f>
        <v>1.2631210938143991</v>
      </c>
      <c r="N517" s="38">
        <v>16</v>
      </c>
      <c r="O517" s="41">
        <v>6</v>
      </c>
      <c r="P517" s="60">
        <v>1.3541770514479177</v>
      </c>
      <c r="Q517" s="40">
        <f>Table1[[#This Row],[W (proposed)]]/Table1[[#This Row],[W (curr)]]-1</f>
        <v>-6.7240806906422979E-2</v>
      </c>
      <c r="R517" s="41">
        <f>RANK(Table1[[#This Row],[∆W%]],Table1[∆W%])</f>
        <v>466</v>
      </c>
      <c r="S517" s="59">
        <f>Table1[W (proposed)]-Table1[[#This Row],[W (curr)]]</f>
        <v>-9.1055957633518592E-2</v>
      </c>
      <c r="T517" s="50">
        <f>Table1[[#This Row],[nBasic]]*Table1[W (proposed)]-Table1[[#This Row],[nBasic (curr)]]*Table1[[#This Row],[W (curr)]]</f>
        <v>-3.0725779334299093</v>
      </c>
      <c r="U517" s="48"/>
      <c r="V517" s="46"/>
      <c r="W517" s="46"/>
      <c r="X517" s="46"/>
      <c r="Y517" s="46"/>
      <c r="Z517" s="46"/>
      <c r="AA517" s="46"/>
      <c r="AB517" s="46"/>
      <c r="AC517" s="46"/>
      <c r="AD517" s="46"/>
      <c r="AE517" s="46"/>
    </row>
    <row r="518" spans="1:31" s="44" customFormat="1" x14ac:dyDescent="0.25">
      <c r="A518" s="36">
        <v>44192</v>
      </c>
      <c r="B518" s="36" t="s">
        <v>12</v>
      </c>
      <c r="C518" s="36" t="s">
        <v>498</v>
      </c>
      <c r="D518" s="36">
        <v>4419</v>
      </c>
      <c r="E518" s="36">
        <v>2</v>
      </c>
      <c r="F518" s="37">
        <v>18</v>
      </c>
      <c r="G518" s="37">
        <v>4</v>
      </c>
      <c r="H518" s="38">
        <v>12389.195222222223</v>
      </c>
      <c r="I518" s="38">
        <f>Table1[[#This Row],[Cost]]+IF(Table1[[#This Row],[n]]=0,0,VLOOKUP(Table1[[#This Row],[DRG]],HCPCs,5,0))</f>
        <v>12389.195222222223</v>
      </c>
      <c r="J518" s="39">
        <v>1.0793000000000006</v>
      </c>
      <c r="K518" s="39">
        <f>Table1[[#This Row],[W (3M)]]-IFERROR((Table1[[#This Row],[W (3M)]]-Table1[[#This Row],[Adjusted Cost]]*Casemix/TotalCost)*EXP(-a/Table1[[#This Row],[n]]),)</f>
        <v>1.4808497972818742</v>
      </c>
      <c r="L518" s="39">
        <f>VLOOKUP(Table1[[#This Row],[BaseDRG]],BaseDRGTable,13+Table1[[#This Row],[severity]],FALSE)</f>
        <v>1.4808497972818742</v>
      </c>
      <c r="M518" s="39">
        <f>IF(VLOOKUP(Table1[[#This Row],[BaseDRG]],BaseDRGTable,8,0)&gt;0,Table1[[#This Row],[W (severity)]]*Basic_CaseMix/$L$797,Table1[[#This Row],[W (severity)]])</f>
        <v>1.4956135612572976</v>
      </c>
      <c r="N518" s="38">
        <v>41</v>
      </c>
      <c r="O518" s="41">
        <v>7</v>
      </c>
      <c r="P518" s="60">
        <v>1.5264097021811014</v>
      </c>
      <c r="Q518" s="40">
        <f>Table1[[#This Row],[W (proposed)]]/Table1[[#This Row],[W (curr)]]-1</f>
        <v>-2.0175540603416531E-2</v>
      </c>
      <c r="R518" s="41">
        <f>RANK(Table1[[#This Row],[∆W%]],Table1[∆W%])</f>
        <v>419</v>
      </c>
      <c r="S518" s="59">
        <f>Table1[W (proposed)]-Table1[[#This Row],[W (curr)]]</f>
        <v>-3.0796140923803783E-2</v>
      </c>
      <c r="T518" s="50">
        <f>Table1[[#This Row],[nBasic]]*Table1[W (proposed)]-Table1[[#This Row],[nBasic (curr)]]*Table1[[#This Row],[W (curr)]]</f>
        <v>-4.7024136702385189</v>
      </c>
      <c r="U518" s="48"/>
      <c r="V518" s="46"/>
      <c r="W518" s="46"/>
      <c r="X518" s="46"/>
      <c r="Y518" s="46"/>
      <c r="Z518" s="46"/>
      <c r="AA518" s="46"/>
      <c r="AB518" s="46"/>
      <c r="AC518" s="46"/>
      <c r="AD518" s="46"/>
      <c r="AE518" s="46"/>
    </row>
    <row r="519" spans="1:31" s="44" customFormat="1" x14ac:dyDescent="0.25">
      <c r="A519" s="36">
        <v>131303</v>
      </c>
      <c r="B519" s="36" t="s">
        <v>21</v>
      </c>
      <c r="C519" s="36" t="s">
        <v>413</v>
      </c>
      <c r="D519" s="36">
        <v>13130</v>
      </c>
      <c r="E519" s="36">
        <v>3</v>
      </c>
      <c r="F519" s="37">
        <v>19</v>
      </c>
      <c r="G519" s="37">
        <v>4</v>
      </c>
      <c r="H519" s="38">
        <v>5396.6350578947377</v>
      </c>
      <c r="I519" s="38">
        <f>Table1[[#This Row],[Cost]]+IF(Table1[[#This Row],[n]]=0,0,VLOOKUP(Table1[[#This Row],[DRG]],HCPCs,5,0))</f>
        <v>5396.6350578947377</v>
      </c>
      <c r="J519" s="39">
        <v>1.2219000674434821</v>
      </c>
      <c r="K519" s="39">
        <f>Table1[[#This Row],[W (3M)]]-IFERROR((Table1[[#This Row],[W (3M)]]-Table1[[#This Row],[Adjusted Cost]]*Casemix/TotalCost)*EXP(-a/Table1[[#This Row],[n]]),)</f>
        <v>0.67645219884864205</v>
      </c>
      <c r="L519" s="39">
        <f>VLOOKUP(Table1[[#This Row],[BaseDRG]],BaseDRGTable,13+Table1[[#This Row],[severity]],FALSE)</f>
        <v>0.67645219884864205</v>
      </c>
      <c r="M519" s="39">
        <f>IF(VLOOKUP(Table1[[#This Row],[BaseDRG]],BaseDRGTable,8,0)&gt;0,Table1[[#This Row],[W (severity)]]*Basic_CaseMix/$L$797,Table1[[#This Row],[W (severity)]])</f>
        <v>0.68319628634677243</v>
      </c>
      <c r="N519" s="38">
        <v>305</v>
      </c>
      <c r="O519" s="41">
        <v>46</v>
      </c>
      <c r="P519" s="60">
        <v>0.39090156397952003</v>
      </c>
      <c r="Q519" s="40">
        <f>Table1[[#This Row],[W (proposed)]]/Table1[[#This Row],[W (curr)]]-1</f>
        <v>0.74774508290932862</v>
      </c>
      <c r="R519" s="41">
        <f>RANK(Table1[[#This Row],[∆W%]],Table1[∆W%])</f>
        <v>23</v>
      </c>
      <c r="S519" s="59">
        <f>Table1[W (proposed)]-Table1[[#This Row],[W (curr)]]</f>
        <v>0.2922947223672524</v>
      </c>
      <c r="T519" s="50">
        <f>Table1[[#This Row],[nBasic]]*Table1[W (proposed)]-Table1[[#This Row],[nBasic (curr)]]*Table1[[#This Row],[W (curr)]]</f>
        <v>-15.248686797670832</v>
      </c>
      <c r="U519" s="48"/>
      <c r="V519" s="46"/>
      <c r="W519" s="46"/>
      <c r="X519" s="46"/>
      <c r="Y519" s="46"/>
      <c r="Z519" s="46"/>
      <c r="AA519" s="46"/>
      <c r="AB519" s="46"/>
      <c r="AC519" s="46"/>
      <c r="AD519" s="46"/>
      <c r="AE519" s="46"/>
    </row>
    <row r="520" spans="1:31" s="44" customFormat="1" x14ac:dyDescent="0.25">
      <c r="A520" s="36">
        <v>41013</v>
      </c>
      <c r="B520" s="36" t="s">
        <v>12</v>
      </c>
      <c r="C520" s="36" t="s">
        <v>717</v>
      </c>
      <c r="D520" s="36">
        <v>4101</v>
      </c>
      <c r="E520" s="36">
        <v>3</v>
      </c>
      <c r="F520" s="37">
        <v>9</v>
      </c>
      <c r="G520" s="37">
        <v>3</v>
      </c>
      <c r="H520" s="38">
        <v>125290.00782502665</v>
      </c>
      <c r="I520" s="38">
        <f>Table1[[#This Row],[Cost]]+IF(Table1[[#This Row],[n]]=0,0,VLOOKUP(Table1[[#This Row],[DRG]],HCPCs,5,0))</f>
        <v>125290.00782502665</v>
      </c>
      <c r="J520" s="39">
        <v>17.170703448600001</v>
      </c>
      <c r="K520" s="39">
        <f>Table1[[#This Row],[W (3M)]]-IFERROR((Table1[[#This Row],[W (3M)]]-Table1[[#This Row],[Adjusted Cost]]*Casemix/TotalCost)*EXP(-a/Table1[[#This Row],[n]]),)</f>
        <v>15.331158021827537</v>
      </c>
      <c r="L520" s="39">
        <f>VLOOKUP(Table1[[#This Row],[BaseDRG]],BaseDRGTable,13+Table1[[#This Row],[severity]],FALSE)</f>
        <v>15.331158021827537</v>
      </c>
      <c r="M520" s="39">
        <f>IF(VLOOKUP(Table1[[#This Row],[BaseDRG]],BaseDRGTable,8,0)&gt;0,Table1[[#This Row],[W (severity)]]*Basic_CaseMix/$L$797,Table1[[#This Row],[W (severity)]])</f>
        <v>15.484006473385314</v>
      </c>
      <c r="N520" s="38">
        <v>0</v>
      </c>
      <c r="O520" s="41">
        <v>0</v>
      </c>
      <c r="P520" s="60">
        <v>17.170703448600001</v>
      </c>
      <c r="Q520" s="40">
        <f>Table1[[#This Row],[W (proposed)]]/Table1[[#This Row],[W (curr)]]-1</f>
        <v>-9.82310934589119E-2</v>
      </c>
      <c r="R520" s="41">
        <f>RANK(Table1[[#This Row],[∆W%]],Table1[∆W%])</f>
        <v>505</v>
      </c>
      <c r="S520" s="51">
        <f>Table1[W (proposed)]-Table1[[#This Row],[W (curr)]]</f>
        <v>-1.6866969752146872</v>
      </c>
      <c r="T520" s="50">
        <f>Table1[[#This Row],[nBasic]]*Table1[W (proposed)]-Table1[[#This Row],[nBasic (curr)]]*Table1[[#This Row],[W (curr)]]</f>
        <v>46.452019420155942</v>
      </c>
      <c r="U520" s="48"/>
      <c r="V520" s="46"/>
      <c r="W520" s="46"/>
      <c r="X520" s="46"/>
      <c r="Y520" s="46"/>
      <c r="Z520" s="46"/>
      <c r="AA520" s="46"/>
      <c r="AB520" s="46"/>
      <c r="AC520" s="46"/>
      <c r="AD520" s="46"/>
      <c r="AE520" s="46"/>
    </row>
    <row r="521" spans="1:31" s="44" customFormat="1" x14ac:dyDescent="0.25">
      <c r="A521" s="36">
        <v>51163</v>
      </c>
      <c r="B521" s="36" t="s">
        <v>13</v>
      </c>
      <c r="C521" s="36" t="s">
        <v>352</v>
      </c>
      <c r="D521" s="36">
        <v>5116</v>
      </c>
      <c r="E521" s="36">
        <v>3</v>
      </c>
      <c r="F521" s="37">
        <v>10</v>
      </c>
      <c r="G521" s="37">
        <v>3</v>
      </c>
      <c r="H521" s="38">
        <v>8244.0211999999992</v>
      </c>
      <c r="I521" s="38">
        <f>Table1[[#This Row],[Cost]]+IF(Table1[[#This Row],[n]]=0,0,VLOOKUP(Table1[[#This Row],[DRG]],HCPCs,5,0))</f>
        <v>47036.367353846144</v>
      </c>
      <c r="J521" s="39">
        <v>2.8216000000000001</v>
      </c>
      <c r="K521" s="39">
        <f>Table1[[#This Row],[W (3M)]]-IFERROR((Table1[[#This Row],[W (3M)]]-Table1[[#This Row],[Adjusted Cost]]*Casemix/TotalCost)*EXP(-a/Table1[[#This Row],[n]]),)</f>
        <v>5.4707820194581451</v>
      </c>
      <c r="L521" s="39">
        <f>VLOOKUP(Table1[[#This Row],[BaseDRG]],BaseDRGTable,13+Table1[[#This Row],[severity]],FALSE)</f>
        <v>5.4707820194581451</v>
      </c>
      <c r="M521" s="39">
        <f>IF(VLOOKUP(Table1[[#This Row],[BaseDRG]],BaseDRGTable,8,0)&gt;0,Table1[[#This Row],[W (severity)]]*Basic_CaseMix/$L$797,Table1[[#This Row],[W (severity)]])</f>
        <v>5.5253245764713714</v>
      </c>
      <c r="N521" s="38">
        <v>4</v>
      </c>
      <c r="O521" s="41">
        <v>0</v>
      </c>
      <c r="P521" s="60">
        <v>3.3509057270798452</v>
      </c>
      <c r="Q521" s="40">
        <f>Table1[[#This Row],[W (proposed)]]/Table1[[#This Row],[W (curr)]]-1</f>
        <v>0.64890481156162783</v>
      </c>
      <c r="R521" s="41">
        <f>RANK(Table1[[#This Row],[∆W%]],Table1[∆W%])</f>
        <v>30</v>
      </c>
      <c r="S521" s="59">
        <f>Table1[W (proposed)]-Table1[[#This Row],[W (curr)]]</f>
        <v>2.1744188493915262</v>
      </c>
      <c r="T521" s="50">
        <f>Table1[[#This Row],[nBasic]]*Table1[W (proposed)]-Table1[[#This Row],[nBasic (curr)]]*Table1[[#This Row],[W (curr)]]</f>
        <v>16.575973729414116</v>
      </c>
      <c r="U521" s="48"/>
      <c r="V521" s="46"/>
      <c r="W521" s="46"/>
      <c r="X521" s="46"/>
      <c r="Y521" s="46"/>
      <c r="Z521" s="46"/>
      <c r="AA521" s="46"/>
      <c r="AB521" s="46"/>
      <c r="AC521" s="46"/>
      <c r="AD521" s="46"/>
      <c r="AE521" s="46"/>
    </row>
    <row r="522" spans="1:31" s="44" customFormat="1" x14ac:dyDescent="0.25">
      <c r="A522" s="36">
        <v>54143</v>
      </c>
      <c r="B522" s="36" t="s">
        <v>13</v>
      </c>
      <c r="C522" s="36" t="s">
        <v>334</v>
      </c>
      <c r="D522" s="36">
        <v>5414</v>
      </c>
      <c r="E522" s="36">
        <v>3</v>
      </c>
      <c r="F522" s="37">
        <v>14</v>
      </c>
      <c r="G522" s="37">
        <v>3</v>
      </c>
      <c r="H522" s="38">
        <v>51053.666484742855</v>
      </c>
      <c r="I522" s="38">
        <f>Table1[[#This Row],[Cost]]+IF(Table1[[#This Row],[n]]=0,0,VLOOKUP(Table1[[#This Row],[DRG]],HCPCs,5,0))</f>
        <v>51659.852330067813</v>
      </c>
      <c r="J522" s="39">
        <v>0.87450000000000006</v>
      </c>
      <c r="K522" s="39">
        <f>Table1[[#This Row],[W (3M)]]-IFERROR((Table1[[#This Row],[W (3M)]]-Table1[[#This Row],[Adjusted Cost]]*Casemix/TotalCost)*EXP(-a/Table1[[#This Row],[n]]),)</f>
        <v>5.9522605234025976</v>
      </c>
      <c r="L522" s="39">
        <f>VLOOKUP(Table1[[#This Row],[BaseDRG]],BaseDRGTable,13+Table1[[#This Row],[severity]],FALSE)</f>
        <v>5.9522605234025976</v>
      </c>
      <c r="M522" s="39">
        <f>IF(VLOOKUP(Table1[[#This Row],[BaseDRG]],BaseDRGTable,8,0)&gt;0,Table1[[#This Row],[W (severity)]]*Basic_CaseMix/$L$797,Table1[[#This Row],[W (severity)]])</f>
        <v>6.0116033207943715</v>
      </c>
      <c r="N522" s="38">
        <v>9</v>
      </c>
      <c r="O522" s="41">
        <v>2</v>
      </c>
      <c r="P522" s="60">
        <v>3.0233869711129957</v>
      </c>
      <c r="Q522" s="40">
        <f>Table1[[#This Row],[W (proposed)]]/Table1[[#This Row],[W (curr)]]-1</f>
        <v>0.988367145268648</v>
      </c>
      <c r="R522" s="41">
        <f>RANK(Table1[[#This Row],[∆W%]],Table1[∆W%])</f>
        <v>16</v>
      </c>
      <c r="S522" s="59">
        <f>Table1[W (proposed)]-Table1[[#This Row],[W (curr)]]</f>
        <v>2.9882163496813758</v>
      </c>
      <c r="T522" s="50">
        <f>Table1[[#This Row],[nBasic]]*Table1[W (proposed)]-Table1[[#This Row],[nBasic (curr)]]*Table1[[#This Row],[W (curr)]]</f>
        <v>11.988036020157123</v>
      </c>
      <c r="U522" s="48"/>
      <c r="V522" s="46"/>
      <c r="W522" s="46"/>
      <c r="X522" s="46"/>
      <c r="Y522" s="46"/>
      <c r="Z522" s="46"/>
      <c r="AA522" s="46"/>
      <c r="AB522" s="46"/>
      <c r="AC522" s="46"/>
      <c r="AD522" s="46"/>
      <c r="AE522" s="46"/>
    </row>
    <row r="523" spans="1:31" s="44" customFormat="1" x14ac:dyDescent="0.25">
      <c r="A523" s="36">
        <v>14253</v>
      </c>
      <c r="B523" s="36" t="s">
        <v>9</v>
      </c>
      <c r="C523" s="36" t="s">
        <v>371</v>
      </c>
      <c r="D523" s="36">
        <v>1425</v>
      </c>
      <c r="E523" s="36">
        <v>3</v>
      </c>
      <c r="F523" s="37">
        <v>9</v>
      </c>
      <c r="G523" s="37">
        <v>3</v>
      </c>
      <c r="H523" s="38">
        <v>22803.684702422222</v>
      </c>
      <c r="I523" s="38">
        <f>Table1[[#This Row],[Cost]]+IF(Table1[[#This Row],[n]]=0,0,VLOOKUP(Table1[[#This Row],[DRG]],HCPCs,5,0))</f>
        <v>27791.132457757249</v>
      </c>
      <c r="J523" s="39">
        <v>1.4352</v>
      </c>
      <c r="K523" s="39">
        <f>Table1[[#This Row],[W (3M)]]-IFERROR((Table1[[#This Row],[W (3M)]]-Table1[[#This Row],[Adjusted Cost]]*Casemix/TotalCost)*EXP(-a/Table1[[#This Row],[n]]),)</f>
        <v>3.1987985790496767</v>
      </c>
      <c r="L523" s="39">
        <f>VLOOKUP(Table1[[#This Row],[BaseDRG]],BaseDRGTable,13+Table1[[#This Row],[severity]],FALSE)</f>
        <v>3.1987985790496767</v>
      </c>
      <c r="M523" s="39">
        <f>IF(VLOOKUP(Table1[[#This Row],[BaseDRG]],BaseDRGTable,8,0)&gt;0,Table1[[#This Row],[W (severity)]]*Basic_CaseMix/$L$797,Table1[[#This Row],[W (severity)]])</f>
        <v>3.2306899344813309</v>
      </c>
      <c r="N523" s="38">
        <v>3</v>
      </c>
      <c r="O523" s="41">
        <v>2</v>
      </c>
      <c r="P523" s="60">
        <v>0.96105584284820367</v>
      </c>
      <c r="Q523" s="40">
        <f>Table1[[#This Row],[W (proposed)]]/Table1[[#This Row],[W (curr)]]-1</f>
        <v>2.3616048000986036</v>
      </c>
      <c r="R523" s="41">
        <f>RANK(Table1[[#This Row],[∆W%]],Table1[∆W%])</f>
        <v>3</v>
      </c>
      <c r="S523" s="59">
        <f>Table1[W (proposed)]-Table1[[#This Row],[W (curr)]]</f>
        <v>2.2696340916331272</v>
      </c>
      <c r="T523" s="50">
        <f>Table1[[#This Row],[nBasic]]*Table1[W (proposed)]-Table1[[#This Row],[nBasic (curr)]]*Table1[[#This Row],[W (curr)]]</f>
        <v>7.7699581177475849</v>
      </c>
      <c r="U523" s="48"/>
      <c r="V523" s="46"/>
      <c r="W523" s="46"/>
      <c r="X523" s="46"/>
      <c r="Y523" s="46"/>
      <c r="Z523" s="46"/>
      <c r="AA523" s="46"/>
      <c r="AB523" s="46"/>
      <c r="AC523" s="46"/>
      <c r="AD523" s="46"/>
      <c r="AE523" s="46"/>
    </row>
    <row r="524" spans="1:31" s="44" customFormat="1" x14ac:dyDescent="0.25">
      <c r="A524" s="36">
        <v>134103</v>
      </c>
      <c r="B524" s="36" t="s">
        <v>21</v>
      </c>
      <c r="C524" s="36" t="s">
        <v>676</v>
      </c>
      <c r="D524" s="36">
        <v>13410</v>
      </c>
      <c r="E524" s="36">
        <v>3</v>
      </c>
      <c r="F524" s="37">
        <v>13</v>
      </c>
      <c r="G524" s="37">
        <v>3</v>
      </c>
      <c r="H524" s="38">
        <v>15921.171461538463</v>
      </c>
      <c r="I524" s="38">
        <f>Table1[[#This Row],[Cost]]+IF(Table1[[#This Row],[n]]=0,0,VLOOKUP(Table1[[#This Row],[DRG]],HCPCs,5,0))</f>
        <v>16302.372351518516</v>
      </c>
      <c r="J524" s="39">
        <v>1.7764026623300002</v>
      </c>
      <c r="K524" s="39">
        <f>Table1[[#This Row],[W (3M)]]-IFERROR((Table1[[#This Row],[W (3M)]]-Table1[[#This Row],[Adjusted Cost]]*Casemix/TotalCost)*EXP(-a/Table1[[#This Row],[n]]),)</f>
        <v>1.9608860158075823</v>
      </c>
      <c r="L524" s="39">
        <f>VLOOKUP(Table1[[#This Row],[BaseDRG]],BaseDRGTable,13+Table1[[#This Row],[severity]],FALSE)</f>
        <v>1.9608860158075823</v>
      </c>
      <c r="M524" s="39">
        <f>IF(VLOOKUP(Table1[[#This Row],[BaseDRG]],BaseDRGTable,8,0)&gt;0,Table1[[#This Row],[W (severity)]]*Basic_CaseMix/$L$797,Table1[[#This Row],[W (severity)]])</f>
        <v>1.9804356408763975</v>
      </c>
      <c r="N524" s="38">
        <v>6</v>
      </c>
      <c r="O524" s="41">
        <v>0</v>
      </c>
      <c r="P524" s="60">
        <v>2.5927478411523568</v>
      </c>
      <c r="Q524" s="40">
        <f>Table1[[#This Row],[W (proposed)]]/Table1[[#This Row],[W (curr)]]-1</f>
        <v>-0.23616342112305644</v>
      </c>
      <c r="R524" s="41">
        <f>RANK(Table1[[#This Row],[∆W%]],Table1[∆W%])</f>
        <v>650</v>
      </c>
      <c r="S524" s="59">
        <f>Table1[W (proposed)]-Table1[[#This Row],[W (curr)]]</f>
        <v>-0.61231220027595934</v>
      </c>
      <c r="T524" s="50">
        <f>Table1[[#This Row],[nBasic]]*Table1[W (proposed)]-Table1[[#This Row],[nBasic (curr)]]*Table1[[#This Row],[W (curr)]]</f>
        <v>5.9413069226291926</v>
      </c>
      <c r="U524" s="48"/>
      <c r="V524" s="46"/>
      <c r="W524" s="46"/>
      <c r="X524" s="46"/>
      <c r="Y524" s="46"/>
      <c r="Z524" s="46"/>
      <c r="AA524" s="46"/>
      <c r="AB524" s="46"/>
      <c r="AC524" s="46"/>
      <c r="AD524" s="46"/>
      <c r="AE524" s="46"/>
    </row>
    <row r="525" spans="1:31" s="44" customFormat="1" x14ac:dyDescent="0.25">
      <c r="A525" s="36">
        <v>34153</v>
      </c>
      <c r="B525" s="36" t="s">
        <v>11</v>
      </c>
      <c r="C525" s="36" t="s">
        <v>615</v>
      </c>
      <c r="D525" s="36">
        <v>3415</v>
      </c>
      <c r="E525" s="36">
        <v>3</v>
      </c>
      <c r="F525" s="37">
        <v>32</v>
      </c>
      <c r="G525" s="37">
        <v>3</v>
      </c>
      <c r="H525" s="38">
        <v>14285.755733587503</v>
      </c>
      <c r="I525" s="38">
        <f>Table1[[#This Row],[Cost]]+IF(Table1[[#This Row],[n]]=0,0,VLOOKUP(Table1[[#This Row],[DRG]],HCPCs,5,0))</f>
        <v>14354.483006314775</v>
      </c>
      <c r="J525" s="39">
        <v>1.0561000000000003</v>
      </c>
      <c r="K525" s="39">
        <f>Table1[[#This Row],[W (3M)]]-IFERROR((Table1[[#This Row],[W (3M)]]-Table1[[#This Row],[Adjusted Cost]]*Casemix/TotalCost)*EXP(-a/Table1[[#This Row],[n]]),)</f>
        <v>1.7200908130107853</v>
      </c>
      <c r="L525" s="39">
        <f>VLOOKUP(Table1[[#This Row],[BaseDRG]],BaseDRGTable,13+Table1[[#This Row],[severity]],FALSE)</f>
        <v>1.7200908130107853</v>
      </c>
      <c r="M525" s="39">
        <f>IF(VLOOKUP(Table1[[#This Row],[BaseDRG]],BaseDRGTable,8,0)&gt;0,Table1[[#This Row],[W (severity)]]*Basic_CaseMix/$L$797,Table1[[#This Row],[W (severity)]])</f>
        <v>1.7372397600722622</v>
      </c>
      <c r="N525" s="38">
        <v>17</v>
      </c>
      <c r="O525" s="41">
        <v>0</v>
      </c>
      <c r="P525" s="60">
        <v>1.8370754962239042</v>
      </c>
      <c r="Q525" s="40">
        <f>Table1[[#This Row],[W (proposed)]]/Table1[[#This Row],[W (curr)]]-1</f>
        <v>-5.4344928315060326E-2</v>
      </c>
      <c r="R525" s="41">
        <f>RANK(Table1[[#This Row],[∆W%]],Table1[∆W%])</f>
        <v>448</v>
      </c>
      <c r="S525" s="59">
        <f>Table1[W (proposed)]-Table1[[#This Row],[W (curr)]]</f>
        <v>-9.9835736151641985E-2</v>
      </c>
      <c r="T525" s="50">
        <f>Table1[[#This Row],[nBasic]]*Table1[W (proposed)]-Table1[[#This Row],[nBasic (curr)]]*Table1[[#This Row],[W (curr)]]</f>
        <v>5.2117192802167871</v>
      </c>
      <c r="U525" s="48"/>
      <c r="V525" s="46"/>
      <c r="W525" s="46"/>
      <c r="X525" s="46"/>
      <c r="Y525" s="46"/>
      <c r="Z525" s="46"/>
      <c r="AA525" s="46"/>
      <c r="AB525" s="46"/>
      <c r="AC525" s="46"/>
      <c r="AD525" s="46"/>
      <c r="AE525" s="46"/>
    </row>
    <row r="526" spans="1:31" s="44" customFormat="1" x14ac:dyDescent="0.25">
      <c r="A526" s="36">
        <v>158141</v>
      </c>
      <c r="B526" s="36" t="s">
        <v>23</v>
      </c>
      <c r="C526" s="36" t="s">
        <v>215</v>
      </c>
      <c r="D526" s="36">
        <v>15814</v>
      </c>
      <c r="E526" s="36">
        <v>1</v>
      </c>
      <c r="F526" s="37">
        <v>14</v>
      </c>
      <c r="G526" s="37">
        <v>3</v>
      </c>
      <c r="H526" s="38">
        <v>14794.81564335714</v>
      </c>
      <c r="I526" s="38">
        <f>Table1[[#This Row],[Cost]]+IF(Table1[[#This Row],[n]]=0,0,VLOOKUP(Table1[[#This Row],[DRG]],HCPCs,5,0))</f>
        <v>14794.81564335714</v>
      </c>
      <c r="J526" s="39">
        <v>0.19730188609374996</v>
      </c>
      <c r="K526" s="39">
        <f>Table1[[#This Row],[W (3M)]]-IFERROR((Table1[[#This Row],[W (3M)]]-Table1[[#This Row],[Adjusted Cost]]*Casemix/TotalCost)*EXP(-a/Table1[[#This Row],[n]]),)</f>
        <v>1.7017104542970376</v>
      </c>
      <c r="L526" s="39">
        <f>VLOOKUP(Table1[[#This Row],[BaseDRG]],BaseDRGTable,13+Table1[[#This Row],[severity]],FALSE)</f>
        <v>1.7017104542970376</v>
      </c>
      <c r="M526" s="39">
        <f>IF(VLOOKUP(Table1[[#This Row],[BaseDRG]],BaseDRGTable,8,0)&gt;0,Table1[[#This Row],[W (severity)]]*Basic_CaseMix/$L$797,Table1[[#This Row],[W (severity)]])</f>
        <v>1.7186761530112942</v>
      </c>
      <c r="N526" s="38">
        <v>14</v>
      </c>
      <c r="O526" s="41">
        <v>1</v>
      </c>
      <c r="P526" s="60">
        <v>1.3753915968663388</v>
      </c>
      <c r="Q526" s="40">
        <f>Table1[[#This Row],[W (proposed)]]/Table1[[#This Row],[W (curr)]]-1</f>
        <v>0.24959041259746462</v>
      </c>
      <c r="R526" s="41">
        <f>RANK(Table1[[#This Row],[∆W%]],Table1[∆W%])</f>
        <v>134</v>
      </c>
      <c r="S526" s="59">
        <f>Table1[W (proposed)]-Table1[[#This Row],[W (curr)]]</f>
        <v>0.34328455614495534</v>
      </c>
      <c r="T526" s="50">
        <f>Table1[[#This Row],[nBasic]]*Table1[W (proposed)]-Table1[[#This Row],[nBasic (curr)]]*Table1[[#This Row],[W (curr)]]</f>
        <v>3.780636862167543</v>
      </c>
      <c r="U526" s="48"/>
      <c r="V526" s="46"/>
      <c r="W526" s="46"/>
      <c r="X526" s="46"/>
      <c r="Y526" s="46"/>
      <c r="Z526" s="46"/>
      <c r="AA526" s="46"/>
      <c r="AB526" s="46"/>
      <c r="AC526" s="46"/>
      <c r="AD526" s="46"/>
      <c r="AE526" s="46"/>
    </row>
    <row r="527" spans="1:31" s="44" customFormat="1" x14ac:dyDescent="0.25">
      <c r="A527" s="36">
        <v>11112</v>
      </c>
      <c r="B527" s="36" t="s">
        <v>9</v>
      </c>
      <c r="C527" s="36" t="s">
        <v>468</v>
      </c>
      <c r="D527" s="36">
        <v>1111</v>
      </c>
      <c r="E527" s="36">
        <v>2</v>
      </c>
      <c r="F527" s="37">
        <v>6</v>
      </c>
      <c r="G527" s="37">
        <v>3</v>
      </c>
      <c r="H527" s="38">
        <v>7856.9226333333327</v>
      </c>
      <c r="I527" s="38">
        <f>Table1[[#This Row],[Cost]]+IF(Table1[[#This Row],[n]]=0,0,VLOOKUP(Table1[[#This Row],[DRG]],HCPCs,5,0))</f>
        <v>8686.2261696894657</v>
      </c>
      <c r="J527" s="39">
        <v>1.7384999999999995</v>
      </c>
      <c r="K527" s="39">
        <f>Table1[[#This Row],[W (3M)]]-IFERROR((Table1[[#This Row],[W (3M)]]-Table1[[#This Row],[Adjusted Cost]]*Casemix/TotalCost)*EXP(-a/Table1[[#This Row],[n]]),)</f>
        <v>1.1368514512670447</v>
      </c>
      <c r="L527" s="39">
        <f>VLOOKUP(Table1[[#This Row],[BaseDRG]],BaseDRGTable,13+Table1[[#This Row],[severity]],FALSE)</f>
        <v>2.2164641682398005</v>
      </c>
      <c r="M527" s="39">
        <f>IF(VLOOKUP(Table1[[#This Row],[BaseDRG]],BaseDRGTable,8,0)&gt;0,Table1[[#This Row],[W (severity)]]*Basic_CaseMix/$L$797,Table1[[#This Row],[W (severity)]])</f>
        <v>2.2385618542441073</v>
      </c>
      <c r="N527" s="38">
        <v>15</v>
      </c>
      <c r="O527" s="41">
        <v>2</v>
      </c>
      <c r="P527" s="60">
        <v>1.7449125242176675</v>
      </c>
      <c r="Q527" s="40">
        <f>Table1[[#This Row],[W (proposed)]]/Table1[[#This Row],[W (curr)]]-1</f>
        <v>0.28290778086297919</v>
      </c>
      <c r="R527" s="41">
        <f>RANK(Table1[[#This Row],[∆W%]],Table1[∆W%])</f>
        <v>114</v>
      </c>
      <c r="S527" s="59">
        <f>Table1[W (proposed)]-Table1[[#This Row],[W (curr)]]</f>
        <v>0.49364933002643974</v>
      </c>
      <c r="T527" s="50">
        <f>Table1[[#This Row],[nBasic]]*Table1[W (proposed)]-Table1[[#This Row],[nBasic (curr)]]*Table1[[#This Row],[W (curr)]]</f>
        <v>3.2258605142969867</v>
      </c>
      <c r="U527" s="48"/>
      <c r="V527" s="46"/>
      <c r="W527" s="46"/>
      <c r="X527" s="46"/>
      <c r="Y527" s="46"/>
      <c r="Z527" s="46"/>
      <c r="AA527" s="46"/>
      <c r="AB527" s="46"/>
      <c r="AC527" s="46"/>
      <c r="AD527" s="46"/>
      <c r="AE527" s="46"/>
    </row>
    <row r="528" spans="1:31" s="44" customFormat="1" x14ac:dyDescent="0.25">
      <c r="A528" s="36">
        <v>111112</v>
      </c>
      <c r="B528" s="36" t="s">
        <v>19</v>
      </c>
      <c r="C528" s="36" t="s">
        <v>431</v>
      </c>
      <c r="D528" s="36">
        <v>11111</v>
      </c>
      <c r="E528" s="36">
        <v>2</v>
      </c>
      <c r="F528" s="37">
        <v>6</v>
      </c>
      <c r="G528" s="37">
        <v>3</v>
      </c>
      <c r="H528" s="38">
        <v>31015.404051143338</v>
      </c>
      <c r="I528" s="38">
        <f>Table1[[#This Row],[Cost]]+IF(Table1[[#This Row],[n]]=0,0,VLOOKUP(Table1[[#This Row],[DRG]],HCPCs,5,0))</f>
        <v>31015.404051143338</v>
      </c>
      <c r="J528" s="39">
        <v>2.4089954582714279</v>
      </c>
      <c r="K528" s="39">
        <f>Table1[[#This Row],[W (3M)]]-IFERROR((Table1[[#This Row],[W (3M)]]-Table1[[#This Row],[Adjusted Cost]]*Casemix/TotalCost)*EXP(-a/Table1[[#This Row],[n]]),)</f>
        <v>3.5851272032954835</v>
      </c>
      <c r="L528" s="39">
        <f>VLOOKUP(Table1[[#This Row],[BaseDRG]],BaseDRGTable,13+Table1[[#This Row],[severity]],FALSE)</f>
        <v>3.5851272032954835</v>
      </c>
      <c r="M528" s="39">
        <f>IF(VLOOKUP(Table1[[#This Row],[BaseDRG]],BaseDRGTable,8,0)&gt;0,Table1[[#This Row],[W (severity)]]*Basic_CaseMix/$L$797,Table1[[#This Row],[W (severity)]])</f>
        <v>3.6208701746275378</v>
      </c>
      <c r="N528" s="38">
        <v>6</v>
      </c>
      <c r="O528" s="41">
        <v>3</v>
      </c>
      <c r="P528" s="60">
        <v>2.7801144712002404</v>
      </c>
      <c r="Q528" s="40">
        <f>Table1[[#This Row],[W (proposed)]]/Table1[[#This Row],[W (curr)]]-1</f>
        <v>0.30241765658819197</v>
      </c>
      <c r="R528" s="41">
        <f>RANK(Table1[[#This Row],[∆W%]],Table1[∆W%])</f>
        <v>103</v>
      </c>
      <c r="S528" s="59">
        <f>Table1[W (proposed)]-Table1[[#This Row],[W (curr)]]</f>
        <v>0.84075570342729744</v>
      </c>
      <c r="T528" s="50">
        <f>Table1[[#This Row],[nBasic]]*Table1[W (proposed)]-Table1[[#This Row],[nBasic (curr)]]*Table1[[#This Row],[W (curr)]]</f>
        <v>2.5222671102818932</v>
      </c>
      <c r="U528" s="48"/>
      <c r="V528" s="46"/>
      <c r="W528" s="46"/>
      <c r="X528" s="46"/>
      <c r="Y528" s="46"/>
      <c r="Z528" s="46"/>
      <c r="AA528" s="46"/>
      <c r="AB528" s="46"/>
      <c r="AC528" s="46"/>
      <c r="AD528" s="46"/>
      <c r="AE528" s="46"/>
    </row>
    <row r="529" spans="1:31" s="44" customFormat="1" x14ac:dyDescent="0.25">
      <c r="A529" s="36">
        <v>81023</v>
      </c>
      <c r="B529" s="36" t="s">
        <v>16</v>
      </c>
      <c r="C529" s="36" t="s">
        <v>684</v>
      </c>
      <c r="D529" s="36">
        <v>8102</v>
      </c>
      <c r="E529" s="36">
        <v>3</v>
      </c>
      <c r="F529" s="37">
        <v>19</v>
      </c>
      <c r="G529" s="37">
        <v>3</v>
      </c>
      <c r="H529" s="38">
        <v>25351.841410097892</v>
      </c>
      <c r="I529" s="38">
        <f>Table1[[#This Row],[Cost]]+IF(Table1[[#This Row],[n]]=0,0,VLOOKUP(Table1[[#This Row],[DRG]],HCPCs,5,0))</f>
        <v>25387.593367691301</v>
      </c>
      <c r="J529" s="39">
        <v>3.4962</v>
      </c>
      <c r="K529" s="39">
        <f>Table1[[#This Row],[W (3M)]]-IFERROR((Table1[[#This Row],[W (3M)]]-Table1[[#This Row],[Adjusted Cost]]*Casemix/TotalCost)*EXP(-a/Table1[[#This Row],[n]]),)</f>
        <v>3.0894057317196202</v>
      </c>
      <c r="L529" s="39">
        <f>VLOOKUP(Table1[[#This Row],[BaseDRG]],BaseDRGTable,13+Table1[[#This Row],[severity]],FALSE)</f>
        <v>3.0894057317196202</v>
      </c>
      <c r="M529" s="39">
        <f>IF(VLOOKUP(Table1[[#This Row],[BaseDRG]],BaseDRGTable,8,0)&gt;0,Table1[[#This Row],[W (severity)]]*Basic_CaseMix/$L$797,Table1[[#This Row],[W (severity)]])</f>
        <v>3.1202064632530613</v>
      </c>
      <c r="N529" s="38">
        <v>4</v>
      </c>
      <c r="O529" s="41">
        <v>2</v>
      </c>
      <c r="P529" s="60">
        <v>3.586656979486555</v>
      </c>
      <c r="Q529" s="40">
        <f>Table1[[#This Row],[W (proposed)]]/Table1[[#This Row],[W (curr)]]-1</f>
        <v>-0.13005161042756541</v>
      </c>
      <c r="R529" s="41">
        <f>RANK(Table1[[#This Row],[∆W%]],Table1[∆W%])</f>
        <v>538</v>
      </c>
      <c r="S529" s="59">
        <f>Table1[W (proposed)]-Table1[[#This Row],[W (curr)]]</f>
        <v>-0.46645051623349376</v>
      </c>
      <c r="T529" s="50">
        <f>Table1[[#This Row],[nBasic]]*Table1[W (proposed)]-Table1[[#This Row],[nBasic (curr)]]*Table1[[#This Row],[W (curr)]]</f>
        <v>2.1873054307860729</v>
      </c>
      <c r="U529" s="48"/>
      <c r="V529" s="46"/>
      <c r="W529" s="46"/>
      <c r="X529" s="46"/>
      <c r="Y529" s="46"/>
      <c r="Z529" s="46"/>
      <c r="AA529" s="46"/>
      <c r="AB529" s="46"/>
      <c r="AC529" s="46"/>
      <c r="AD529" s="46"/>
      <c r="AE529" s="46"/>
    </row>
    <row r="530" spans="1:31" s="44" customFormat="1" x14ac:dyDescent="0.25">
      <c r="A530" s="36">
        <v>34103</v>
      </c>
      <c r="B530" s="36" t="s">
        <v>11</v>
      </c>
      <c r="C530" s="36" t="s">
        <v>631</v>
      </c>
      <c r="D530" s="36">
        <v>3410</v>
      </c>
      <c r="E530" s="36">
        <v>3</v>
      </c>
      <c r="F530" s="37">
        <v>8</v>
      </c>
      <c r="G530" s="37">
        <v>3</v>
      </c>
      <c r="H530" s="38">
        <v>22131.997775000003</v>
      </c>
      <c r="I530" s="38">
        <f>Table1[[#This Row],[Cost]]+IF(Table1[[#This Row],[n]]=0,0,VLOOKUP(Table1[[#This Row],[DRG]],HCPCs,5,0))</f>
        <v>22131.997775000003</v>
      </c>
      <c r="J530" s="39">
        <v>1.5907</v>
      </c>
      <c r="K530" s="39">
        <f>Table1[[#This Row],[W (3M)]]-IFERROR((Table1[[#This Row],[W (3M)]]-Table1[[#This Row],[Adjusted Cost]]*Casemix/TotalCost)*EXP(-a/Table1[[#This Row],[n]]),)</f>
        <v>2.5745144367784709</v>
      </c>
      <c r="L530" s="39">
        <f>VLOOKUP(Table1[[#This Row],[BaseDRG]],BaseDRGTable,13+Table1[[#This Row],[severity]],FALSE)</f>
        <v>2.5745144367784709</v>
      </c>
      <c r="M530" s="39">
        <f>IF(VLOOKUP(Table1[[#This Row],[BaseDRG]],BaseDRGTable,8,0)&gt;0,Table1[[#This Row],[W (severity)]]*Basic_CaseMix/$L$797,Table1[[#This Row],[W (severity)]])</f>
        <v>2.6001818093679701</v>
      </c>
      <c r="N530" s="38">
        <v>8</v>
      </c>
      <c r="O530" s="41">
        <v>2</v>
      </c>
      <c r="P530" s="60">
        <v>3.1045376393731465</v>
      </c>
      <c r="Q530" s="40">
        <f>Table1[[#This Row],[W (proposed)]]/Table1[[#This Row],[W (curr)]]-1</f>
        <v>-0.16245763092342913</v>
      </c>
      <c r="R530" s="41">
        <f>RANK(Table1[[#This Row],[∆W%]],Table1[∆W%])</f>
        <v>575</v>
      </c>
      <c r="S530" s="59">
        <f>Table1[W (proposed)]-Table1[[#This Row],[W (curr)]]</f>
        <v>-0.50435583000517648</v>
      </c>
      <c r="T530" s="50">
        <f>Table1[[#This Row],[nBasic]]*Table1[W (proposed)]-Table1[[#This Row],[nBasic (curr)]]*Table1[[#This Row],[W (curr)]]</f>
        <v>1.5914701493576171</v>
      </c>
      <c r="U530" s="48"/>
      <c r="V530" s="46"/>
      <c r="W530" s="46"/>
      <c r="X530" s="46"/>
      <c r="Y530" s="46"/>
      <c r="Z530" s="46"/>
      <c r="AA530" s="46"/>
      <c r="AB530" s="46"/>
      <c r="AC530" s="46"/>
      <c r="AD530" s="46"/>
      <c r="AE530" s="46"/>
    </row>
    <row r="531" spans="1:31" s="44" customFormat="1" x14ac:dyDescent="0.25">
      <c r="A531" s="36">
        <v>81051</v>
      </c>
      <c r="B531" s="36" t="s">
        <v>16</v>
      </c>
      <c r="C531" s="36" t="s">
        <v>175</v>
      </c>
      <c r="D531" s="36">
        <v>8105</v>
      </c>
      <c r="E531" s="36">
        <v>1</v>
      </c>
      <c r="F531" s="37">
        <v>9</v>
      </c>
      <c r="G531" s="37">
        <v>3</v>
      </c>
      <c r="H531" s="38">
        <v>11006.9439</v>
      </c>
      <c r="I531" s="38">
        <f>Table1[[#This Row],[Cost]]+IF(Table1[[#This Row],[n]]=0,0,VLOOKUP(Table1[[#This Row],[DRG]],HCPCs,5,0))</f>
        <v>11592.881206416454</v>
      </c>
      <c r="J531" s="39">
        <v>1.6932000000000005</v>
      </c>
      <c r="K531" s="39">
        <f>Table1[[#This Row],[W (3M)]]-IFERROR((Table1[[#This Row],[W (3M)]]-Table1[[#This Row],[Adjusted Cost]]*Casemix/TotalCost)*EXP(-a/Table1[[#This Row],[n]]),)</f>
        <v>1.4274486216097808</v>
      </c>
      <c r="L531" s="39">
        <f>VLOOKUP(Table1[[#This Row],[BaseDRG]],BaseDRGTable,13+Table1[[#This Row],[severity]],FALSE)</f>
        <v>1.4274486216097808</v>
      </c>
      <c r="M531" s="39">
        <f>IF(VLOOKUP(Table1[[#This Row],[BaseDRG]],BaseDRGTable,8,0)&gt;0,Table1[[#This Row],[W (severity)]]*Basic_CaseMix/$L$797,Table1[[#This Row],[W (severity)]])</f>
        <v>1.4416799869887498</v>
      </c>
      <c r="N531" s="38">
        <v>8</v>
      </c>
      <c r="O531" s="41">
        <v>3</v>
      </c>
      <c r="P531" s="60">
        <v>1.2219979141962798</v>
      </c>
      <c r="Q531" s="40">
        <f>Table1[[#This Row],[W (proposed)]]/Table1[[#This Row],[W (curr)]]-1</f>
        <v>0.1797728705101409</v>
      </c>
      <c r="R531" s="41">
        <f>RANK(Table1[[#This Row],[∆W%]],Table1[∆W%])</f>
        <v>181</v>
      </c>
      <c r="S531" s="59">
        <f>Table1[W (proposed)]-Table1[[#This Row],[W (curr)]]</f>
        <v>0.21968207279246998</v>
      </c>
      <c r="T531" s="50">
        <f>Table1[[#This Row],[nBasic]]*Table1[W (proposed)]-Table1[[#This Row],[nBasic (curr)]]*Table1[[#This Row],[W (curr)]]</f>
        <v>0.65904621837740951</v>
      </c>
      <c r="U531" s="48"/>
      <c r="V531" s="46"/>
      <c r="W531" s="46"/>
      <c r="X531" s="46"/>
      <c r="Y531" s="46"/>
      <c r="Z531" s="46"/>
      <c r="AA531" s="46"/>
      <c r="AB531" s="46"/>
      <c r="AC531" s="46"/>
      <c r="AD531" s="46"/>
      <c r="AE531" s="46"/>
    </row>
    <row r="532" spans="1:31" s="44" customFormat="1" x14ac:dyDescent="0.25">
      <c r="A532" s="36">
        <v>94111</v>
      </c>
      <c r="B532" s="36" t="s">
        <v>17</v>
      </c>
      <c r="C532" s="36" t="s">
        <v>116</v>
      </c>
      <c r="D532" s="36">
        <v>9411</v>
      </c>
      <c r="E532" s="36">
        <v>1</v>
      </c>
      <c r="F532" s="37">
        <v>68</v>
      </c>
      <c r="G532" s="37">
        <v>3</v>
      </c>
      <c r="H532" s="38">
        <v>7001.2376897058812</v>
      </c>
      <c r="I532" s="38">
        <f>Table1[[#This Row],[Cost]]+IF(Table1[[#This Row],[n]]=0,0,VLOOKUP(Table1[[#This Row],[DRG]],HCPCs,5,0))</f>
        <v>7009.2647167329078</v>
      </c>
      <c r="J532" s="39">
        <v>0.74009999999999843</v>
      </c>
      <c r="K532" s="39">
        <f>Table1[[#This Row],[W (3M)]]-IFERROR((Table1[[#This Row],[W (3M)]]-Table1[[#This Row],[Adjusted Cost]]*Casemix/TotalCost)*EXP(-a/Table1[[#This Row],[n]]),)</f>
        <v>0.84686120124481257</v>
      </c>
      <c r="L532" s="39">
        <f>VLOOKUP(Table1[[#This Row],[BaseDRG]],BaseDRGTable,13+Table1[[#This Row],[severity]],FALSE)</f>
        <v>0.84686120124481257</v>
      </c>
      <c r="M532" s="39">
        <f>IF(VLOOKUP(Table1[[#This Row],[BaseDRG]],BaseDRGTable,8,0)&gt;0,Table1[[#This Row],[W (severity)]]*Basic_CaseMix/$L$797,Table1[[#This Row],[W (severity)]])</f>
        <v>0.85530423099575104</v>
      </c>
      <c r="N532" s="38">
        <v>71</v>
      </c>
      <c r="O532" s="41">
        <v>3</v>
      </c>
      <c r="P532" s="60">
        <v>0.69351915500645822</v>
      </c>
      <c r="Q532" s="40">
        <f>Table1[[#This Row],[W (proposed)]]/Table1[[#This Row],[W (curr)]]-1</f>
        <v>0.23328133739548429</v>
      </c>
      <c r="R532" s="41">
        <f>RANK(Table1[[#This Row],[∆W%]],Table1[∆W%])</f>
        <v>145</v>
      </c>
      <c r="S532" s="59">
        <f>Table1[W (proposed)]-Table1[[#This Row],[W (curr)]]</f>
        <v>0.16178507598929281</v>
      </c>
      <c r="T532" s="50">
        <f>Table1[[#This Row],[nBasic]]*Table1[W (proposed)]-Table1[[#This Row],[nBasic (curr)]]*Table1[[#This Row],[W (curr)]]</f>
        <v>0.48535522796787856</v>
      </c>
      <c r="U532" s="48"/>
      <c r="V532" s="46"/>
      <c r="W532" s="46"/>
      <c r="X532" s="46"/>
      <c r="Y532" s="46"/>
      <c r="Z532" s="46"/>
      <c r="AA532" s="46"/>
      <c r="AB532" s="46"/>
      <c r="AC532" s="46"/>
      <c r="AD532" s="46"/>
      <c r="AE532" s="46"/>
    </row>
    <row r="533" spans="1:31" s="44" customFormat="1" x14ac:dyDescent="0.25">
      <c r="A533" s="36">
        <v>34123</v>
      </c>
      <c r="B533" s="36" t="s">
        <v>11</v>
      </c>
      <c r="C533" s="36" t="s">
        <v>609</v>
      </c>
      <c r="D533" s="36">
        <v>3412</v>
      </c>
      <c r="E533" s="36">
        <v>3</v>
      </c>
      <c r="F533" s="37">
        <v>10</v>
      </c>
      <c r="G533" s="37">
        <v>3</v>
      </c>
      <c r="H533" s="38">
        <v>6148.1038800000006</v>
      </c>
      <c r="I533" s="38">
        <f>Table1[[#This Row],[Cost]]+IF(Table1[[#This Row],[n]]=0,0,VLOOKUP(Table1[[#This Row],[DRG]],HCPCs,5,0))</f>
        <v>6148.1038800000006</v>
      </c>
      <c r="J533" s="39">
        <v>0.88439999999999996</v>
      </c>
      <c r="K533" s="39">
        <f>Table1[[#This Row],[W (3M)]]-IFERROR((Table1[[#This Row],[W (3M)]]-Table1[[#This Row],[Adjusted Cost]]*Casemix/TotalCost)*EXP(-a/Table1[[#This Row],[n]]),)</f>
        <v>0.75472405792660813</v>
      </c>
      <c r="L533" s="39">
        <f>VLOOKUP(Table1[[#This Row],[BaseDRG]],BaseDRGTable,13+Table1[[#This Row],[severity]],FALSE)</f>
        <v>0.75472405792660813</v>
      </c>
      <c r="M533" s="39">
        <f>IF(VLOOKUP(Table1[[#This Row],[BaseDRG]],BaseDRGTable,8,0)&gt;0,Table1[[#This Row],[W (severity)]]*Basic_CaseMix/$L$797,Table1[[#This Row],[W (severity)]])</f>
        <v>0.76224849955347307</v>
      </c>
      <c r="N533" s="38">
        <v>5</v>
      </c>
      <c r="O533" s="41">
        <v>2</v>
      </c>
      <c r="P533" s="60">
        <v>0.93367201733368543</v>
      </c>
      <c r="Q533" s="40">
        <f>Table1[[#This Row],[W (proposed)]]/Table1[[#This Row],[W (curr)]]-1</f>
        <v>-0.18360143026429299</v>
      </c>
      <c r="R533" s="41">
        <f>RANK(Table1[[#This Row],[∆W%]],Table1[∆W%])</f>
        <v>598</v>
      </c>
      <c r="S533" s="59">
        <f>Table1[W (proposed)]-Table1[[#This Row],[W (curr)]]</f>
        <v>-0.17142351778021236</v>
      </c>
      <c r="T533" s="50">
        <f>Table1[[#This Row],[nBasic]]*Table1[W (proposed)]-Table1[[#This Row],[nBasic (curr)]]*Table1[[#This Row],[W (curr)]]</f>
        <v>0.41940146399304856</v>
      </c>
      <c r="U533" s="48"/>
      <c r="V533" s="46"/>
      <c r="W533" s="46"/>
      <c r="X533" s="46"/>
      <c r="Y533" s="46"/>
      <c r="Z533" s="46"/>
      <c r="AA533" s="46"/>
      <c r="AB533" s="46"/>
      <c r="AC533" s="46"/>
      <c r="AD533" s="46"/>
      <c r="AE533" s="46"/>
    </row>
    <row r="534" spans="1:31" s="44" customFormat="1" x14ac:dyDescent="0.25">
      <c r="A534" s="36">
        <v>161111</v>
      </c>
      <c r="B534" s="36" t="s">
        <v>24</v>
      </c>
      <c r="C534" s="36" t="s">
        <v>233</v>
      </c>
      <c r="D534" s="36">
        <v>16111</v>
      </c>
      <c r="E534" s="36">
        <v>1</v>
      </c>
      <c r="F534" s="37">
        <v>7</v>
      </c>
      <c r="G534" s="37">
        <v>3</v>
      </c>
      <c r="H534" s="38">
        <v>12619.189485714285</v>
      </c>
      <c r="I534" s="38">
        <f>Table1[[#This Row],[Cost]]+IF(Table1[[#This Row],[n]]=0,0,VLOOKUP(Table1[[#This Row],[DRG]],HCPCs,5,0))</f>
        <v>12764.751027344602</v>
      </c>
      <c r="J534" s="39">
        <v>1.5023960377375001</v>
      </c>
      <c r="K534" s="39">
        <f>Table1[[#This Row],[W (3M)]]-IFERROR((Table1[[#This Row],[W (3M)]]-Table1[[#This Row],[Adjusted Cost]]*Casemix/TotalCost)*EXP(-a/Table1[[#This Row],[n]]),)</f>
        <v>1.5399898602812363</v>
      </c>
      <c r="L534" s="39">
        <f>VLOOKUP(Table1[[#This Row],[BaseDRG]],BaseDRGTable,13+Table1[[#This Row],[severity]],FALSE)</f>
        <v>0.80937948487345579</v>
      </c>
      <c r="M534" s="39">
        <f>IF(VLOOKUP(Table1[[#This Row],[BaseDRG]],BaseDRGTable,8,0)&gt;0,Table1[[#This Row],[W (severity)]]*Basic_CaseMix/$L$797,Table1[[#This Row],[W (severity)]])</f>
        <v>0.81744882972068822</v>
      </c>
      <c r="N534" s="38">
        <v>4</v>
      </c>
      <c r="O534" s="41">
        <v>2</v>
      </c>
      <c r="P534" s="60">
        <v>1.0959992398160179</v>
      </c>
      <c r="Q534" s="40">
        <f>Table1[[#This Row],[W (proposed)]]/Table1[[#This Row],[W (curr)]]-1</f>
        <v>-0.25415201030804468</v>
      </c>
      <c r="R534" s="41">
        <f>RANK(Table1[[#This Row],[∆W%]],Table1[∆W%])</f>
        <v>658</v>
      </c>
      <c r="S534" s="59">
        <f>Table1[W (proposed)]-Table1[[#This Row],[W (curr)]]</f>
        <v>-0.27855041009532966</v>
      </c>
      <c r="T534" s="50">
        <f>Table1[[#This Row],[nBasic]]*Table1[W (proposed)]-Table1[[#This Row],[nBasic (curr)]]*Table1[[#This Row],[W (curr)]]</f>
        <v>0.26034800953002879</v>
      </c>
      <c r="U534" s="48"/>
      <c r="V534" s="46"/>
      <c r="W534" s="46"/>
      <c r="X534" s="46"/>
      <c r="Y534" s="46"/>
      <c r="Z534" s="46"/>
      <c r="AA534" s="46"/>
      <c r="AB534" s="46"/>
      <c r="AC534" s="46"/>
      <c r="AD534" s="46"/>
      <c r="AE534" s="46"/>
    </row>
    <row r="535" spans="1:31" s="44" customFormat="1" x14ac:dyDescent="0.25">
      <c r="A535" s="36">
        <v>54111</v>
      </c>
      <c r="B535" s="36" t="s">
        <v>13</v>
      </c>
      <c r="C535" s="36" t="s">
        <v>187</v>
      </c>
      <c r="D535" s="36">
        <v>5411</v>
      </c>
      <c r="E535" s="36">
        <v>1</v>
      </c>
      <c r="F535" s="37">
        <v>4</v>
      </c>
      <c r="G535" s="37">
        <v>3</v>
      </c>
      <c r="H535" s="38">
        <v>7837.4874999999993</v>
      </c>
      <c r="I535" s="38">
        <f>Table1[[#This Row],[Cost]]+IF(Table1[[#This Row],[n]]=0,0,VLOOKUP(Table1[[#This Row],[DRG]],HCPCs,5,0))</f>
        <v>7837.4874999999993</v>
      </c>
      <c r="J535" s="39">
        <v>0.99760000000000004</v>
      </c>
      <c r="K535" s="39">
        <f>Table1[[#This Row],[W (3M)]]-IFERROR((Table1[[#This Row],[W (3M)]]-Table1[[#This Row],[Adjusted Cost]]*Casemix/TotalCost)*EXP(-a/Table1[[#This Row],[n]]),)</f>
        <v>0.95726933550721516</v>
      </c>
      <c r="L535" s="39">
        <f>VLOOKUP(Table1[[#This Row],[BaseDRG]],BaseDRGTable,13+Table1[[#This Row],[severity]],FALSE)</f>
        <v>1.2543222811928783</v>
      </c>
      <c r="M535" s="39">
        <f>IF(VLOOKUP(Table1[[#This Row],[BaseDRG]],BaseDRGTable,8,0)&gt;0,Table1[[#This Row],[W (severity)]]*Basic_CaseMix/$L$797,Table1[[#This Row],[W (severity)]])</f>
        <v>1.266827613025072</v>
      </c>
      <c r="N535" s="38">
        <v>4</v>
      </c>
      <c r="O535" s="41">
        <v>3</v>
      </c>
      <c r="P535" s="60">
        <v>1.2079183483305056</v>
      </c>
      <c r="Q535" s="40">
        <f>Table1[[#This Row],[W (proposed)]]/Table1[[#This Row],[W (curr)]]-1</f>
        <v>4.8769244027120129E-2</v>
      </c>
      <c r="R535" s="41">
        <f>RANK(Table1[[#This Row],[∆W%]],Table1[∆W%])</f>
        <v>302</v>
      </c>
      <c r="S535" s="59">
        <f>Table1[W (proposed)]-Table1[[#This Row],[W (curr)]]</f>
        <v>5.8909264694566366E-2</v>
      </c>
      <c r="T535" s="50">
        <f>Table1[[#This Row],[nBasic]]*Table1[W (proposed)]-Table1[[#This Row],[nBasic (curr)]]*Table1[[#This Row],[W (curr)]]</f>
        <v>0.17672779408369932</v>
      </c>
      <c r="U535" s="48"/>
      <c r="V535" s="46"/>
      <c r="W535" s="46"/>
      <c r="X535" s="46"/>
      <c r="Y535" s="46"/>
      <c r="Z535" s="46"/>
      <c r="AA535" s="46"/>
      <c r="AB535" s="46"/>
      <c r="AC535" s="46"/>
      <c r="AD535" s="46"/>
      <c r="AE535" s="46"/>
    </row>
    <row r="536" spans="1:31" s="44" customFormat="1" x14ac:dyDescent="0.25">
      <c r="A536" s="36">
        <v>14153</v>
      </c>
      <c r="B536" s="36" t="s">
        <v>9</v>
      </c>
      <c r="C536" s="36" t="s">
        <v>693</v>
      </c>
      <c r="D536" s="36">
        <v>1415</v>
      </c>
      <c r="E536" s="36">
        <v>3</v>
      </c>
      <c r="F536" s="37">
        <v>10</v>
      </c>
      <c r="G536" s="37">
        <v>3</v>
      </c>
      <c r="H536" s="38">
        <v>16788.135180000001</v>
      </c>
      <c r="I536" s="38">
        <f>Table1[[#This Row],[Cost]]+IF(Table1[[#This Row],[n]]=0,0,VLOOKUP(Table1[[#This Row],[DRG]],HCPCs,5,0))</f>
        <v>16812.395436938386</v>
      </c>
      <c r="J536" s="39">
        <v>1.4132</v>
      </c>
      <c r="K536" s="39">
        <f>Table1[[#This Row],[W (3M)]]-IFERROR((Table1[[#This Row],[W (3M)]]-Table1[[#This Row],[Adjusted Cost]]*Casemix/TotalCost)*EXP(-a/Table1[[#This Row],[n]]),)</f>
        <v>1.9865553978615291</v>
      </c>
      <c r="L536" s="39">
        <f>VLOOKUP(Table1[[#This Row],[BaseDRG]],BaseDRGTable,13+Table1[[#This Row],[severity]],FALSE)</f>
        <v>1.9865553978615291</v>
      </c>
      <c r="M536" s="39">
        <f>IF(VLOOKUP(Table1[[#This Row],[BaseDRG]],BaseDRGTable,8,0)&gt;0,Table1[[#This Row],[W (severity)]]*Basic_CaseMix/$L$797,Table1[[#This Row],[W (severity)]])</f>
        <v>2.0063609413217538</v>
      </c>
      <c r="N536" s="38">
        <v>6</v>
      </c>
      <c r="O536" s="41">
        <v>2</v>
      </c>
      <c r="P536" s="60">
        <v>3.0643795934994622</v>
      </c>
      <c r="Q536" s="40">
        <f>Table1[[#This Row],[W (proposed)]]/Table1[[#This Row],[W (curr)]]-1</f>
        <v>-0.34526357453303347</v>
      </c>
      <c r="R536" s="41">
        <f>RANK(Table1[[#This Row],[∆W%]],Table1[∆W%])</f>
        <v>710</v>
      </c>
      <c r="S536" s="59">
        <f>Table1[W (proposed)]-Table1[[#This Row],[W (curr)]]</f>
        <v>-1.0580186521777084</v>
      </c>
      <c r="T536" s="50">
        <f>Table1[[#This Row],[nBasic]]*Table1[W (proposed)]-Table1[[#This Row],[nBasic (curr)]]*Table1[[#This Row],[W (curr)]]</f>
        <v>-0.10967636303366302</v>
      </c>
      <c r="U536" s="48"/>
      <c r="V536" s="46"/>
      <c r="W536" s="46"/>
      <c r="X536" s="46"/>
      <c r="Y536" s="46"/>
      <c r="Z536" s="46"/>
      <c r="AA536" s="46"/>
      <c r="AB536" s="46"/>
      <c r="AC536" s="46"/>
      <c r="AD536" s="46"/>
      <c r="AE536" s="46"/>
    </row>
    <row r="537" spans="1:31" s="44" customFormat="1" x14ac:dyDescent="0.25">
      <c r="A537" s="36">
        <v>194163</v>
      </c>
      <c r="B537" s="36" t="s">
        <v>27</v>
      </c>
      <c r="C537" s="36" t="s">
        <v>703</v>
      </c>
      <c r="D537" s="36">
        <v>19416</v>
      </c>
      <c r="E537" s="36">
        <v>3</v>
      </c>
      <c r="F537" s="37">
        <v>16</v>
      </c>
      <c r="G537" s="37">
        <v>3</v>
      </c>
      <c r="H537" s="38">
        <v>14088.905998357501</v>
      </c>
      <c r="I537" s="38">
        <f>Table1[[#This Row],[Cost]]+IF(Table1[[#This Row],[n]]=0,0,VLOOKUP(Table1[[#This Row],[DRG]],HCPCs,5,0))</f>
        <v>14088.905998357501</v>
      </c>
      <c r="J537" s="39">
        <v>1.1999014884874999</v>
      </c>
      <c r="K537" s="39">
        <f>Table1[[#This Row],[W (3M)]]-IFERROR((Table1[[#This Row],[W (3M)]]-Table1[[#This Row],[Adjusted Cost]]*Casemix/TotalCost)*EXP(-a/Table1[[#This Row],[n]]),)</f>
        <v>1.6801423885564462</v>
      </c>
      <c r="L537" s="39">
        <f>VLOOKUP(Table1[[#This Row],[BaseDRG]],BaseDRGTable,13+Table1[[#This Row],[severity]],FALSE)</f>
        <v>1.3725803963174372</v>
      </c>
      <c r="M537" s="39">
        <f>IF(VLOOKUP(Table1[[#This Row],[BaseDRG]],BaseDRGTable,8,0)&gt;0,Table1[[#This Row],[W (severity)]]*Basic_CaseMix/$L$797,Table1[[#This Row],[W (severity)]])</f>
        <v>1.3862647369208663</v>
      </c>
      <c r="N537" s="38">
        <v>8</v>
      </c>
      <c r="O537" s="41">
        <v>2</v>
      </c>
      <c r="P537" s="60">
        <v>2.1435671314652605</v>
      </c>
      <c r="Q537" s="40">
        <f>Table1[[#This Row],[W (proposed)]]/Table1[[#This Row],[W (curr)]]-1</f>
        <v>-0.35329072900400893</v>
      </c>
      <c r="R537" s="41">
        <f>RANK(Table1[[#This Row],[∆W%]],Table1[∆W%])</f>
        <v>717</v>
      </c>
      <c r="S537" s="59">
        <f>Table1[W (proposed)]-Table1[[#This Row],[W (curr)]]</f>
        <v>-0.75730239454439419</v>
      </c>
      <c r="T537" s="50">
        <f>Table1[[#This Row],[nBasic]]*Table1[W (proposed)]-Table1[[#This Row],[nBasic (curr)]]*Table1[[#This Row],[W (curr)]]</f>
        <v>-0.1283400521679221</v>
      </c>
      <c r="U537" s="48"/>
      <c r="V537" s="46"/>
      <c r="W537" s="46"/>
      <c r="X537" s="46"/>
      <c r="Y537" s="46"/>
      <c r="Z537" s="46"/>
      <c r="AA537" s="46"/>
      <c r="AB537" s="46"/>
      <c r="AC537" s="46"/>
      <c r="AD537" s="46"/>
      <c r="AE537" s="46"/>
    </row>
    <row r="538" spans="1:31" s="44" customFormat="1" x14ac:dyDescent="0.25">
      <c r="A538" s="36">
        <v>14232</v>
      </c>
      <c r="B538" s="36" t="s">
        <v>9</v>
      </c>
      <c r="C538" s="36" t="s">
        <v>585</v>
      </c>
      <c r="D538" s="36">
        <v>1423</v>
      </c>
      <c r="E538" s="36">
        <v>2</v>
      </c>
      <c r="F538" s="37">
        <v>21</v>
      </c>
      <c r="G538" s="37">
        <v>3</v>
      </c>
      <c r="H538" s="38">
        <v>4875.0616285714295</v>
      </c>
      <c r="I538" s="38">
        <f>Table1[[#This Row],[Cost]]+IF(Table1[[#This Row],[n]]=0,0,VLOOKUP(Table1[[#This Row],[DRG]],HCPCs,5,0))</f>
        <v>4875.0616285714295</v>
      </c>
      <c r="J538" s="39">
        <v>0.68069999999999997</v>
      </c>
      <c r="K538" s="39">
        <f>Table1[[#This Row],[W (3M)]]-IFERROR((Table1[[#This Row],[W (3M)]]-Table1[[#This Row],[Adjusted Cost]]*Casemix/TotalCost)*EXP(-a/Table1[[#This Row],[n]]),)</f>
        <v>0.59327951416431479</v>
      </c>
      <c r="L538" s="39">
        <f>VLOOKUP(Table1[[#This Row],[BaseDRG]],BaseDRGTable,13+Table1[[#This Row],[severity]],FALSE)</f>
        <v>0.59327951416431479</v>
      </c>
      <c r="M538" s="39">
        <f>IF(VLOOKUP(Table1[[#This Row],[BaseDRG]],BaseDRGTable,8,0)&gt;0,Table1[[#This Row],[W (severity)]]*Basic_CaseMix/$L$797,Table1[[#This Row],[W (severity)]])</f>
        <v>0.59919438732339769</v>
      </c>
      <c r="N538" s="38">
        <v>23</v>
      </c>
      <c r="O538" s="41">
        <v>3</v>
      </c>
      <c r="P538" s="60">
        <v>0.64879295900324419</v>
      </c>
      <c r="Q538" s="40">
        <f>Table1[[#This Row],[W (proposed)]]/Table1[[#This Row],[W (curr)]]-1</f>
        <v>-7.6447456760390775E-2</v>
      </c>
      <c r="R538" s="41">
        <f>RANK(Table1[[#This Row],[∆W%]],Table1[∆W%])</f>
        <v>479</v>
      </c>
      <c r="S538" s="59">
        <f>Table1[W (proposed)]-Table1[[#This Row],[W (curr)]]</f>
        <v>-4.9598571679846493E-2</v>
      </c>
      <c r="T538" s="50">
        <f>Table1[[#This Row],[nBasic]]*Table1[W (proposed)]-Table1[[#This Row],[nBasic (curr)]]*Table1[[#This Row],[W (curr)]]</f>
        <v>-0.14879571503953937</v>
      </c>
      <c r="U538" s="48"/>
      <c r="V538" s="46"/>
      <c r="W538" s="46"/>
      <c r="X538" s="46"/>
      <c r="Y538" s="46"/>
      <c r="Z538" s="46"/>
      <c r="AA538" s="46"/>
      <c r="AB538" s="46"/>
      <c r="AC538" s="46"/>
      <c r="AD538" s="46"/>
      <c r="AE538" s="46"/>
    </row>
    <row r="539" spans="1:31" s="44" customFormat="1" x14ac:dyDescent="0.25">
      <c r="A539" s="36">
        <v>124101</v>
      </c>
      <c r="B539" s="36" t="s">
        <v>20</v>
      </c>
      <c r="C539" s="36" t="s">
        <v>210</v>
      </c>
      <c r="D539" s="36">
        <v>12410</v>
      </c>
      <c r="E539" s="36">
        <v>1</v>
      </c>
      <c r="F539" s="37">
        <v>7</v>
      </c>
      <c r="G539" s="37">
        <v>3</v>
      </c>
      <c r="H539" s="38">
        <v>5305.7514285714287</v>
      </c>
      <c r="I539" s="38">
        <f>Table1[[#This Row],[Cost]]+IF(Table1[[#This Row],[n]]=0,0,VLOOKUP(Table1[[#This Row],[DRG]],HCPCs,5,0))</f>
        <v>5305.7514285714287</v>
      </c>
      <c r="J539" s="39">
        <v>1.0473996621235293</v>
      </c>
      <c r="K539" s="39">
        <f>Table1[[#This Row],[W (3M)]]-IFERROR((Table1[[#This Row],[W (3M)]]-Table1[[#This Row],[Adjusted Cost]]*Casemix/TotalCost)*EXP(-a/Table1[[#This Row],[n]]),)</f>
        <v>0.68578071771083415</v>
      </c>
      <c r="L539" s="39">
        <f>VLOOKUP(Table1[[#This Row],[BaseDRG]],BaseDRGTable,13+Table1[[#This Row],[severity]],FALSE)</f>
        <v>0.68578071771083415</v>
      </c>
      <c r="M539" s="39">
        <f>IF(VLOOKUP(Table1[[#This Row],[BaseDRG]],BaseDRGTable,8,0)&gt;0,Table1[[#This Row],[W (severity)]]*Basic_CaseMix/$L$797,Table1[[#This Row],[W (severity)]])</f>
        <v>0.69261780859862265</v>
      </c>
      <c r="N539" s="38">
        <v>6</v>
      </c>
      <c r="O539" s="41">
        <v>3</v>
      </c>
      <c r="P539" s="60">
        <v>0.75571571874342147</v>
      </c>
      <c r="Q539" s="40">
        <f>Table1[[#This Row],[W (proposed)]]/Table1[[#This Row],[W (curr)]]-1</f>
        <v>-8.3494240730781488E-2</v>
      </c>
      <c r="R539" s="41">
        <f>RANK(Table1[[#This Row],[∆W%]],Table1[∆W%])</f>
        <v>487</v>
      </c>
      <c r="S539" s="59">
        <f>Table1[W (proposed)]-Table1[[#This Row],[W (curr)]]</f>
        <v>-6.3097910144798819E-2</v>
      </c>
      <c r="T539" s="50">
        <f>Table1[[#This Row],[nBasic]]*Table1[W (proposed)]-Table1[[#This Row],[nBasic (curr)]]*Table1[[#This Row],[W (curr)]]</f>
        <v>-0.18929373043439623</v>
      </c>
      <c r="U539" s="48"/>
      <c r="V539" s="46"/>
      <c r="W539" s="46"/>
      <c r="X539" s="46"/>
      <c r="Y539" s="46"/>
      <c r="Z539" s="46"/>
      <c r="AA539" s="46"/>
      <c r="AB539" s="46"/>
      <c r="AC539" s="46"/>
      <c r="AD539" s="46"/>
      <c r="AE539" s="46"/>
    </row>
    <row r="540" spans="1:31" s="44" customFormat="1" x14ac:dyDescent="0.25">
      <c r="A540" s="36">
        <v>24112</v>
      </c>
      <c r="B540" s="36" t="s">
        <v>10</v>
      </c>
      <c r="C540" s="36" t="s">
        <v>572</v>
      </c>
      <c r="D540" s="36">
        <v>2411</v>
      </c>
      <c r="E540" s="36">
        <v>2</v>
      </c>
      <c r="F540" s="37">
        <v>6</v>
      </c>
      <c r="G540" s="37">
        <v>3</v>
      </c>
      <c r="H540" s="38">
        <v>4004.4645000000005</v>
      </c>
      <c r="I540" s="38">
        <f>Table1[[#This Row],[Cost]]+IF(Table1[[#This Row],[n]]=0,0,VLOOKUP(Table1[[#This Row],[DRG]],HCPCs,5,0))</f>
        <v>4004.4645000000005</v>
      </c>
      <c r="J540" s="39">
        <v>0.80470000000000008</v>
      </c>
      <c r="K540" s="39">
        <f>Table1[[#This Row],[W (3M)]]-IFERROR((Table1[[#This Row],[W (3M)]]-Table1[[#This Row],[Adjusted Cost]]*Casemix/TotalCost)*EXP(-a/Table1[[#This Row],[n]]),)</f>
        <v>0.52450649014680728</v>
      </c>
      <c r="L540" s="39">
        <f>VLOOKUP(Table1[[#This Row],[BaseDRG]],BaseDRGTable,13+Table1[[#This Row],[severity]],FALSE)</f>
        <v>0.52450649014680728</v>
      </c>
      <c r="M540" s="39">
        <f>IF(VLOOKUP(Table1[[#This Row],[BaseDRG]],BaseDRGTable,8,0)&gt;0,Table1[[#This Row],[W (severity)]]*Basic_CaseMix/$L$797,Table1[[#This Row],[W (severity)]])</f>
        <v>0.52973571058382862</v>
      </c>
      <c r="N540" s="38">
        <v>10</v>
      </c>
      <c r="O540" s="41">
        <v>3</v>
      </c>
      <c r="P540" s="60">
        <v>0.5993079710755761</v>
      </c>
      <c r="Q540" s="40">
        <f>Table1[[#This Row],[W (proposed)]]/Table1[[#This Row],[W (curr)]]-1</f>
        <v>-0.11608766085137556</v>
      </c>
      <c r="R540" s="41">
        <f>RANK(Table1[[#This Row],[∆W%]],Table1[∆W%])</f>
        <v>527</v>
      </c>
      <c r="S540" s="59">
        <f>Table1[W (proposed)]-Table1[[#This Row],[W (curr)]]</f>
        <v>-6.9572260491747473E-2</v>
      </c>
      <c r="T540" s="50">
        <f>Table1[[#This Row],[nBasic]]*Table1[W (proposed)]-Table1[[#This Row],[nBasic (curr)]]*Table1[[#This Row],[W (curr)]]</f>
        <v>-0.20871678147524264</v>
      </c>
      <c r="U540" s="48"/>
      <c r="V540" s="46"/>
      <c r="W540" s="46"/>
      <c r="X540" s="46"/>
      <c r="Y540" s="46"/>
      <c r="Z540" s="46"/>
      <c r="AA540" s="46"/>
      <c r="AB540" s="46"/>
      <c r="AC540" s="46"/>
      <c r="AD540" s="46"/>
      <c r="AE540" s="46"/>
    </row>
    <row r="541" spans="1:31" s="44" customFormat="1" x14ac:dyDescent="0.25">
      <c r="A541" s="36">
        <v>64141</v>
      </c>
      <c r="B541" s="36" t="s">
        <v>14</v>
      </c>
      <c r="C541" s="36" t="s">
        <v>224</v>
      </c>
      <c r="D541" s="36">
        <v>6414</v>
      </c>
      <c r="E541" s="36">
        <v>1</v>
      </c>
      <c r="F541" s="37">
        <v>10</v>
      </c>
      <c r="G541" s="37">
        <v>3</v>
      </c>
      <c r="H541" s="38">
        <v>2648.3598799999995</v>
      </c>
      <c r="I541" s="38">
        <f>Table1[[#This Row],[Cost]]+IF(Table1[[#This Row],[n]]=0,0,VLOOKUP(Table1[[#This Row],[DRG]],HCPCs,5,0))</f>
        <v>2648.3598799999995</v>
      </c>
      <c r="J541" s="39">
        <v>0.77059999999999995</v>
      </c>
      <c r="K541" s="39">
        <f>Table1[[#This Row],[W (3M)]]-IFERROR((Table1[[#This Row],[W (3M)]]-Table1[[#This Row],[Adjusted Cost]]*Casemix/TotalCost)*EXP(-a/Table1[[#This Row],[n]]),)</f>
        <v>0.35506185967516241</v>
      </c>
      <c r="L541" s="39">
        <f>VLOOKUP(Table1[[#This Row],[BaseDRG]],BaseDRGTable,13+Table1[[#This Row],[severity]],FALSE)</f>
        <v>0.35506185967516241</v>
      </c>
      <c r="M541" s="39">
        <f>IF(VLOOKUP(Table1[[#This Row],[BaseDRG]],BaseDRGTable,8,0)&gt;0,Table1[[#This Row],[W (severity)]]*Basic_CaseMix/$L$797,Table1[[#This Row],[W (severity)]])</f>
        <v>0.3586017524465569</v>
      </c>
      <c r="N541" s="38">
        <v>10</v>
      </c>
      <c r="O541" s="41">
        <v>3</v>
      </c>
      <c r="P541" s="60">
        <v>0.52899364937252891</v>
      </c>
      <c r="Q541" s="40">
        <f>Table1[[#This Row],[W (proposed)]]/Table1[[#This Row],[W (curr)]]-1</f>
        <v>-0.32210575141702369</v>
      </c>
      <c r="R541" s="41">
        <f>RANK(Table1[[#This Row],[∆W%]],Table1[∆W%])</f>
        <v>698</v>
      </c>
      <c r="S541" s="59">
        <f>Table1[W (proposed)]-Table1[[#This Row],[W (curr)]]</f>
        <v>-0.17039189692597201</v>
      </c>
      <c r="T541" s="50">
        <f>Table1[[#This Row],[nBasic]]*Table1[W (proposed)]-Table1[[#This Row],[nBasic (curr)]]*Table1[[#This Row],[W (curr)]]</f>
        <v>-0.51117569077791591</v>
      </c>
      <c r="U541" s="48"/>
      <c r="V541" s="46"/>
      <c r="W541" s="46"/>
      <c r="X541" s="46"/>
      <c r="Y541" s="46"/>
      <c r="Z541" s="46"/>
      <c r="AA541" s="46"/>
      <c r="AB541" s="46"/>
      <c r="AC541" s="46"/>
      <c r="AD541" s="46"/>
      <c r="AE541" s="46"/>
    </row>
    <row r="542" spans="1:31" s="44" customFormat="1" x14ac:dyDescent="0.25">
      <c r="A542" s="36">
        <v>24102</v>
      </c>
      <c r="B542" s="36" t="s">
        <v>10</v>
      </c>
      <c r="C542" s="36" t="s">
        <v>454</v>
      </c>
      <c r="D542" s="36">
        <v>2410</v>
      </c>
      <c r="E542" s="36">
        <v>2</v>
      </c>
      <c r="F542" s="37">
        <v>15</v>
      </c>
      <c r="G542" s="37">
        <v>3</v>
      </c>
      <c r="H542" s="38">
        <v>7098.4042733333335</v>
      </c>
      <c r="I542" s="38">
        <f>Table1[[#This Row],[Cost]]+IF(Table1[[#This Row],[n]]=0,0,VLOOKUP(Table1[[#This Row],[DRG]],HCPCs,5,0))</f>
        <v>7121.0471798091603</v>
      </c>
      <c r="J542" s="39">
        <v>0.71909999999999996</v>
      </c>
      <c r="K542" s="39">
        <f>Table1[[#This Row],[W (3M)]]-IFERROR((Table1[[#This Row],[W (3M)]]-Table1[[#This Row],[Adjusted Cost]]*Casemix/TotalCost)*EXP(-a/Table1[[#This Row],[n]]),)</f>
        <v>0.85424686353922474</v>
      </c>
      <c r="L542" s="39">
        <f>VLOOKUP(Table1[[#This Row],[BaseDRG]],BaseDRGTable,13+Table1[[#This Row],[severity]],FALSE)</f>
        <v>0.85424686353922474</v>
      </c>
      <c r="M542" s="39">
        <f>IF(VLOOKUP(Table1[[#This Row],[BaseDRG]],BaseDRGTable,8,0)&gt;0,Table1[[#This Row],[W (severity)]]*Basic_CaseMix/$L$797,Table1[[#This Row],[W (severity)]])</f>
        <v>0.86276352680459323</v>
      </c>
      <c r="N542" s="38">
        <v>16</v>
      </c>
      <c r="O542" s="41">
        <v>5</v>
      </c>
      <c r="P542" s="60">
        <v>0.68625640934825793</v>
      </c>
      <c r="Q542" s="40">
        <f>Table1[[#This Row],[W (proposed)]]/Table1[[#This Row],[W (curr)]]-1</f>
        <v>0.25720286914910595</v>
      </c>
      <c r="R542" s="41">
        <f>RANK(Table1[[#This Row],[∆W%]],Table1[∆W%])</f>
        <v>128</v>
      </c>
      <c r="S542" s="59">
        <f>Table1[W (proposed)]-Table1[[#This Row],[W (curr)]]</f>
        <v>0.17650711745633529</v>
      </c>
      <c r="T542" s="50">
        <f>Table1[[#This Row],[nBasic]]*Table1[W (proposed)]-Table1[[#This Row],[nBasic (curr)]]*Table1[[#This Row],[W (curr)]]</f>
        <v>-0.84299146632750954</v>
      </c>
      <c r="U542" s="48"/>
      <c r="V542" s="46"/>
      <c r="W542" s="46"/>
      <c r="X542" s="46"/>
      <c r="Y542" s="46"/>
      <c r="Z542" s="46"/>
      <c r="AA542" s="46"/>
      <c r="AB542" s="46"/>
      <c r="AC542" s="46"/>
      <c r="AD542" s="46"/>
      <c r="AE542" s="46"/>
    </row>
    <row r="543" spans="1:31" s="44" customFormat="1" x14ac:dyDescent="0.25">
      <c r="A543" s="36">
        <v>44111</v>
      </c>
      <c r="B543" s="36" t="s">
        <v>12</v>
      </c>
      <c r="C543" s="36" t="s">
        <v>162</v>
      </c>
      <c r="D543" s="36">
        <v>4411</v>
      </c>
      <c r="E543" s="36">
        <v>1</v>
      </c>
      <c r="F543" s="37">
        <v>8</v>
      </c>
      <c r="G543" s="37">
        <v>3</v>
      </c>
      <c r="H543" s="38">
        <v>14460.723425</v>
      </c>
      <c r="I543" s="38">
        <f>Table1[[#This Row],[Cost]]+IF(Table1[[#This Row],[n]]=0,0,VLOOKUP(Table1[[#This Row],[DRG]],HCPCs,5,0))</f>
        <v>14460.723425</v>
      </c>
      <c r="J543" s="39">
        <v>0.79640000000000011</v>
      </c>
      <c r="K543" s="39">
        <f>Table1[[#This Row],[W (3M)]]-IFERROR((Table1[[#This Row],[W (3M)]]-Table1[[#This Row],[Adjusted Cost]]*Casemix/TotalCost)*EXP(-a/Table1[[#This Row],[n]]),)</f>
        <v>1.6590312456598708</v>
      </c>
      <c r="L543" s="39">
        <f>VLOOKUP(Table1[[#This Row],[BaseDRG]],BaseDRGTable,13+Table1[[#This Row],[severity]],FALSE)</f>
        <v>1.6590312456598708</v>
      </c>
      <c r="M543" s="39">
        <f>IF(VLOOKUP(Table1[[#This Row],[BaseDRG]],BaseDRGTable,8,0)&gt;0,Table1[[#This Row],[W (severity)]]*Basic_CaseMix/$L$797,Table1[[#This Row],[W (severity)]])</f>
        <v>1.675571441555318</v>
      </c>
      <c r="N543" s="38">
        <v>9</v>
      </c>
      <c r="O543" s="41">
        <v>4</v>
      </c>
      <c r="P543" s="60">
        <v>1.535281376948048</v>
      </c>
      <c r="Q543" s="40">
        <f>Table1[[#This Row],[W (proposed)]]/Table1[[#This Row],[W (curr)]]-1</f>
        <v>9.1377428733063537E-2</v>
      </c>
      <c r="R543" s="41">
        <f>RANK(Table1[[#This Row],[∆W%]],Table1[∆W%])</f>
        <v>249</v>
      </c>
      <c r="S543" s="59">
        <f>Table1[W (proposed)]-Table1[[#This Row],[W (curr)]]</f>
        <v>0.14029006460727</v>
      </c>
      <c r="T543" s="50">
        <f>Table1[[#This Row],[nBasic]]*Table1[W (proposed)]-Table1[[#This Row],[nBasic (curr)]]*Table1[[#This Row],[W (curr)]]</f>
        <v>-1.1144111831262382</v>
      </c>
      <c r="U543" s="48"/>
      <c r="V543" s="46"/>
      <c r="W543" s="46"/>
      <c r="X543" s="46"/>
      <c r="Y543" s="46"/>
      <c r="Z543" s="46"/>
      <c r="AA543" s="46"/>
      <c r="AB543" s="46"/>
      <c r="AC543" s="46"/>
      <c r="AD543" s="46"/>
      <c r="AE543" s="46"/>
    </row>
    <row r="544" spans="1:31" s="44" customFormat="1" x14ac:dyDescent="0.25">
      <c r="A544" s="36">
        <v>194152</v>
      </c>
      <c r="B544" s="36" t="s">
        <v>27</v>
      </c>
      <c r="C544" s="36" t="s">
        <v>658</v>
      </c>
      <c r="D544" s="36">
        <v>19415</v>
      </c>
      <c r="E544" s="36">
        <v>2</v>
      </c>
      <c r="F544" s="37">
        <v>13</v>
      </c>
      <c r="G544" s="37">
        <v>3</v>
      </c>
      <c r="H544" s="38">
        <v>4741.3178384615394</v>
      </c>
      <c r="I544" s="38">
        <f>Table1[[#This Row],[Cost]]+IF(Table1[[#This Row],[n]]=0,0,VLOOKUP(Table1[[#This Row],[DRG]],HCPCs,5,0))</f>
        <v>4741.3178384615394</v>
      </c>
      <c r="J544" s="39">
        <v>0.56870462220999984</v>
      </c>
      <c r="K544" s="39">
        <f>Table1[[#This Row],[W (3M)]]-IFERROR((Table1[[#This Row],[W (3M)]]-Table1[[#This Row],[Adjusted Cost]]*Casemix/TotalCost)*EXP(-a/Table1[[#This Row],[n]]),)</f>
        <v>0.57340364166004554</v>
      </c>
      <c r="L544" s="39">
        <f>VLOOKUP(Table1[[#This Row],[BaseDRG]],BaseDRGTable,13+Table1[[#This Row],[severity]],FALSE)</f>
        <v>0.57340364166004554</v>
      </c>
      <c r="M544" s="39">
        <f>IF(VLOOKUP(Table1[[#This Row],[BaseDRG]],BaseDRGTable,8,0)&gt;0,Table1[[#This Row],[W (severity)]]*Basic_CaseMix/$L$797,Table1[[#This Row],[W (severity)]])</f>
        <v>0.57912035651097504</v>
      </c>
      <c r="N544" s="38">
        <v>17</v>
      </c>
      <c r="O544" s="41">
        <v>3</v>
      </c>
      <c r="P544" s="60">
        <v>1.0095300299681738</v>
      </c>
      <c r="Q544" s="40">
        <f>Table1[[#This Row],[W (proposed)]]/Table1[[#This Row],[W (curr)]]-1</f>
        <v>-0.42634657779399365</v>
      </c>
      <c r="R544" s="41">
        <f>RANK(Table1[[#This Row],[∆W%]],Table1[∆W%])</f>
        <v>741</v>
      </c>
      <c r="S544" s="59">
        <f>Table1[W (proposed)]-Table1[[#This Row],[W (curr)]]</f>
        <v>-0.43040967345719872</v>
      </c>
      <c r="T544" s="50">
        <f>Table1[[#This Row],[nBasic]]*Table1[W (proposed)]-Table1[[#This Row],[nBasic (curr)]]*Table1[[#This Row],[W (curr)]]</f>
        <v>-1.2912290203715964</v>
      </c>
      <c r="U544" s="48"/>
      <c r="V544" s="46"/>
      <c r="W544" s="46"/>
      <c r="X544" s="46"/>
      <c r="Y544" s="46"/>
      <c r="Z544" s="46"/>
      <c r="AA544" s="46"/>
      <c r="AB544" s="46"/>
      <c r="AC544" s="46"/>
      <c r="AD544" s="46"/>
      <c r="AE544" s="46"/>
    </row>
    <row r="545" spans="1:31" s="44" customFormat="1" x14ac:dyDescent="0.25">
      <c r="A545" s="36">
        <v>14252</v>
      </c>
      <c r="B545" s="36" t="s">
        <v>9</v>
      </c>
      <c r="C545" s="36" t="s">
        <v>424</v>
      </c>
      <c r="D545" s="36">
        <v>1425</v>
      </c>
      <c r="E545" s="36">
        <v>2</v>
      </c>
      <c r="F545" s="37">
        <v>12</v>
      </c>
      <c r="G545" s="37">
        <v>3</v>
      </c>
      <c r="H545" s="38">
        <v>6913.2210249999989</v>
      </c>
      <c r="I545" s="38">
        <f>Table1[[#This Row],[Cost]]+IF(Table1[[#This Row],[n]]=0,0,VLOOKUP(Table1[[#This Row],[DRG]],HCPCs,5,0))</f>
        <v>6913.2210249999989</v>
      </c>
      <c r="J545" s="39">
        <v>0.97350000000000014</v>
      </c>
      <c r="K545" s="39">
        <f>Table1[[#This Row],[W (3M)]]-IFERROR((Table1[[#This Row],[W (3M)]]-Table1[[#This Row],[Adjusted Cost]]*Casemix/TotalCost)*EXP(-a/Table1[[#This Row],[n]]),)</f>
        <v>0.84533862713526997</v>
      </c>
      <c r="L545" s="39">
        <f>VLOOKUP(Table1[[#This Row],[BaseDRG]],BaseDRGTable,13+Table1[[#This Row],[severity]],FALSE)</f>
        <v>0.84533862713526997</v>
      </c>
      <c r="M545" s="39">
        <f>IF(VLOOKUP(Table1[[#This Row],[BaseDRG]],BaseDRGTable,8,0)&gt;0,Table1[[#This Row],[W (severity)]]*Basic_CaseMix/$L$797,Table1[[#This Row],[W (severity)]])</f>
        <v>0.85376647713953213</v>
      </c>
      <c r="N545" s="38">
        <v>36</v>
      </c>
      <c r="O545" s="41">
        <v>10</v>
      </c>
      <c r="P545" s="60">
        <v>0.42536510438741099</v>
      </c>
      <c r="Q545" s="40">
        <f>Table1[[#This Row],[W (proposed)]]/Table1[[#This Row],[W (curr)]]-1</f>
        <v>1.007138028797832</v>
      </c>
      <c r="R545" s="41">
        <f>RANK(Table1[[#This Row],[∆W%]],Table1[∆W%])</f>
        <v>15</v>
      </c>
      <c r="S545" s="59">
        <f>Table1[W (proposed)]-Table1[[#This Row],[W (curr)]]</f>
        <v>0.42840137275212115</v>
      </c>
      <c r="T545" s="50">
        <f>Table1[[#This Row],[nBasic]]*Table1[W (proposed)]-Table1[[#This Row],[nBasic (curr)]]*Table1[[#This Row],[W (curr)]]</f>
        <v>-1.6923516124555138</v>
      </c>
      <c r="U545" s="48"/>
      <c r="V545" s="46"/>
      <c r="W545" s="46"/>
      <c r="X545" s="46"/>
      <c r="Y545" s="46"/>
      <c r="Z545" s="46"/>
      <c r="AA545" s="46"/>
      <c r="AB545" s="46"/>
      <c r="AC545" s="46"/>
      <c r="AD545" s="46"/>
      <c r="AE545" s="46"/>
    </row>
    <row r="546" spans="1:31" s="44" customFormat="1" x14ac:dyDescent="0.25">
      <c r="A546" s="36">
        <v>21202</v>
      </c>
      <c r="B546" s="36" t="s">
        <v>10</v>
      </c>
      <c r="C546" s="36" t="s">
        <v>649</v>
      </c>
      <c r="D546" s="36">
        <v>2120</v>
      </c>
      <c r="E546" s="36">
        <v>2</v>
      </c>
      <c r="F546" s="37">
        <v>17</v>
      </c>
      <c r="G546" s="37">
        <v>3</v>
      </c>
      <c r="H546" s="38">
        <v>8558.4581470588255</v>
      </c>
      <c r="I546" s="38">
        <f>Table1[[#This Row],[Cost]]+IF(Table1[[#This Row],[n]]=0,0,VLOOKUP(Table1[[#This Row],[DRG]],HCPCs,5,0))</f>
        <v>8558.4581470588255</v>
      </c>
      <c r="J546" s="39">
        <v>1.4263000000000003</v>
      </c>
      <c r="K546" s="39">
        <f>Table1[[#This Row],[W (3M)]]-IFERROR((Table1[[#This Row],[W (3M)]]-Table1[[#This Row],[Adjusted Cost]]*Casemix/TotalCost)*EXP(-a/Table1[[#This Row],[n]]),)</f>
        <v>1.0535388331827882</v>
      </c>
      <c r="L546" s="39">
        <f>VLOOKUP(Table1[[#This Row],[BaseDRG]],BaseDRGTable,13+Table1[[#This Row],[severity]],FALSE)</f>
        <v>0.4820017044527134</v>
      </c>
      <c r="M546" s="39">
        <f>IF(VLOOKUP(Table1[[#This Row],[BaseDRG]],BaseDRGTable,8,0)&gt;0,Table1[[#This Row],[W (severity)]]*Basic_CaseMix/$L$797,Table1[[#This Row],[W (severity)]])</f>
        <v>0.48680716103133032</v>
      </c>
      <c r="N546" s="38">
        <v>25</v>
      </c>
      <c r="O546" s="41">
        <v>4</v>
      </c>
      <c r="P546" s="60">
        <v>0.81707793142630636</v>
      </c>
      <c r="Q546" s="40">
        <f>Table1[[#This Row],[W (proposed)]]/Table1[[#This Row],[W (curr)]]-1</f>
        <v>-0.40420963251136799</v>
      </c>
      <c r="R546" s="41">
        <f>RANK(Table1[[#This Row],[∆W%]],Table1[∆W%])</f>
        <v>730</v>
      </c>
      <c r="S546" s="59">
        <f>Table1[W (proposed)]-Table1[[#This Row],[W (curr)]]</f>
        <v>-0.33027077039497604</v>
      </c>
      <c r="T546" s="50">
        <f>Table1[[#This Row],[nBasic]]*Table1[W (proposed)]-Table1[[#This Row],[nBasic (curr)]]*Table1[[#This Row],[W (curr)]]</f>
        <v>-1.8078902426112344</v>
      </c>
      <c r="U546" s="48"/>
      <c r="V546" s="46"/>
      <c r="W546" s="46"/>
      <c r="X546" s="46"/>
      <c r="Y546" s="46"/>
      <c r="Z546" s="46"/>
      <c r="AA546" s="46"/>
      <c r="AB546" s="46"/>
      <c r="AC546" s="46"/>
      <c r="AD546" s="46"/>
      <c r="AE546" s="46"/>
    </row>
    <row r="547" spans="1:31" s="44" customFormat="1" x14ac:dyDescent="0.25">
      <c r="A547" s="36">
        <v>174122</v>
      </c>
      <c r="B547" s="36" t="s">
        <v>25</v>
      </c>
      <c r="C547" s="36" t="s">
        <v>603</v>
      </c>
      <c r="D547" s="36">
        <v>17412</v>
      </c>
      <c r="E547" s="36">
        <v>2</v>
      </c>
      <c r="F547" s="37">
        <v>12</v>
      </c>
      <c r="G547" s="37">
        <v>3</v>
      </c>
      <c r="H547" s="38">
        <v>9561.5669249999992</v>
      </c>
      <c r="I547" s="38">
        <f>Table1[[#This Row],[Cost]]+IF(Table1[[#This Row],[n]]=0,0,VLOOKUP(Table1[[#This Row],[DRG]],HCPCs,5,0))</f>
        <v>9634.6182070512805</v>
      </c>
      <c r="J547" s="39">
        <v>1.3137985598400004</v>
      </c>
      <c r="K547" s="39">
        <f>Table1[[#This Row],[W (3M)]]-IFERROR((Table1[[#This Row],[W (3M)]]-Table1[[#This Row],[Adjusted Cost]]*Casemix/TotalCost)*EXP(-a/Table1[[#This Row],[n]]),)</f>
        <v>1.1753390303836908</v>
      </c>
      <c r="L547" s="39">
        <f>VLOOKUP(Table1[[#This Row],[BaseDRG]],BaseDRGTable,13+Table1[[#This Row],[severity]],FALSE)</f>
        <v>1.1753390303836908</v>
      </c>
      <c r="M547" s="39">
        <f>IF(VLOOKUP(Table1[[#This Row],[BaseDRG]],BaseDRGTable,8,0)&gt;0,Table1[[#This Row],[W (severity)]]*Basic_CaseMix/$L$797,Table1[[#This Row],[W (severity)]])</f>
        <v>1.1870569156597928</v>
      </c>
      <c r="N547" s="38">
        <v>13</v>
      </c>
      <c r="O547" s="41">
        <v>4</v>
      </c>
      <c r="P547" s="60">
        <v>1.3518215122538206</v>
      </c>
      <c r="Q547" s="40">
        <f>Table1[[#This Row],[W (proposed)]]/Table1[[#This Row],[W (curr)]]-1</f>
        <v>-0.12188339592208774</v>
      </c>
      <c r="R547" s="41">
        <f>RANK(Table1[[#This Row],[∆W%]],Table1[∆W%])</f>
        <v>532</v>
      </c>
      <c r="S547" s="59">
        <f>Table1[W (proposed)]-Table1[[#This Row],[W (curr)]]</f>
        <v>-0.16476459659402787</v>
      </c>
      <c r="T547" s="50">
        <f>Table1[[#This Row],[nBasic]]*Table1[W (proposed)]-Table1[[#This Row],[nBasic (curr)]]*Table1[[#This Row],[W (curr)]]</f>
        <v>-1.846115302035904</v>
      </c>
      <c r="U547" s="48"/>
      <c r="V547" s="46"/>
      <c r="W547" s="46"/>
      <c r="X547" s="46"/>
      <c r="Y547" s="46"/>
      <c r="Z547" s="46"/>
      <c r="AA547" s="46"/>
      <c r="AB547" s="46"/>
      <c r="AC547" s="46"/>
      <c r="AD547" s="46"/>
      <c r="AE547" s="46"/>
    </row>
    <row r="548" spans="1:31" s="44" customFormat="1" x14ac:dyDescent="0.25">
      <c r="A548" s="36">
        <v>214113</v>
      </c>
      <c r="B548" s="36" t="s">
        <v>29</v>
      </c>
      <c r="C548" s="36" t="s">
        <v>500</v>
      </c>
      <c r="D548" s="36">
        <v>21411</v>
      </c>
      <c r="E548" s="36">
        <v>3</v>
      </c>
      <c r="F548" s="37">
        <v>6</v>
      </c>
      <c r="G548" s="37">
        <v>3</v>
      </c>
      <c r="H548" s="38">
        <v>11306.516766666668</v>
      </c>
      <c r="I548" s="38">
        <f>Table1[[#This Row],[Cost]]+IF(Table1[[#This Row],[n]]=0,0,VLOOKUP(Table1[[#This Row],[DRG]],HCPCs,5,0))</f>
        <v>11306.516766666668</v>
      </c>
      <c r="J548" s="39">
        <v>0.77579759790000014</v>
      </c>
      <c r="K548" s="39">
        <f>Table1[[#This Row],[W (3M)]]-IFERROR((Table1[[#This Row],[W (3M)]]-Table1[[#This Row],[Adjusted Cost]]*Casemix/TotalCost)*EXP(-a/Table1[[#This Row],[n]]),)</f>
        <v>1.2941599027854012</v>
      </c>
      <c r="L548" s="39">
        <f>VLOOKUP(Table1[[#This Row],[BaseDRG]],BaseDRGTable,13+Table1[[#This Row],[severity]],FALSE)</f>
        <v>1.2941599027854012</v>
      </c>
      <c r="M548" s="39">
        <f>IF(VLOOKUP(Table1[[#This Row],[BaseDRG]],BaseDRGTable,8,0)&gt;0,Table1[[#This Row],[W (severity)]]*Basic_CaseMix/$L$797,Table1[[#This Row],[W (severity)]])</f>
        <v>1.3070624074055532</v>
      </c>
      <c r="N548" s="38">
        <v>6</v>
      </c>
      <c r="O548" s="41">
        <v>5</v>
      </c>
      <c r="P548" s="60">
        <v>1.3324372392162267</v>
      </c>
      <c r="Q548" s="40">
        <f>Table1[[#This Row],[W (proposed)]]/Table1[[#This Row],[W (curr)]]-1</f>
        <v>-1.9043922718340989E-2</v>
      </c>
      <c r="R548" s="41">
        <f>RANK(Table1[[#This Row],[∆W%]],Table1[∆W%])</f>
        <v>418</v>
      </c>
      <c r="S548" s="59">
        <f>Table1[W (proposed)]-Table1[[#This Row],[W (curr)]]</f>
        <v>-2.5374831810673459E-2</v>
      </c>
      <c r="T548" s="50">
        <f>Table1[[#This Row],[nBasic]]*Table1[W (proposed)]-Table1[[#This Row],[nBasic (curr)]]*Table1[[#This Row],[W (curr)]]</f>
        <v>-2.7409989738644738</v>
      </c>
      <c r="U548" s="48"/>
      <c r="V548" s="46"/>
      <c r="W548" s="46"/>
      <c r="X548" s="46"/>
      <c r="Y548" s="46"/>
      <c r="Z548" s="46"/>
      <c r="AA548" s="46"/>
      <c r="AB548" s="46"/>
      <c r="AC548" s="46"/>
      <c r="AD548" s="46"/>
      <c r="AE548" s="46"/>
    </row>
    <row r="549" spans="1:31" s="44" customFormat="1" x14ac:dyDescent="0.25">
      <c r="A549" s="36">
        <v>134133</v>
      </c>
      <c r="B549" s="36" t="s">
        <v>21</v>
      </c>
      <c r="C549" s="36" t="s">
        <v>418</v>
      </c>
      <c r="D549" s="36">
        <v>13413</v>
      </c>
      <c r="E549" s="36">
        <v>3</v>
      </c>
      <c r="F549" s="37">
        <v>22</v>
      </c>
      <c r="G549" s="37">
        <v>3</v>
      </c>
      <c r="H549" s="38">
        <v>7262.937227272726</v>
      </c>
      <c r="I549" s="38">
        <f>Table1[[#This Row],[Cost]]+IF(Table1[[#This Row],[n]]=0,0,VLOOKUP(Table1[[#This Row],[DRG]],HCPCs,5,0))</f>
        <v>7262.937227272726</v>
      </c>
      <c r="J549" s="39">
        <v>0.49370033720810846</v>
      </c>
      <c r="K549" s="39">
        <f>Table1[[#This Row],[W (3M)]]-IFERROR((Table1[[#This Row],[W (3M)]]-Table1[[#This Row],[Adjusted Cost]]*Casemix/TotalCost)*EXP(-a/Table1[[#This Row],[n]]),)</f>
        <v>0.86506638240595723</v>
      </c>
      <c r="L549" s="39">
        <f>VLOOKUP(Table1[[#This Row],[BaseDRG]],BaseDRGTable,13+Table1[[#This Row],[severity]],FALSE)</f>
        <v>0.86506638240595723</v>
      </c>
      <c r="M549" s="39">
        <f>IF(VLOOKUP(Table1[[#This Row],[BaseDRG]],BaseDRGTable,8,0)&gt;0,Table1[[#This Row],[W (severity)]]*Basic_CaseMix/$L$797,Table1[[#This Row],[W (severity)]])</f>
        <v>0.87369091402041099</v>
      </c>
      <c r="N549" s="38">
        <v>67</v>
      </c>
      <c r="O549" s="41">
        <v>10</v>
      </c>
      <c r="P549" s="60">
        <v>0.58789885252115104</v>
      </c>
      <c r="Q549" s="40">
        <f>Table1[[#This Row],[W (proposed)]]/Table1[[#This Row],[W (curr)]]-1</f>
        <v>0.48612454382869874</v>
      </c>
      <c r="R549" s="41">
        <f>RANK(Table1[[#This Row],[∆W%]],Table1[∆W%])</f>
        <v>46</v>
      </c>
      <c r="S549" s="59">
        <f>Table1[W (proposed)]-Table1[[#This Row],[W (curr)]]</f>
        <v>0.28579206149925995</v>
      </c>
      <c r="T549" s="50">
        <f>Table1[[#This Row],[nBasic]]*Table1[W (proposed)]-Table1[[#This Row],[nBasic (curr)]]*Table1[[#This Row],[W (curr)]]</f>
        <v>-3.2579157831502776</v>
      </c>
      <c r="U549" s="48"/>
      <c r="V549" s="46"/>
      <c r="W549" s="46"/>
      <c r="X549" s="46"/>
      <c r="Y549" s="46"/>
      <c r="Z549" s="46"/>
      <c r="AA549" s="46"/>
      <c r="AB549" s="46"/>
      <c r="AC549" s="46"/>
      <c r="AD549" s="46"/>
      <c r="AE549" s="46"/>
    </row>
    <row r="550" spans="1:31" s="44" customFormat="1" x14ac:dyDescent="0.25">
      <c r="A550" s="36">
        <v>94113</v>
      </c>
      <c r="B550" s="36" t="s">
        <v>17</v>
      </c>
      <c r="C550" s="36" t="s">
        <v>802</v>
      </c>
      <c r="D550" s="36">
        <v>9411</v>
      </c>
      <c r="E550" s="36">
        <v>3</v>
      </c>
      <c r="F550" s="37">
        <v>23</v>
      </c>
      <c r="G550" s="37">
        <v>3</v>
      </c>
      <c r="H550" s="38">
        <v>14232.345430434783</v>
      </c>
      <c r="I550" s="38">
        <f>Table1[[#This Row],[Cost]]+IF(Table1[[#This Row],[n]]=0,0,VLOOKUP(Table1[[#This Row],[DRG]],HCPCs,5,0))</f>
        <v>14706.438072575251</v>
      </c>
      <c r="J550" s="39">
        <v>1.6072</v>
      </c>
      <c r="K550" s="39">
        <f>Table1[[#This Row],[W (3M)]]-IFERROR((Table1[[#This Row],[W (3M)]]-Table1[[#This Row],[Adjusted Cost]]*Casemix/TotalCost)*EXP(-a/Table1[[#This Row],[n]]),)</f>
        <v>1.7735970090207698</v>
      </c>
      <c r="L550" s="39">
        <f>VLOOKUP(Table1[[#This Row],[BaseDRG]],BaseDRGTable,13+Table1[[#This Row],[severity]],FALSE)</f>
        <v>1.7735970090207698</v>
      </c>
      <c r="M550" s="39">
        <f>IF(VLOOKUP(Table1[[#This Row],[BaseDRG]],BaseDRGTable,8,0)&gt;0,Table1[[#This Row],[W (severity)]]*Basic_CaseMix/$L$797,Table1[[#This Row],[W (severity)]])</f>
        <v>1.7912794017095912</v>
      </c>
      <c r="N550" s="38">
        <v>16</v>
      </c>
      <c r="O550" s="41">
        <v>2</v>
      </c>
      <c r="P550" s="60">
        <v>4.7661407372180289</v>
      </c>
      <c r="Q550" s="40">
        <f>Table1[[#This Row],[W (proposed)]]/Table1[[#This Row],[W (curr)]]-1</f>
        <v>-0.62416565089616904</v>
      </c>
      <c r="R550" s="41">
        <f>RANK(Table1[[#This Row],[∆W%]],Table1[∆W%])</f>
        <v>776</v>
      </c>
      <c r="S550" s="59">
        <f>Table1[W (proposed)]-Table1[[#This Row],[W (curr)]]</f>
        <v>-2.9748613355084377</v>
      </c>
      <c r="T550" s="50">
        <f>Table1[[#This Row],[nBasic]]*Table1[W (proposed)]-Table1[[#This Row],[nBasic (curr)]]*Table1[[#This Row],[W (curr)]]</f>
        <v>-4.1584432693072841</v>
      </c>
      <c r="U550" s="48"/>
      <c r="V550" s="46"/>
      <c r="W550" s="46"/>
      <c r="X550" s="46"/>
      <c r="Y550" s="46"/>
      <c r="Z550" s="46"/>
      <c r="AA550" s="46"/>
      <c r="AB550" s="46"/>
      <c r="AC550" s="46"/>
      <c r="AD550" s="46"/>
      <c r="AE550" s="46"/>
    </row>
    <row r="551" spans="1:31" s="44" customFormat="1" x14ac:dyDescent="0.25">
      <c r="A551" s="36">
        <v>51032</v>
      </c>
      <c r="B551" s="36" t="s">
        <v>13</v>
      </c>
      <c r="C551" s="36" t="s">
        <v>666</v>
      </c>
      <c r="D551" s="36">
        <v>5103</v>
      </c>
      <c r="E551" s="36">
        <v>2</v>
      </c>
      <c r="F551" s="37">
        <v>4</v>
      </c>
      <c r="G551" s="37">
        <v>3</v>
      </c>
      <c r="H551" s="38">
        <v>52882.487500000003</v>
      </c>
      <c r="I551" s="38">
        <f>Table1[[#This Row],[Cost]]+IF(Table1[[#This Row],[n]]=0,0,VLOOKUP(Table1[[#This Row],[DRG]],HCPCs,5,0))</f>
        <v>53354.809298568704</v>
      </c>
      <c r="J551" s="39">
        <v>5.3819000000000008</v>
      </c>
      <c r="K551" s="39">
        <f>Table1[[#This Row],[W (3M)]]-IFERROR((Table1[[#This Row],[W (3M)]]-Table1[[#This Row],[Adjusted Cost]]*Casemix/TotalCost)*EXP(-a/Table1[[#This Row],[n]]),)</f>
        <v>6.26126541550361</v>
      </c>
      <c r="L551" s="39">
        <f>VLOOKUP(Table1[[#This Row],[BaseDRG]],BaseDRGTable,13+Table1[[#This Row],[severity]],FALSE)</f>
        <v>6.26126541550361</v>
      </c>
      <c r="M551" s="39">
        <f>IF(VLOOKUP(Table1[[#This Row],[BaseDRG]],BaseDRGTable,8,0)&gt;0,Table1[[#This Row],[W (severity)]]*Basic_CaseMix/$L$797,Table1[[#This Row],[W (severity)]])</f>
        <v>6.3236889272950503</v>
      </c>
      <c r="N551" s="38">
        <v>8</v>
      </c>
      <c r="O551" s="41">
        <v>3</v>
      </c>
      <c r="P551" s="60">
        <v>7.8568136056088305</v>
      </c>
      <c r="Q551" s="40">
        <f>Table1[[#This Row],[W (proposed)]]/Table1[[#This Row],[W (curr)]]-1</f>
        <v>-0.195133136061585</v>
      </c>
      <c r="R551" s="41">
        <f>RANK(Table1[[#This Row],[∆W%]],Table1[∆W%])</f>
        <v>608</v>
      </c>
      <c r="S551" s="59">
        <f>Table1[W (proposed)]-Table1[[#This Row],[W (curr)]]</f>
        <v>-1.5331246783137802</v>
      </c>
      <c r="T551" s="50">
        <f>Table1[[#This Row],[nBasic]]*Table1[W (proposed)]-Table1[[#This Row],[nBasic (curr)]]*Table1[[#This Row],[W (curr)]]</f>
        <v>-4.5993740349413414</v>
      </c>
      <c r="U551" s="48"/>
      <c r="V551" s="46"/>
      <c r="W551" s="46"/>
      <c r="X551" s="46"/>
      <c r="Y551" s="46"/>
      <c r="Z551" s="46"/>
      <c r="AA551" s="46"/>
      <c r="AB551" s="46"/>
      <c r="AC551" s="46"/>
      <c r="AD551" s="46"/>
      <c r="AE551" s="46"/>
    </row>
    <row r="552" spans="1:31" s="44" customFormat="1" x14ac:dyDescent="0.25">
      <c r="A552" s="36">
        <v>11303</v>
      </c>
      <c r="B552" s="36" t="s">
        <v>9</v>
      </c>
      <c r="C552" s="36" t="s">
        <v>807</v>
      </c>
      <c r="D552" s="36">
        <v>1130</v>
      </c>
      <c r="E552" s="36">
        <v>3</v>
      </c>
      <c r="F552" s="37">
        <v>19</v>
      </c>
      <c r="G552" s="37">
        <v>3</v>
      </c>
      <c r="H552" s="38">
        <v>23067.235662728417</v>
      </c>
      <c r="I552" s="38">
        <f>Table1[[#This Row],[Cost]]+IF(Table1[[#This Row],[n]]=0,0,VLOOKUP(Table1[[#This Row],[DRG]],HCPCs,5,0))</f>
        <v>23727.482919925787</v>
      </c>
      <c r="J552" s="39">
        <v>3.7413000000000003</v>
      </c>
      <c r="K552" s="39">
        <f>Table1[[#This Row],[W (3M)]]-IFERROR((Table1[[#This Row],[W (3M)]]-Table1[[#This Row],[Adjusted Cost]]*Casemix/TotalCost)*EXP(-a/Table1[[#This Row],[n]]),)</f>
        <v>2.9069195432747312</v>
      </c>
      <c r="L552" s="39">
        <f>VLOOKUP(Table1[[#This Row],[BaseDRG]],BaseDRGTable,13+Table1[[#This Row],[severity]],FALSE)</f>
        <v>2.9069195432747312</v>
      </c>
      <c r="M552" s="39">
        <f>IF(VLOOKUP(Table1[[#This Row],[BaseDRG]],BaseDRGTable,8,0)&gt;0,Table1[[#This Row],[W (severity)]]*Basic_CaseMix/$L$797,Table1[[#This Row],[W (severity)]])</f>
        <v>2.9359009255264827</v>
      </c>
      <c r="N552" s="38">
        <v>12</v>
      </c>
      <c r="O552" s="41">
        <v>2</v>
      </c>
      <c r="P552" s="60">
        <v>7.5317883510086023</v>
      </c>
      <c r="Q552" s="40">
        <f>Table1[[#This Row],[W (proposed)]]/Table1[[#This Row],[W (curr)]]-1</f>
        <v>-0.61019869535588733</v>
      </c>
      <c r="R552" s="41">
        <f>RANK(Table1[[#This Row],[∆W%]],Table1[∆W%])</f>
        <v>774</v>
      </c>
      <c r="S552" s="59">
        <f>Table1[W (proposed)]-Table1[[#This Row],[W (curr)]]</f>
        <v>-4.59588742548212</v>
      </c>
      <c r="T552" s="50">
        <f>Table1[[#This Row],[nBasic]]*Table1[W (proposed)]-Table1[[#This Row],[nBasic (curr)]]*Table1[[#This Row],[W (curr)]]</f>
        <v>-6.255873925437756</v>
      </c>
      <c r="U552" s="48"/>
      <c r="V552" s="46"/>
      <c r="W552" s="46"/>
      <c r="X552" s="46"/>
      <c r="Y552" s="46"/>
      <c r="Z552" s="46"/>
      <c r="AA552" s="46"/>
      <c r="AB552" s="46"/>
      <c r="AC552" s="46"/>
      <c r="AD552" s="46"/>
      <c r="AE552" s="46"/>
    </row>
    <row r="553" spans="1:31" s="44" customFormat="1" x14ac:dyDescent="0.25">
      <c r="A553" s="36">
        <v>51161</v>
      </c>
      <c r="B553" s="36" t="s">
        <v>13</v>
      </c>
      <c r="C553" s="36" t="s">
        <v>214</v>
      </c>
      <c r="D553" s="36">
        <v>5116</v>
      </c>
      <c r="E553" s="36">
        <v>1</v>
      </c>
      <c r="F553" s="37">
        <v>9</v>
      </c>
      <c r="G553" s="37">
        <v>3</v>
      </c>
      <c r="H553" s="38">
        <v>8849.2760444444448</v>
      </c>
      <c r="I553" s="38">
        <f>Table1[[#This Row],[Cost]]+IF(Table1[[#This Row],[n]]=0,0,VLOOKUP(Table1[[#This Row],[DRG]],HCPCs,5,0))</f>
        <v>42468.520707209209</v>
      </c>
      <c r="J553" s="39">
        <v>0.94079999999999975</v>
      </c>
      <c r="K553" s="39">
        <f>Table1[[#This Row],[W (3M)]]-IFERROR((Table1[[#This Row],[W (3M)]]-Table1[[#This Row],[Adjusted Cost]]*Casemix/TotalCost)*EXP(-a/Table1[[#This Row],[n]]),)</f>
        <v>4.7816687102192423</v>
      </c>
      <c r="L553" s="39">
        <f>VLOOKUP(Table1[[#This Row],[BaseDRG]],BaseDRGTable,13+Table1[[#This Row],[severity]],FALSE)</f>
        <v>1.8241110447640421</v>
      </c>
      <c r="M553" s="39">
        <f>IF(VLOOKUP(Table1[[#This Row],[BaseDRG]],BaseDRGTable,8,0)&gt;0,Table1[[#This Row],[W (severity)]]*Basic_CaseMix/$L$797,Table1[[#This Row],[W (severity)]])</f>
        <v>1.8422970518657018</v>
      </c>
      <c r="N553" s="38">
        <v>22</v>
      </c>
      <c r="O553" s="41">
        <v>6</v>
      </c>
      <c r="P553" s="60">
        <v>1.9937088032409482</v>
      </c>
      <c r="Q553" s="40">
        <f>Table1[[#This Row],[W (proposed)]]/Table1[[#This Row],[W (curr)]]-1</f>
        <v>-7.5944767424968695E-2</v>
      </c>
      <c r="R553" s="41">
        <f>RANK(Table1[[#This Row],[∆W%]],Table1[∆W%])</f>
        <v>477</v>
      </c>
      <c r="S553" s="59">
        <f>Table1[W (proposed)]-Table1[[#This Row],[W (curr)]]</f>
        <v>-0.15141175137524643</v>
      </c>
      <c r="T553" s="50">
        <f>Table1[[#This Row],[nBasic]]*Table1[W (proposed)]-Table1[[#This Row],[nBasic (curr)]]*Table1[[#This Row],[W (curr)]]</f>
        <v>-6.4353616638485835</v>
      </c>
      <c r="U553" s="48"/>
      <c r="V553" s="46"/>
      <c r="W553" s="46"/>
      <c r="X553" s="46"/>
      <c r="Y553" s="46"/>
      <c r="Z553" s="46"/>
      <c r="AA553" s="46"/>
      <c r="AB553" s="46"/>
      <c r="AC553" s="46"/>
      <c r="AD553" s="46"/>
      <c r="AE553" s="46"/>
    </row>
    <row r="554" spans="1:31" s="44" customFormat="1" x14ac:dyDescent="0.25">
      <c r="A554" s="36">
        <v>124113</v>
      </c>
      <c r="B554" s="36" t="s">
        <v>20</v>
      </c>
      <c r="C554" s="36" t="s">
        <v>720</v>
      </c>
      <c r="D554" s="36">
        <v>12411</v>
      </c>
      <c r="E554" s="36">
        <v>3</v>
      </c>
      <c r="F554" s="37">
        <v>14</v>
      </c>
      <c r="G554" s="37">
        <v>3</v>
      </c>
      <c r="H554" s="38">
        <v>37375.355588434279</v>
      </c>
      <c r="I554" s="38">
        <f>Table1[[#This Row],[Cost]]+IF(Table1[[#This Row],[n]]=0,0,VLOOKUP(Table1[[#This Row],[DRG]],HCPCs,5,0))</f>
        <v>37375.355588434279</v>
      </c>
      <c r="J554" s="39">
        <v>1.0925008427999998</v>
      </c>
      <c r="K554" s="39">
        <f>Table1[[#This Row],[W (3M)]]-IFERROR((Table1[[#This Row],[W (3M)]]-Table1[[#This Row],[Adjusted Cost]]*Casemix/TotalCost)*EXP(-a/Table1[[#This Row],[n]]),)</f>
        <v>4.3319356060529</v>
      </c>
      <c r="L554" s="39">
        <f>VLOOKUP(Table1[[#This Row],[BaseDRG]],BaseDRGTable,13+Table1[[#This Row],[severity]],FALSE)</f>
        <v>4.3319356060529</v>
      </c>
      <c r="M554" s="39">
        <f>IF(VLOOKUP(Table1[[#This Row],[BaseDRG]],BaseDRGTable,8,0)&gt;0,Table1[[#This Row],[W (severity)]]*Basic_CaseMix/$L$797,Table1[[#This Row],[W (severity)]])</f>
        <v>4.3751241015788409</v>
      </c>
      <c r="N554" s="38">
        <v>15</v>
      </c>
      <c r="O554" s="41">
        <v>4</v>
      </c>
      <c r="P554" s="60">
        <v>5.5052332875053871</v>
      </c>
      <c r="Q554" s="40">
        <f>Table1[[#This Row],[W (proposed)]]/Table1[[#This Row],[W (curr)]]-1</f>
        <v>-0.20527907300339643</v>
      </c>
      <c r="R554" s="41">
        <f>RANK(Table1[[#This Row],[∆W%]],Table1[∆W%])</f>
        <v>621</v>
      </c>
      <c r="S554" s="59">
        <f>Table1[W (proposed)]-Table1[[#This Row],[W (curr)]]</f>
        <v>-1.1301091859265462</v>
      </c>
      <c r="T554" s="50">
        <f>Table1[[#This Row],[nBasic]]*Table1[W (proposed)]-Table1[[#This Row],[nBasic (curr)]]*Table1[[#This Row],[W (curr)]]</f>
        <v>-8.8955608452850257</v>
      </c>
      <c r="U554" s="48"/>
      <c r="V554" s="46"/>
      <c r="W554" s="46"/>
      <c r="X554" s="46"/>
      <c r="Y554" s="46"/>
      <c r="Z554" s="46"/>
      <c r="AA554" s="46"/>
      <c r="AB554" s="46"/>
      <c r="AC554" s="46"/>
      <c r="AD554" s="46"/>
      <c r="AE554" s="46"/>
    </row>
    <row r="555" spans="1:31" s="44" customFormat="1" x14ac:dyDescent="0.25">
      <c r="A555" s="36">
        <v>61102</v>
      </c>
      <c r="B555" s="36" t="s">
        <v>14</v>
      </c>
      <c r="C555" s="36" t="s">
        <v>718</v>
      </c>
      <c r="D555" s="36">
        <v>6110</v>
      </c>
      <c r="E555" s="36">
        <v>2</v>
      </c>
      <c r="F555" s="37">
        <v>15</v>
      </c>
      <c r="G555" s="37">
        <v>3</v>
      </c>
      <c r="H555" s="38">
        <v>14670.435686666666</v>
      </c>
      <c r="I555" s="38">
        <f>Table1[[#This Row],[Cost]]+IF(Table1[[#This Row],[n]]=0,0,VLOOKUP(Table1[[#This Row],[DRG]],HCPCs,5,0))</f>
        <v>14920.149552271509</v>
      </c>
      <c r="J555" s="39">
        <v>1.7781999999999991</v>
      </c>
      <c r="K555" s="39">
        <f>Table1[[#This Row],[W (3M)]]-IFERROR((Table1[[#This Row],[W (3M)]]-Table1[[#This Row],[Adjusted Cost]]*Casemix/TotalCost)*EXP(-a/Table1[[#This Row],[n]]),)</f>
        <v>1.803935919195139</v>
      </c>
      <c r="L555" s="39">
        <f>VLOOKUP(Table1[[#This Row],[BaseDRG]],BaseDRGTable,13+Table1[[#This Row],[severity]],FALSE)</f>
        <v>1.803935919195139</v>
      </c>
      <c r="M555" s="39">
        <f>IF(VLOOKUP(Table1[[#This Row],[BaseDRG]],BaseDRGTable,8,0)&gt;0,Table1[[#This Row],[W (severity)]]*Basic_CaseMix/$L$797,Table1[[#This Row],[W (severity)]])</f>
        <v>1.8219207844979339</v>
      </c>
      <c r="N555" s="38">
        <v>23</v>
      </c>
      <c r="O555" s="41">
        <v>6</v>
      </c>
      <c r="P555" s="60">
        <v>2.7329550165077898</v>
      </c>
      <c r="Q555" s="40">
        <f>Table1[[#This Row],[W (proposed)]]/Table1[[#This Row],[W (curr)]]-1</f>
        <v>-0.33335134552415313</v>
      </c>
      <c r="R555" s="41">
        <f>RANK(Table1[[#This Row],[∆W%]],Table1[∆W%])</f>
        <v>704</v>
      </c>
      <c r="S555" s="59">
        <f>Table1[W (proposed)]-Table1[[#This Row],[W (curr)]]</f>
        <v>-0.91103423200985589</v>
      </c>
      <c r="T555" s="50">
        <f>Table1[[#This Row],[nBasic]]*Table1[W (proposed)]-Table1[[#This Row],[nBasic (curr)]]*Table1[[#This Row],[W (curr)]]</f>
        <v>-10.931967745552939</v>
      </c>
      <c r="U555" s="48"/>
      <c r="V555" s="46"/>
      <c r="W555" s="46"/>
      <c r="X555" s="46"/>
      <c r="Y555" s="46"/>
      <c r="Z555" s="46"/>
      <c r="AA555" s="46"/>
      <c r="AB555" s="46"/>
      <c r="AC555" s="46"/>
      <c r="AD555" s="46"/>
      <c r="AE555" s="46"/>
    </row>
    <row r="556" spans="1:31" s="44" customFormat="1" x14ac:dyDescent="0.25">
      <c r="A556" s="36">
        <v>14183</v>
      </c>
      <c r="B556" s="36" t="s">
        <v>9</v>
      </c>
      <c r="C556" s="36" t="s">
        <v>745</v>
      </c>
      <c r="D556" s="36">
        <v>1418</v>
      </c>
      <c r="E556" s="36">
        <v>3</v>
      </c>
      <c r="F556" s="37">
        <v>7</v>
      </c>
      <c r="G556" s="37">
        <v>3</v>
      </c>
      <c r="H556" s="38">
        <v>46007.797530208576</v>
      </c>
      <c r="I556" s="38">
        <f>Table1[[#This Row],[Cost]]+IF(Table1[[#This Row],[n]]=0,0,VLOOKUP(Table1[[#This Row],[DRG]],HCPCs,5,0))</f>
        <v>46041.761889922316</v>
      </c>
      <c r="J556" s="39">
        <v>2.8288000000000006</v>
      </c>
      <c r="K556" s="39">
        <f>Table1[[#This Row],[W (3M)]]-IFERROR((Table1[[#This Row],[W (3M)]]-Table1[[#This Row],[Adjusted Cost]]*Casemix/TotalCost)*EXP(-a/Table1[[#This Row],[n]]),)</f>
        <v>5.2749193449613685</v>
      </c>
      <c r="L556" s="39">
        <f>VLOOKUP(Table1[[#This Row],[BaseDRG]],BaseDRGTable,13+Table1[[#This Row],[severity]],FALSE)</f>
        <v>5.2749193449613685</v>
      </c>
      <c r="M556" s="39">
        <f>IF(VLOOKUP(Table1[[#This Row],[BaseDRG]],BaseDRGTable,8,0)&gt;0,Table1[[#This Row],[W (severity)]]*Basic_CaseMix/$L$797,Table1[[#This Row],[W (severity)]])</f>
        <v>5.3275091919136734</v>
      </c>
      <c r="N556" s="38">
        <v>7</v>
      </c>
      <c r="O556" s="41">
        <v>3</v>
      </c>
      <c r="P556" s="60">
        <v>9.2383689948810055</v>
      </c>
      <c r="Q556" s="40">
        <f>Table1[[#This Row],[W (proposed)]]/Table1[[#This Row],[W (curr)]]-1</f>
        <v>-0.42332794946102992</v>
      </c>
      <c r="R556" s="41">
        <f>RANK(Table1[[#This Row],[∆W%]],Table1[∆W%])</f>
        <v>739</v>
      </c>
      <c r="S556" s="59">
        <f>Table1[W (proposed)]-Table1[[#This Row],[W (curr)]]</f>
        <v>-3.910859802967332</v>
      </c>
      <c r="T556" s="50">
        <f>Table1[[#This Row],[nBasic]]*Table1[W (proposed)]-Table1[[#This Row],[nBasic (curr)]]*Table1[[#This Row],[W (curr)]]</f>
        <v>-11.732579408901994</v>
      </c>
      <c r="U556" s="48"/>
      <c r="V556" s="46"/>
      <c r="W556" s="46"/>
      <c r="X556" s="46"/>
      <c r="Y556" s="46"/>
      <c r="Z556" s="46"/>
      <c r="AA556" s="46"/>
      <c r="AB556" s="46"/>
      <c r="AC556" s="46"/>
      <c r="AD556" s="46"/>
      <c r="AE556" s="46"/>
    </row>
    <row r="557" spans="1:31" s="44" customFormat="1" x14ac:dyDescent="0.25">
      <c r="A557" s="36">
        <v>71133</v>
      </c>
      <c r="B557" s="36" t="s">
        <v>15</v>
      </c>
      <c r="C557" s="36" t="s">
        <v>670</v>
      </c>
      <c r="D557" s="36">
        <v>7113</v>
      </c>
      <c r="E557" s="36">
        <v>3</v>
      </c>
      <c r="F557" s="37">
        <v>6</v>
      </c>
      <c r="G557" s="37">
        <v>3</v>
      </c>
      <c r="H557" s="38">
        <v>30587.53493036333</v>
      </c>
      <c r="I557" s="38">
        <f>Table1[[#This Row],[Cost]]+IF(Table1[[#This Row],[n]]=0,0,VLOOKUP(Table1[[#This Row],[DRG]],HCPCs,5,0))</f>
        <v>30587.53493036333</v>
      </c>
      <c r="J557" s="39">
        <v>2.3605999999999998</v>
      </c>
      <c r="K557" s="39">
        <f>Table1[[#This Row],[W (3M)]]-IFERROR((Table1[[#This Row],[W (3M)]]-Table1[[#This Row],[Adjusted Cost]]*Casemix/TotalCost)*EXP(-a/Table1[[#This Row],[n]]),)</f>
        <v>3.5337763501684849</v>
      </c>
      <c r="L557" s="39">
        <f>VLOOKUP(Table1[[#This Row],[BaseDRG]],BaseDRGTable,13+Table1[[#This Row],[severity]],FALSE)</f>
        <v>3.5337763501684849</v>
      </c>
      <c r="M557" s="39">
        <f>IF(VLOOKUP(Table1[[#This Row],[BaseDRG]],BaseDRGTable,8,0)&gt;0,Table1[[#This Row],[W (severity)]]*Basic_CaseMix/$L$797,Table1[[#This Row],[W (severity)]])</f>
        <v>3.5690073641927187</v>
      </c>
      <c r="N557" s="38">
        <v>6</v>
      </c>
      <c r="O557" s="41">
        <v>5</v>
      </c>
      <c r="P557" s="60">
        <v>4.8082433129727145</v>
      </c>
      <c r="Q557" s="40">
        <f>Table1[[#This Row],[W (proposed)]]/Table1[[#This Row],[W (curr)]]-1</f>
        <v>-0.25773153896694834</v>
      </c>
      <c r="R557" s="41">
        <f>RANK(Table1[[#This Row],[∆W%]],Table1[∆W%])</f>
        <v>662</v>
      </c>
      <c r="S557" s="59">
        <f>Table1[W (proposed)]-Table1[[#This Row],[W (curr)]]</f>
        <v>-1.2392359487799958</v>
      </c>
      <c r="T557" s="50">
        <f>Table1[[#This Row],[nBasic]]*Table1[W (proposed)]-Table1[[#This Row],[nBasic (curr)]]*Table1[[#This Row],[W (curr)]]</f>
        <v>-13.334194472285414</v>
      </c>
      <c r="U557" s="48"/>
      <c r="V557" s="46"/>
      <c r="W557" s="46"/>
      <c r="X557" s="46"/>
      <c r="Y557" s="46"/>
      <c r="Z557" s="46"/>
      <c r="AA557" s="46"/>
      <c r="AB557" s="46"/>
      <c r="AC557" s="46"/>
      <c r="AD557" s="46"/>
      <c r="AE557" s="46"/>
    </row>
    <row r="558" spans="1:31" s="44" customFormat="1" x14ac:dyDescent="0.25">
      <c r="A558" s="36">
        <v>44122</v>
      </c>
      <c r="B558" s="36" t="s">
        <v>12</v>
      </c>
      <c r="C558" s="36" t="s">
        <v>422</v>
      </c>
      <c r="D558" s="36">
        <v>4412</v>
      </c>
      <c r="E558" s="36">
        <v>2</v>
      </c>
      <c r="F558" s="37">
        <v>18</v>
      </c>
      <c r="G558" s="37">
        <v>3</v>
      </c>
      <c r="H558" s="38">
        <v>9432.2115777777763</v>
      </c>
      <c r="I558" s="38">
        <f>Table1[[#This Row],[Cost]]+IF(Table1[[#This Row],[n]]=0,0,VLOOKUP(Table1[[#This Row],[DRG]],HCPCs,5,0))</f>
        <v>9432.2115777777763</v>
      </c>
      <c r="J558" s="39">
        <v>1.1843000000000001</v>
      </c>
      <c r="K558" s="39">
        <f>Table1[[#This Row],[W (3M)]]-IFERROR((Table1[[#This Row],[W (3M)]]-Table1[[#This Row],[Adjusted Cost]]*Casemix/TotalCost)*EXP(-a/Table1[[#This Row],[n]]),)</f>
        <v>1.1431716058801473</v>
      </c>
      <c r="L558" s="39">
        <f>VLOOKUP(Table1[[#This Row],[BaseDRG]],BaseDRGTable,13+Table1[[#This Row],[severity]],FALSE)</f>
        <v>1.5343009376351715</v>
      </c>
      <c r="M558" s="39">
        <f>IF(VLOOKUP(Table1[[#This Row],[BaseDRG]],BaseDRGTable,8,0)&gt;0,Table1[[#This Row],[W (severity)]]*Basic_CaseMix/$L$797,Table1[[#This Row],[W (severity)]])</f>
        <v>1.5495975983445123</v>
      </c>
      <c r="N558" s="38">
        <v>38</v>
      </c>
      <c r="O558" s="41">
        <v>16</v>
      </c>
      <c r="P558" s="60">
        <v>1.2824661211597186</v>
      </c>
      <c r="Q558" s="40">
        <f>Table1[[#This Row],[W (proposed)]]/Table1[[#This Row],[W (curr)]]-1</f>
        <v>0.20829515320313474</v>
      </c>
      <c r="R558" s="41">
        <f>RANK(Table1[[#This Row],[∆W%]],Table1[∆W%])</f>
        <v>156</v>
      </c>
      <c r="S558" s="59">
        <f>Table1[W (proposed)]-Table1[[#This Row],[W (curr)]]</f>
        <v>0.26713147718479369</v>
      </c>
      <c r="T558" s="50">
        <f>Table1[[#This Row],[nBasic]]*Table1[W (proposed)]-Table1[[#This Row],[nBasic (curr)]]*Table1[[#This Row],[W (curr)]]</f>
        <v>-15.870665143521961</v>
      </c>
      <c r="U558" s="48"/>
      <c r="V558" s="46"/>
      <c r="W558" s="46"/>
      <c r="X558" s="46"/>
      <c r="Y558" s="46"/>
      <c r="Z558" s="46"/>
      <c r="AA558" s="46"/>
      <c r="AB558" s="46"/>
      <c r="AC558" s="46"/>
      <c r="AD558" s="46"/>
      <c r="AE558" s="46"/>
    </row>
    <row r="559" spans="1:31" s="44" customFormat="1" x14ac:dyDescent="0.25">
      <c r="A559" s="36">
        <v>51112</v>
      </c>
      <c r="B559" s="36" t="s">
        <v>13</v>
      </c>
      <c r="C559" s="36" t="s">
        <v>392</v>
      </c>
      <c r="D559" s="36">
        <v>5111</v>
      </c>
      <c r="E559" s="36">
        <v>2</v>
      </c>
      <c r="F559" s="37">
        <v>4</v>
      </c>
      <c r="G559" s="37">
        <v>3</v>
      </c>
      <c r="H559" s="38">
        <v>12859.620025</v>
      </c>
      <c r="I559" s="38">
        <f>Table1[[#This Row],[Cost]]+IF(Table1[[#This Row],[n]]=0,0,VLOOKUP(Table1[[#This Row],[DRG]],HCPCs,5,0))</f>
        <v>62794.590698076921</v>
      </c>
      <c r="J559" s="39">
        <v>6.7591000000000028</v>
      </c>
      <c r="K559" s="39">
        <f>Table1[[#This Row],[W (3M)]]-IFERROR((Table1[[#This Row],[W (3M)]]-Table1[[#This Row],[Adjusted Cost]]*Casemix/TotalCost)*EXP(-a/Table1[[#This Row],[n]]),)</f>
        <v>7.446078753505522</v>
      </c>
      <c r="L559" s="39">
        <f>VLOOKUP(Table1[[#This Row],[BaseDRG]],BaseDRGTable,13+Table1[[#This Row],[severity]],FALSE)</f>
        <v>4.3363890508629801</v>
      </c>
      <c r="M559" s="39">
        <f>IF(VLOOKUP(Table1[[#This Row],[BaseDRG]],BaseDRGTable,8,0)&gt;0,Table1[[#This Row],[W (severity)]]*Basic_CaseMix/$L$797,Table1[[#This Row],[W (severity)]])</f>
        <v>4.379621946305897</v>
      </c>
      <c r="N559" s="38">
        <v>28</v>
      </c>
      <c r="O559" s="41">
        <v>16</v>
      </c>
      <c r="P559" s="60">
        <v>2.6268128899895524</v>
      </c>
      <c r="Q559" s="40">
        <f>Table1[[#This Row],[W (proposed)]]/Table1[[#This Row],[W (curr)]]-1</f>
        <v>0.66727594606988383</v>
      </c>
      <c r="R559" s="41">
        <f>RANK(Table1[[#This Row],[∆W%]],Table1[∆W%])</f>
        <v>27</v>
      </c>
      <c r="S559" s="59">
        <f>Table1[W (proposed)]-Table1[[#This Row],[W (curr)]]</f>
        <v>1.7528090563163445</v>
      </c>
      <c r="T559" s="50">
        <f>Table1[[#This Row],[nBasic]]*Table1[W (proposed)]-Table1[[#This Row],[nBasic (curr)]]*Table1[[#This Row],[W (curr)]]</f>
        <v>-28.890140400915147</v>
      </c>
      <c r="U559" s="48"/>
      <c r="V559" s="46"/>
      <c r="W559" s="46"/>
      <c r="X559" s="46"/>
      <c r="Y559" s="46"/>
      <c r="Z559" s="46"/>
      <c r="AA559" s="46"/>
      <c r="AB559" s="46"/>
      <c r="AC559" s="46"/>
      <c r="AD559" s="46"/>
      <c r="AE559" s="46"/>
    </row>
    <row r="560" spans="1:31" s="44" customFormat="1" x14ac:dyDescent="0.25">
      <c r="A560" s="36">
        <v>158033</v>
      </c>
      <c r="B560" s="36" t="s">
        <v>23</v>
      </c>
      <c r="C560" s="36" t="s">
        <v>321</v>
      </c>
      <c r="D560" s="36">
        <v>15803</v>
      </c>
      <c r="E560" s="36">
        <v>3</v>
      </c>
      <c r="F560" s="37">
        <v>20</v>
      </c>
      <c r="G560" s="37">
        <v>2</v>
      </c>
      <c r="H560" s="38">
        <v>196367.007960168</v>
      </c>
      <c r="I560" s="38">
        <f>Table1[[#This Row],[Cost]]+IF(Table1[[#This Row],[n]]=0,0,VLOOKUP(Table1[[#This Row],[DRG]],HCPCs,5,0))</f>
        <v>196367.007960168</v>
      </c>
      <c r="J560" s="39">
        <v>21.297699343605881</v>
      </c>
      <c r="K560" s="39">
        <f>Table1[[#This Row],[W (3M)]]-IFERROR((Table1[[#This Row],[W (3M)]]-Table1[[#This Row],[Adjusted Cost]]*Casemix/TotalCost)*EXP(-a/Table1[[#This Row],[n]]),)</f>
        <v>23.663940732315837</v>
      </c>
      <c r="L560" s="39">
        <f>VLOOKUP(Table1[[#This Row],[BaseDRG]],BaseDRGTable,13+Table1[[#This Row],[severity]],FALSE)</f>
        <v>23.663940732315837</v>
      </c>
      <c r="M560" s="39">
        <f>IF(VLOOKUP(Table1[[#This Row],[BaseDRG]],BaseDRGTable,8,0)&gt;0,Table1[[#This Row],[W (severity)]]*Basic_CaseMix/$L$797,Table1[[#This Row],[W (severity)]])</f>
        <v>23.899865291539598</v>
      </c>
      <c r="N560" s="38">
        <v>19</v>
      </c>
      <c r="O560" s="41">
        <v>2</v>
      </c>
      <c r="P560" s="60">
        <v>17.989141443336379</v>
      </c>
      <c r="Q560" s="40">
        <f>Table1[[#This Row],[W (proposed)]]/Table1[[#This Row],[W (curr)]]-1</f>
        <v>0.32857175907039715</v>
      </c>
      <c r="R560" s="41">
        <f>RANK(Table1[[#This Row],[∆W%]],Table1[∆W%])</f>
        <v>86</v>
      </c>
      <c r="S560" s="59">
        <f>Table1[W (proposed)]-Table1[[#This Row],[W (curr)]]</f>
        <v>5.9107238482032187</v>
      </c>
      <c r="T560" s="50">
        <f>Table1[[#This Row],[nBasic]]*Table1[W (proposed)]-Table1[[#This Row],[nBasic (curr)]]*Table1[[#This Row],[W (curr)]]</f>
        <v>11.821447696406437</v>
      </c>
      <c r="U560" s="48"/>
      <c r="V560" s="46"/>
      <c r="W560" s="46"/>
      <c r="X560" s="46"/>
      <c r="Y560" s="46"/>
      <c r="Z560" s="46"/>
      <c r="AA560" s="46"/>
      <c r="AB560" s="46"/>
      <c r="AC560" s="46"/>
      <c r="AD560" s="46"/>
      <c r="AE560" s="46"/>
    </row>
    <row r="561" spans="1:31" s="44" customFormat="1" x14ac:dyDescent="0.25">
      <c r="A561" s="36">
        <v>158112</v>
      </c>
      <c r="B561" s="36" t="s">
        <v>23</v>
      </c>
      <c r="C561" s="36" t="s">
        <v>343</v>
      </c>
      <c r="D561" s="36">
        <v>15811</v>
      </c>
      <c r="E561" s="36">
        <v>2</v>
      </c>
      <c r="F561" s="37">
        <v>5</v>
      </c>
      <c r="G561" s="37">
        <v>2</v>
      </c>
      <c r="H561" s="38">
        <v>121190.50867431999</v>
      </c>
      <c r="I561" s="38">
        <f>Table1[[#This Row],[Cost]]+IF(Table1[[#This Row],[n]]=0,0,VLOOKUP(Table1[[#This Row],[DRG]],HCPCs,5,0))</f>
        <v>121190.50867431999</v>
      </c>
      <c r="J561" s="39">
        <v>5.054095285799999</v>
      </c>
      <c r="K561" s="39">
        <f>Table1[[#This Row],[W (3M)]]-IFERROR((Table1[[#This Row],[W (3M)]]-Table1[[#This Row],[Adjusted Cost]]*Casemix/TotalCost)*EXP(-a/Table1[[#This Row],[n]]),)</f>
        <v>13.243212899116866</v>
      </c>
      <c r="L561" s="39">
        <f>VLOOKUP(Table1[[#This Row],[BaseDRG]],BaseDRGTable,13+Table1[[#This Row],[severity]],FALSE)</f>
        <v>13.243212899116866</v>
      </c>
      <c r="M561" s="39">
        <f>IF(VLOOKUP(Table1[[#This Row],[BaseDRG]],BaseDRGTable,8,0)&gt;0,Table1[[#This Row],[W (severity)]]*Basic_CaseMix/$L$797,Table1[[#This Row],[W (severity)]])</f>
        <v>13.37524497278006</v>
      </c>
      <c r="N561" s="38">
        <v>11</v>
      </c>
      <c r="O561" s="41">
        <v>4</v>
      </c>
      <c r="P561" s="60">
        <v>5.1483483948999087</v>
      </c>
      <c r="Q561" s="40">
        <f>Table1[[#This Row],[W (proposed)]]/Table1[[#This Row],[W (curr)]]-1</f>
        <v>1.5979681145957283</v>
      </c>
      <c r="R561" s="41">
        <f>RANK(Table1[[#This Row],[∆W%]],Table1[∆W%])</f>
        <v>6</v>
      </c>
      <c r="S561" s="59">
        <f>Table1[W (proposed)]-Table1[[#This Row],[W (curr)]]</f>
        <v>8.2268965778801508</v>
      </c>
      <c r="T561" s="50">
        <f>Table1[[#This Row],[nBasic]]*Table1[W (proposed)]-Table1[[#This Row],[nBasic (curr)]]*Table1[[#This Row],[W (curr)]]</f>
        <v>6.1570963659604843</v>
      </c>
      <c r="U561" s="48"/>
      <c r="V561" s="46"/>
      <c r="W561" s="46"/>
      <c r="X561" s="46"/>
      <c r="Y561" s="46"/>
      <c r="Z561" s="46"/>
      <c r="AA561" s="46"/>
      <c r="AB561" s="46"/>
      <c r="AC561" s="46"/>
      <c r="AD561" s="46"/>
      <c r="AE561" s="46"/>
    </row>
    <row r="562" spans="1:31" s="44" customFormat="1" x14ac:dyDescent="0.25">
      <c r="A562" s="36">
        <v>71132</v>
      </c>
      <c r="B562" s="36" t="s">
        <v>15</v>
      </c>
      <c r="C562" s="36" t="s">
        <v>448</v>
      </c>
      <c r="D562" s="36">
        <v>7113</v>
      </c>
      <c r="E562" s="36">
        <v>2</v>
      </c>
      <c r="F562" s="37">
        <v>5</v>
      </c>
      <c r="G562" s="37">
        <v>2</v>
      </c>
      <c r="H562" s="38">
        <v>24652.27764</v>
      </c>
      <c r="I562" s="38">
        <f>Table1[[#This Row],[Cost]]+IF(Table1[[#This Row],[n]]=0,0,VLOOKUP(Table1[[#This Row],[DRG]],HCPCs,5,0))</f>
        <v>26100.8410219242</v>
      </c>
      <c r="J562" s="39">
        <v>1.6012</v>
      </c>
      <c r="K562" s="39">
        <f>Table1[[#This Row],[W (3M)]]-IFERROR((Table1[[#This Row],[W (3M)]]-Table1[[#This Row],[Adjusted Cost]]*Casemix/TotalCost)*EXP(-a/Table1[[#This Row],[n]]),)</f>
        <v>2.9280008122015788</v>
      </c>
      <c r="L562" s="39">
        <f>VLOOKUP(Table1[[#This Row],[BaseDRG]],BaseDRGTable,13+Table1[[#This Row],[severity]],FALSE)</f>
        <v>2.9280008122015788</v>
      </c>
      <c r="M562" s="39">
        <f>IF(VLOOKUP(Table1[[#This Row],[BaseDRG]],BaseDRGTable,8,0)&gt;0,Table1[[#This Row],[W (severity)]]*Basic_CaseMix/$L$797,Table1[[#This Row],[W (severity)]])</f>
        <v>2.9571923703126979</v>
      </c>
      <c r="N562" s="38">
        <v>4</v>
      </c>
      <c r="O562" s="41">
        <v>0</v>
      </c>
      <c r="P562" s="60">
        <v>2.3630530503532445</v>
      </c>
      <c r="Q562" s="40">
        <f>Table1[[#This Row],[W (proposed)]]/Table1[[#This Row],[W (curr)]]-1</f>
        <v>0.25142868454461387</v>
      </c>
      <c r="R562" s="41">
        <f>RANK(Table1[[#This Row],[∆W%]],Table1[∆W%])</f>
        <v>133</v>
      </c>
      <c r="S562" s="59">
        <f>Table1[W (proposed)]-Table1[[#This Row],[W (curr)]]</f>
        <v>0.59413931995945335</v>
      </c>
      <c r="T562" s="50">
        <f>Table1[[#This Row],[nBasic]]*Table1[W (proposed)]-Table1[[#This Row],[nBasic (curr)]]*Table1[[#This Row],[W (curr)]]</f>
        <v>5.9143847406253958</v>
      </c>
      <c r="U562" s="48"/>
      <c r="V562" s="46"/>
      <c r="W562" s="46"/>
      <c r="X562" s="46"/>
      <c r="Y562" s="46"/>
      <c r="Z562" s="46"/>
      <c r="AA562" s="46"/>
      <c r="AB562" s="46"/>
      <c r="AC562" s="46"/>
      <c r="AD562" s="46"/>
      <c r="AE562" s="46"/>
    </row>
    <row r="563" spans="1:31" s="44" customFormat="1" x14ac:dyDescent="0.25">
      <c r="A563" s="36">
        <v>158133</v>
      </c>
      <c r="B563" s="36" t="s">
        <v>23</v>
      </c>
      <c r="C563" s="36" t="s">
        <v>344</v>
      </c>
      <c r="D563" s="36">
        <v>15813</v>
      </c>
      <c r="E563" s="36">
        <v>3</v>
      </c>
      <c r="F563" s="37">
        <v>14</v>
      </c>
      <c r="G563" s="37">
        <v>2</v>
      </c>
      <c r="H563" s="38">
        <v>59139.331999059999</v>
      </c>
      <c r="I563" s="38">
        <f>Table1[[#This Row],[Cost]]+IF(Table1[[#This Row],[n]]=0,0,VLOOKUP(Table1[[#This Row],[DRG]],HCPCs,5,0))</f>
        <v>59139.331999059999</v>
      </c>
      <c r="J563" s="39">
        <v>2.5914080977166667</v>
      </c>
      <c r="K563" s="39">
        <f>Table1[[#This Row],[W (3M)]]-IFERROR((Table1[[#This Row],[W (3M)]]-Table1[[#This Row],[Adjusted Cost]]*Casemix/TotalCost)*EXP(-a/Table1[[#This Row],[n]]),)</f>
        <v>6.9023743235558825</v>
      </c>
      <c r="L563" s="39">
        <f>VLOOKUP(Table1[[#This Row],[BaseDRG]],BaseDRGTable,13+Table1[[#This Row],[severity]],FALSE)</f>
        <v>6.9023743235558825</v>
      </c>
      <c r="M563" s="39">
        <f>IF(VLOOKUP(Table1[[#This Row],[BaseDRG]],BaseDRGTable,8,0)&gt;0,Table1[[#This Row],[W (severity)]]*Basic_CaseMix/$L$797,Table1[[#This Row],[W (severity)]])</f>
        <v>6.9711895575992351</v>
      </c>
      <c r="N563" s="38">
        <v>14</v>
      </c>
      <c r="O563" s="41">
        <v>2</v>
      </c>
      <c r="P563" s="60">
        <v>4.1194898546394958</v>
      </c>
      <c r="Q563" s="40">
        <f>Table1[[#This Row],[W (proposed)]]/Table1[[#This Row],[W (curr)]]-1</f>
        <v>0.69224583712666932</v>
      </c>
      <c r="R563" s="41">
        <f>RANK(Table1[[#This Row],[∆W%]],Table1[∆W%])</f>
        <v>25</v>
      </c>
      <c r="S563" s="59">
        <f>Table1[W (proposed)]-Table1[[#This Row],[W (curr)]]</f>
        <v>2.8516997029597393</v>
      </c>
      <c r="T563" s="50">
        <f>Table1[[#This Row],[nBasic]]*Table1[W (proposed)]-Table1[[#This Row],[nBasic (curr)]]*Table1[[#This Row],[W (curr)]]</f>
        <v>5.7033994059194786</v>
      </c>
      <c r="U563" s="48"/>
      <c r="V563" s="46"/>
      <c r="W563" s="46"/>
      <c r="X563" s="46"/>
      <c r="Y563" s="46"/>
      <c r="Z563" s="46"/>
      <c r="AA563" s="46"/>
      <c r="AB563" s="46"/>
      <c r="AC563" s="46"/>
      <c r="AD563" s="46"/>
      <c r="AE563" s="46"/>
    </row>
    <row r="564" spans="1:31" s="44" customFormat="1" x14ac:dyDescent="0.25">
      <c r="A564" s="36">
        <v>84193</v>
      </c>
      <c r="B564" s="36" t="s">
        <v>16</v>
      </c>
      <c r="C564" s="36" t="s">
        <v>445</v>
      </c>
      <c r="D564" s="36">
        <v>8419</v>
      </c>
      <c r="E564" s="36">
        <v>3</v>
      </c>
      <c r="F564" s="37">
        <v>13</v>
      </c>
      <c r="G564" s="37">
        <v>2</v>
      </c>
      <c r="H564" s="38">
        <v>32495.248425536924</v>
      </c>
      <c r="I564" s="38">
        <f>Table1[[#This Row],[Cost]]+IF(Table1[[#This Row],[n]]=0,0,VLOOKUP(Table1[[#This Row],[DRG]],HCPCs,5,0))</f>
        <v>37787.225832260039</v>
      </c>
      <c r="J564" s="39">
        <v>1.7100000000000006</v>
      </c>
      <c r="K564" s="39">
        <f>Table1[[#This Row],[W (3M)]]-IFERROR((Table1[[#This Row],[W (3M)]]-Table1[[#This Row],[Adjusted Cost]]*Casemix/TotalCost)*EXP(-a/Table1[[#This Row],[n]]),)</f>
        <v>4.4014440279822429</v>
      </c>
      <c r="L564" s="39">
        <f>VLOOKUP(Table1[[#This Row],[BaseDRG]],BaseDRGTable,13+Table1[[#This Row],[severity]],FALSE)</f>
        <v>4.4014440279822429</v>
      </c>
      <c r="M564" s="39">
        <f>IF(VLOOKUP(Table1[[#This Row],[BaseDRG]],BaseDRGTable,8,0)&gt;0,Table1[[#This Row],[W (severity)]]*Basic_CaseMix/$L$797,Table1[[#This Row],[W (severity)]])</f>
        <v>4.4453255079942213</v>
      </c>
      <c r="N564" s="38">
        <v>10</v>
      </c>
      <c r="O564" s="41">
        <v>1</v>
      </c>
      <c r="P564" s="60">
        <v>4.0092429094193669</v>
      </c>
      <c r="Q564" s="40">
        <f>Table1[[#This Row],[W (proposed)]]/Table1[[#This Row],[W (curr)]]-1</f>
        <v>0.10876931341583629</v>
      </c>
      <c r="R564" s="41">
        <f>RANK(Table1[[#This Row],[∆W%]],Table1[∆W%])</f>
        <v>242</v>
      </c>
      <c r="S564" s="59">
        <f>Table1[W (proposed)]-Table1[[#This Row],[W (curr)]]</f>
        <v>0.43608259857485443</v>
      </c>
      <c r="T564" s="50">
        <f>Table1[[#This Row],[nBasic]]*Table1[W (proposed)]-Table1[[#This Row],[nBasic (curr)]]*Table1[[#This Row],[W (curr)]]</f>
        <v>4.8814081065690758</v>
      </c>
      <c r="U564" s="48"/>
      <c r="V564" s="46"/>
      <c r="W564" s="46"/>
      <c r="X564" s="46"/>
      <c r="Y564" s="46"/>
      <c r="Z564" s="46"/>
      <c r="AA564" s="46"/>
      <c r="AB564" s="46"/>
      <c r="AC564" s="46"/>
      <c r="AD564" s="46"/>
      <c r="AE564" s="46"/>
    </row>
    <row r="565" spans="1:31" s="44" customFormat="1" x14ac:dyDescent="0.25">
      <c r="A565" s="36">
        <v>158153</v>
      </c>
      <c r="B565" s="36" t="s">
        <v>23</v>
      </c>
      <c r="C565" s="36" t="s">
        <v>687</v>
      </c>
      <c r="D565" s="36">
        <v>15815</v>
      </c>
      <c r="E565" s="36">
        <v>3</v>
      </c>
      <c r="F565" s="37">
        <v>8</v>
      </c>
      <c r="G565" s="37">
        <v>2</v>
      </c>
      <c r="H565" s="38">
        <v>40154.690835394998</v>
      </c>
      <c r="I565" s="38">
        <f>Table1[[#This Row],[Cost]]+IF(Table1[[#This Row],[n]]=0,0,VLOOKUP(Table1[[#This Row],[DRG]],HCPCs,5,0))</f>
        <v>40154.690835394998</v>
      </c>
      <c r="J565" s="39">
        <v>1.9321946462333333</v>
      </c>
      <c r="K565" s="39">
        <f>Table1[[#This Row],[W (3M)]]-IFERROR((Table1[[#This Row],[W (3M)]]-Table1[[#This Row],[Adjusted Cost]]*Casemix/TotalCost)*EXP(-a/Table1[[#This Row],[n]]),)</f>
        <v>4.5802407830814111</v>
      </c>
      <c r="L565" s="39">
        <f>VLOOKUP(Table1[[#This Row],[BaseDRG]],BaseDRGTable,13+Table1[[#This Row],[severity]],FALSE)</f>
        <v>4.5802407830814111</v>
      </c>
      <c r="M565" s="39">
        <f>IF(VLOOKUP(Table1[[#This Row],[BaseDRG]],BaseDRGTable,8,0)&gt;0,Table1[[#This Row],[W (severity)]]*Basic_CaseMix/$L$797,Table1[[#This Row],[W (severity)]])</f>
        <v>4.6259048294932379</v>
      </c>
      <c r="N565" s="38">
        <v>2</v>
      </c>
      <c r="O565" s="41">
        <v>1</v>
      </c>
      <c r="P565" s="60">
        <v>5.4287594157728609</v>
      </c>
      <c r="Q565" s="40">
        <f>Table1[[#This Row],[W (proposed)]]/Table1[[#This Row],[W (curr)]]-1</f>
        <v>-0.14788914460769587</v>
      </c>
      <c r="R565" s="41">
        <f>RANK(Table1[[#This Row],[∆W%]],Table1[∆W%])</f>
        <v>560</v>
      </c>
      <c r="S565" s="59">
        <f>Table1[W (proposed)]-Table1[[#This Row],[W (curr)]]</f>
        <v>-0.80285458627962303</v>
      </c>
      <c r="T565" s="50">
        <f>Table1[[#This Row],[nBasic]]*Table1[W (proposed)]-Table1[[#This Row],[nBasic (curr)]]*Table1[[#This Row],[W (curr)]]</f>
        <v>3.8230502432136149</v>
      </c>
      <c r="U565" s="48"/>
      <c r="V565" s="46"/>
      <c r="W565" s="46"/>
      <c r="X565" s="46"/>
      <c r="Y565" s="46"/>
      <c r="Z565" s="46"/>
      <c r="AA565" s="46"/>
      <c r="AB565" s="46"/>
      <c r="AC565" s="46"/>
      <c r="AD565" s="46"/>
      <c r="AE565" s="46"/>
    </row>
    <row r="566" spans="1:31" s="44" customFormat="1" x14ac:dyDescent="0.25">
      <c r="A566" s="36">
        <v>158081</v>
      </c>
      <c r="B566" s="36" t="s">
        <v>23</v>
      </c>
      <c r="C566" s="36" t="s">
        <v>228</v>
      </c>
      <c r="D566" s="36">
        <v>15808</v>
      </c>
      <c r="E566" s="36">
        <v>1</v>
      </c>
      <c r="F566" s="37">
        <v>15</v>
      </c>
      <c r="G566" s="37">
        <v>2</v>
      </c>
      <c r="H566" s="38">
        <v>24709.092194673332</v>
      </c>
      <c r="I566" s="38">
        <f>Table1[[#This Row],[Cost]]+IF(Table1[[#This Row],[n]]=0,0,VLOOKUP(Table1[[#This Row],[DRG]],HCPCs,5,0))</f>
        <v>24709.092194673332</v>
      </c>
      <c r="J566" s="39">
        <v>1.9746974986944439</v>
      </c>
      <c r="K566" s="39">
        <f>Table1[[#This Row],[W (3M)]]-IFERROR((Table1[[#This Row],[W (3M)]]-Table1[[#This Row],[Adjusted Cost]]*Casemix/TotalCost)*EXP(-a/Table1[[#This Row],[n]]),)</f>
        <v>2.9370917599476081</v>
      </c>
      <c r="L566" s="39">
        <f>VLOOKUP(Table1[[#This Row],[BaseDRG]],BaseDRGTable,13+Table1[[#This Row],[severity]],FALSE)</f>
        <v>2.9370917599476081</v>
      </c>
      <c r="M566" s="39">
        <f>IF(VLOOKUP(Table1[[#This Row],[BaseDRG]],BaseDRGTable,8,0)&gt;0,Table1[[#This Row],[W (severity)]]*Basic_CaseMix/$L$797,Table1[[#This Row],[W (severity)]])</f>
        <v>2.96637395291385</v>
      </c>
      <c r="N566" s="38">
        <v>15</v>
      </c>
      <c r="O566" s="41">
        <v>1</v>
      </c>
      <c r="P566" s="60">
        <v>2.537471951541022</v>
      </c>
      <c r="Q566" s="40">
        <f>Table1[[#This Row],[W (proposed)]]/Table1[[#This Row],[W (curr)]]-1</f>
        <v>0.16902728761685548</v>
      </c>
      <c r="R566" s="41">
        <f>RANK(Table1[[#This Row],[∆W%]],Table1[∆W%])</f>
        <v>188</v>
      </c>
      <c r="S566" s="59">
        <f>Table1[W (proposed)]-Table1[[#This Row],[W (curr)]]</f>
        <v>0.42890200137282797</v>
      </c>
      <c r="T566" s="50">
        <f>Table1[[#This Row],[nBasic]]*Table1[W (proposed)]-Table1[[#This Row],[nBasic (curr)]]*Table1[[#This Row],[W (curr)]]</f>
        <v>3.3952759542866779</v>
      </c>
      <c r="U566" s="48"/>
      <c r="V566" s="46"/>
      <c r="W566" s="46"/>
      <c r="X566" s="46"/>
      <c r="Y566" s="46"/>
      <c r="Z566" s="46"/>
      <c r="AA566" s="46"/>
      <c r="AB566" s="46"/>
      <c r="AC566" s="46"/>
      <c r="AD566" s="46"/>
      <c r="AE566" s="46"/>
    </row>
    <row r="567" spans="1:31" s="44" customFormat="1" x14ac:dyDescent="0.25">
      <c r="A567" s="36">
        <v>71123</v>
      </c>
      <c r="B567" s="36" t="s">
        <v>15</v>
      </c>
      <c r="C567" s="36" t="s">
        <v>432</v>
      </c>
      <c r="D567" s="36">
        <v>7112</v>
      </c>
      <c r="E567" s="36">
        <v>3</v>
      </c>
      <c r="F567" s="37">
        <v>9</v>
      </c>
      <c r="G567" s="37">
        <v>2</v>
      </c>
      <c r="H567" s="38">
        <v>22431.785511111113</v>
      </c>
      <c r="I567" s="38">
        <f>Table1[[#This Row],[Cost]]+IF(Table1[[#This Row],[n]]=0,0,VLOOKUP(Table1[[#This Row],[DRG]],HCPCs,5,0))</f>
        <v>22499.714230538593</v>
      </c>
      <c r="J567" s="39">
        <v>3.56</v>
      </c>
      <c r="K567" s="39">
        <f>Table1[[#This Row],[W (3M)]]-IFERROR((Table1[[#This Row],[W (3M)]]-Table1[[#This Row],[Adjusted Cost]]*Casemix/TotalCost)*EXP(-a/Table1[[#This Row],[n]]),)</f>
        <v>2.7937106378778478</v>
      </c>
      <c r="L567" s="39">
        <f>VLOOKUP(Table1[[#This Row],[BaseDRG]],BaseDRGTable,13+Table1[[#This Row],[severity]],FALSE)</f>
        <v>2.7937106378778478</v>
      </c>
      <c r="M567" s="39">
        <f>IF(VLOOKUP(Table1[[#This Row],[BaseDRG]],BaseDRGTable,8,0)&gt;0,Table1[[#This Row],[W (severity)]]*Basic_CaseMix/$L$797,Table1[[#This Row],[W (severity)]])</f>
        <v>2.8215633509274531</v>
      </c>
      <c r="N567" s="38">
        <v>5</v>
      </c>
      <c r="O567" s="41">
        <v>1</v>
      </c>
      <c r="P567" s="60">
        <v>2.3165443816328062</v>
      </c>
      <c r="Q567" s="40">
        <f>Table1[[#This Row],[W (proposed)]]/Table1[[#This Row],[W (curr)]]-1</f>
        <v>0.21800530708532628</v>
      </c>
      <c r="R567" s="41">
        <f>RANK(Table1[[#This Row],[∆W%]],Table1[∆W%])</f>
        <v>151</v>
      </c>
      <c r="S567" s="59">
        <f>Table1[W (proposed)]-Table1[[#This Row],[W (curr)]]</f>
        <v>0.50501896929464696</v>
      </c>
      <c r="T567" s="50">
        <f>Table1[[#This Row],[nBasic]]*Table1[W (proposed)]-Table1[[#This Row],[nBasic (curr)]]*Table1[[#This Row],[W (curr)]]</f>
        <v>3.3265823202221001</v>
      </c>
      <c r="U567" s="48"/>
      <c r="V567" s="46"/>
      <c r="W567" s="46"/>
      <c r="X567" s="46"/>
      <c r="Y567" s="46"/>
      <c r="Z567" s="46"/>
      <c r="AA567" s="46"/>
      <c r="AB567" s="46"/>
      <c r="AC567" s="46"/>
      <c r="AD567" s="46"/>
      <c r="AE567" s="46"/>
    </row>
    <row r="568" spans="1:31" s="44" customFormat="1" x14ac:dyDescent="0.25">
      <c r="A568" s="36">
        <v>158161</v>
      </c>
      <c r="B568" s="36" t="s">
        <v>23</v>
      </c>
      <c r="C568" s="36" t="s">
        <v>217</v>
      </c>
      <c r="D568" s="36">
        <v>15816</v>
      </c>
      <c r="E568" s="36">
        <v>1</v>
      </c>
      <c r="F568" s="37">
        <v>4</v>
      </c>
      <c r="G568" s="37">
        <v>2</v>
      </c>
      <c r="H568" s="38">
        <v>4270.4220000000005</v>
      </c>
      <c r="I568" s="38">
        <f>Table1[[#This Row],[Cost]]+IF(Table1[[#This Row],[n]]=0,0,VLOOKUP(Table1[[#This Row],[DRG]],HCPCs,5,0))</f>
        <v>4270.4220000000005</v>
      </c>
      <c r="J568" s="39">
        <v>0.83740113849090891</v>
      </c>
      <c r="K568" s="39">
        <f>Table1[[#This Row],[W (3M)]]-IFERROR((Table1[[#This Row],[W (3M)]]-Table1[[#This Row],[Adjusted Cost]]*Casemix/TotalCost)*EXP(-a/Table1[[#This Row],[n]]),)</f>
        <v>0.57485229471474097</v>
      </c>
      <c r="L568" s="39">
        <f>VLOOKUP(Table1[[#This Row],[BaseDRG]],BaseDRGTable,13+Table1[[#This Row],[severity]],FALSE)</f>
        <v>2.0790327712828049</v>
      </c>
      <c r="M568" s="39">
        <f>IF(VLOOKUP(Table1[[#This Row],[BaseDRG]],BaseDRGTable,8,0)&gt;0,Table1[[#This Row],[W (severity)]]*Basic_CaseMix/$L$797,Table1[[#This Row],[W (severity)]])</f>
        <v>2.0997602948903515</v>
      </c>
      <c r="N568" s="38">
        <v>10</v>
      </c>
      <c r="O568" s="41">
        <v>2</v>
      </c>
      <c r="P568" s="60">
        <v>0.49340121592356917</v>
      </c>
      <c r="Q568" s="40">
        <f>Table1[[#This Row],[W (proposed)]]/Table1[[#This Row],[W (curr)]]-1</f>
        <v>3.2556852863848986</v>
      </c>
      <c r="R568" s="41">
        <f>RANK(Table1[[#This Row],[∆W%]],Table1[∆W%])</f>
        <v>2</v>
      </c>
      <c r="S568" s="59">
        <f>Table1[W (proposed)]-Table1[[#This Row],[W (curr)]]</f>
        <v>1.6063590789667823</v>
      </c>
      <c r="T568" s="50">
        <f>Table1[[#This Row],[nBasic]]*Table1[W (proposed)]-Table1[[#This Row],[nBasic (curr)]]*Table1[[#This Row],[W (curr)]]</f>
        <v>3.2127181579335646</v>
      </c>
      <c r="U568" s="48"/>
      <c r="V568" s="46"/>
      <c r="W568" s="46"/>
      <c r="X568" s="46"/>
      <c r="Y568" s="46"/>
      <c r="Z568" s="46"/>
      <c r="AA568" s="46"/>
      <c r="AB568" s="46"/>
      <c r="AC568" s="46"/>
      <c r="AD568" s="46"/>
      <c r="AE568" s="46"/>
    </row>
    <row r="569" spans="1:31" s="44" customFormat="1" x14ac:dyDescent="0.25">
      <c r="A569" s="36">
        <v>31123</v>
      </c>
      <c r="B569" s="36" t="s">
        <v>11</v>
      </c>
      <c r="C569" s="36" t="s">
        <v>708</v>
      </c>
      <c r="D569" s="36">
        <v>3112</v>
      </c>
      <c r="E569" s="36">
        <v>3</v>
      </c>
      <c r="F569" s="37">
        <v>5</v>
      </c>
      <c r="G569" s="37">
        <v>2</v>
      </c>
      <c r="H569" s="38">
        <v>7261.9393</v>
      </c>
      <c r="I569" s="38">
        <f>Table1[[#This Row],[Cost]]+IF(Table1[[#This Row],[n]]=0,0,VLOOKUP(Table1[[#This Row],[DRG]],HCPCs,5,0))</f>
        <v>7930.5335477557246</v>
      </c>
      <c r="J569" s="39">
        <v>4.0446141121999997</v>
      </c>
      <c r="K569" s="39">
        <f>Table1[[#This Row],[W (3M)]]-IFERROR((Table1[[#This Row],[W (3M)]]-Table1[[#This Row],[Adjusted Cost]]*Casemix/TotalCost)*EXP(-a/Table1[[#This Row],[n]]),)</f>
        <v>1.4157373342216428</v>
      </c>
      <c r="L569" s="39">
        <f>VLOOKUP(Table1[[#This Row],[BaseDRG]],BaseDRGTable,13+Table1[[#This Row],[severity]],FALSE)</f>
        <v>1.4157373342216428</v>
      </c>
      <c r="M569" s="39">
        <f>IF(VLOOKUP(Table1[[#This Row],[BaseDRG]],BaseDRGTable,8,0)&gt;0,Table1[[#This Row],[W (severity)]]*Basic_CaseMix/$L$797,Table1[[#This Row],[W (severity)]])</f>
        <v>1.4298519405051491</v>
      </c>
      <c r="N569" s="38">
        <v>0</v>
      </c>
      <c r="O569" s="41">
        <v>0</v>
      </c>
      <c r="P569" s="60">
        <v>4.0329834891072851</v>
      </c>
      <c r="Q569" s="40">
        <f>Table1[[#This Row],[W (proposed)]]/Table1[[#This Row],[W (curr)]]-1</f>
        <v>-0.6454605022889266</v>
      </c>
      <c r="R569" s="41">
        <f>RANK(Table1[[#This Row],[∆W%]],Table1[∆W%])</f>
        <v>780</v>
      </c>
      <c r="S569" s="51">
        <f>Table1[W (proposed)]-Table1[[#This Row],[W (curr)]]</f>
        <v>-2.603131548602136</v>
      </c>
      <c r="T569" s="50">
        <f>Table1[[#This Row],[nBasic]]*Table1[W (proposed)]-Table1[[#This Row],[nBasic (curr)]]*Table1[[#This Row],[W (curr)]]</f>
        <v>2.8597038810102982</v>
      </c>
      <c r="U569" s="48"/>
      <c r="V569" s="46"/>
      <c r="W569" s="46"/>
      <c r="X569" s="46"/>
      <c r="Y569" s="46"/>
      <c r="Z569" s="46"/>
      <c r="AA569" s="46"/>
      <c r="AB569" s="46"/>
      <c r="AC569" s="46"/>
      <c r="AD569" s="46"/>
      <c r="AE569" s="46"/>
    </row>
    <row r="570" spans="1:31" s="44" customFormat="1" x14ac:dyDescent="0.25">
      <c r="A570" s="36">
        <v>121143</v>
      </c>
      <c r="B570" s="36" t="s">
        <v>20</v>
      </c>
      <c r="C570" s="36" t="s">
        <v>472</v>
      </c>
      <c r="D570" s="36">
        <v>12114</v>
      </c>
      <c r="E570" s="36">
        <v>3</v>
      </c>
      <c r="F570" s="37">
        <v>6</v>
      </c>
      <c r="G570" s="37">
        <v>2</v>
      </c>
      <c r="H570" s="38">
        <v>12687.132700000002</v>
      </c>
      <c r="I570" s="38">
        <f>Table1[[#This Row],[Cost]]+IF(Table1[[#This Row],[n]]=0,0,VLOOKUP(Table1[[#This Row],[DRG]],HCPCs,5,0))</f>
        <v>12687.132700000002</v>
      </c>
      <c r="J570" s="39">
        <v>1.9974837730666668</v>
      </c>
      <c r="K570" s="39">
        <f>Table1[[#This Row],[W (3M)]]-IFERROR((Table1[[#This Row],[W (3M)]]-Table1[[#This Row],[Adjusted Cost]]*Casemix/TotalCost)*EXP(-a/Table1[[#This Row],[n]]),)</f>
        <v>1.5928612198039658</v>
      </c>
      <c r="L570" s="39">
        <f>VLOOKUP(Table1[[#This Row],[BaseDRG]],BaseDRGTable,13+Table1[[#This Row],[severity]],FALSE)</f>
        <v>1.5928612198039658</v>
      </c>
      <c r="M570" s="39">
        <f>IF(VLOOKUP(Table1[[#This Row],[BaseDRG]],BaseDRGTable,8,0)&gt;0,Table1[[#This Row],[W (severity)]]*Basic_CaseMix/$L$797,Table1[[#This Row],[W (severity)]])</f>
        <v>1.6087417143267433</v>
      </c>
      <c r="N570" s="38">
        <v>3</v>
      </c>
      <c r="O570" s="41">
        <v>1</v>
      </c>
      <c r="P570" s="60">
        <v>1.3628437119957184</v>
      </c>
      <c r="Q570" s="40">
        <f>Table1[[#This Row],[W (proposed)]]/Table1[[#This Row],[W (curr)]]-1</f>
        <v>0.18043008172297115</v>
      </c>
      <c r="R570" s="41">
        <f>RANK(Table1[[#This Row],[∆W%]],Table1[∆W%])</f>
        <v>180</v>
      </c>
      <c r="S570" s="59">
        <f>Table1[W (proposed)]-Table1[[#This Row],[W (curr)]]</f>
        <v>0.24589800233102488</v>
      </c>
      <c r="T570" s="50">
        <f>Table1[[#This Row],[nBasic]]*Table1[W (proposed)]-Table1[[#This Row],[nBasic (curr)]]*Table1[[#This Row],[W (curr)]]</f>
        <v>1.8546397166577682</v>
      </c>
      <c r="U570" s="48"/>
      <c r="V570" s="46"/>
      <c r="W570" s="46"/>
      <c r="X570" s="46"/>
      <c r="Y570" s="46"/>
      <c r="Z570" s="46"/>
      <c r="AA570" s="46"/>
      <c r="AB570" s="46"/>
      <c r="AC570" s="46"/>
      <c r="AD570" s="46"/>
      <c r="AE570" s="46"/>
    </row>
    <row r="571" spans="1:31" s="44" customFormat="1" x14ac:dyDescent="0.25">
      <c r="A571" s="36">
        <v>14163</v>
      </c>
      <c r="B571" s="36" t="s">
        <v>9</v>
      </c>
      <c r="C571" s="36" t="s">
        <v>669</v>
      </c>
      <c r="D571" s="36">
        <v>1416</v>
      </c>
      <c r="E571" s="36">
        <v>3</v>
      </c>
      <c r="F571" s="37">
        <v>18</v>
      </c>
      <c r="G571" s="37">
        <v>2</v>
      </c>
      <c r="H571" s="38">
        <v>7135.1252722222225</v>
      </c>
      <c r="I571" s="38">
        <f>Table1[[#This Row],[Cost]]+IF(Table1[[#This Row],[n]]=0,0,VLOOKUP(Table1[[#This Row],[DRG]],HCPCs,5,0))</f>
        <v>7135.1252722222225</v>
      </c>
      <c r="J571" s="39">
        <v>1.1026</v>
      </c>
      <c r="K571" s="39">
        <f>Table1[[#This Row],[W (3M)]]-IFERROR((Table1[[#This Row],[W (3M)]]-Table1[[#This Row],[Adjusted Cost]]*Casemix/TotalCost)*EXP(-a/Table1[[#This Row],[n]]),)</f>
        <v>0.87375415755545738</v>
      </c>
      <c r="L571" s="39">
        <f>VLOOKUP(Table1[[#This Row],[BaseDRG]],BaseDRGTable,13+Table1[[#This Row],[severity]],FALSE)</f>
        <v>0.87375415755545738</v>
      </c>
      <c r="M571" s="39">
        <f>IF(VLOOKUP(Table1[[#This Row],[BaseDRG]],BaseDRGTable,8,0)&gt;0,Table1[[#This Row],[W (severity)]]*Basic_CaseMix/$L$797,Table1[[#This Row],[W (severity)]])</f>
        <v>0.88246530447823901</v>
      </c>
      <c r="N571" s="38">
        <v>8</v>
      </c>
      <c r="O571" s="41">
        <v>0</v>
      </c>
      <c r="P571" s="60">
        <v>1.2300323466214982</v>
      </c>
      <c r="Q571" s="40">
        <f>Table1[[#This Row],[W (proposed)]]/Table1[[#This Row],[W (curr)]]-1</f>
        <v>-0.28256740003457115</v>
      </c>
      <c r="R571" s="41">
        <f>RANK(Table1[[#This Row],[∆W%]],Table1[∆W%])</f>
        <v>676</v>
      </c>
      <c r="S571" s="59">
        <f>Table1[W (proposed)]-Table1[[#This Row],[W (curr)]]</f>
        <v>-0.34756704214325918</v>
      </c>
      <c r="T571" s="50">
        <f>Table1[[#This Row],[nBasic]]*Table1[W (proposed)]-Table1[[#This Row],[nBasic (curr)]]*Table1[[#This Row],[W (curr)]]</f>
        <v>1.764930608956478</v>
      </c>
      <c r="U571" s="48"/>
      <c r="V571" s="46"/>
      <c r="W571" s="46"/>
      <c r="X571" s="46"/>
      <c r="Y571" s="46"/>
      <c r="Z571" s="46"/>
      <c r="AA571" s="46"/>
      <c r="AB571" s="46"/>
      <c r="AC571" s="46"/>
      <c r="AD571" s="46"/>
      <c r="AE571" s="46"/>
    </row>
    <row r="572" spans="1:31" s="44" customFormat="1" x14ac:dyDescent="0.25">
      <c r="A572" s="36">
        <v>114153</v>
      </c>
      <c r="B572" s="36" t="s">
        <v>19</v>
      </c>
      <c r="C572" s="36" t="s">
        <v>588</v>
      </c>
      <c r="D572" s="36">
        <v>11415</v>
      </c>
      <c r="E572" s="36">
        <v>3</v>
      </c>
      <c r="F572" s="37">
        <v>11</v>
      </c>
      <c r="G572" s="37">
        <v>2</v>
      </c>
      <c r="H572" s="38">
        <v>6804.6934818181817</v>
      </c>
      <c r="I572" s="38">
        <f>Table1[[#This Row],[Cost]]+IF(Table1[[#This Row],[n]]=0,0,VLOOKUP(Table1[[#This Row],[DRG]],HCPCs,5,0))</f>
        <v>6835.5701724670371</v>
      </c>
      <c r="J572" s="39">
        <v>0.89159747622857144</v>
      </c>
      <c r="K572" s="39">
        <f>Table1[[#This Row],[W (3M)]]-IFERROR((Table1[[#This Row],[W (3M)]]-Table1[[#This Row],[Adjusted Cost]]*Casemix/TotalCost)*EXP(-a/Table1[[#This Row],[n]]),)</f>
        <v>0.83163119196856083</v>
      </c>
      <c r="L572" s="39">
        <f>VLOOKUP(Table1[[#This Row],[BaseDRG]],BaseDRGTable,13+Table1[[#This Row],[severity]],FALSE)</f>
        <v>0.83163119196856083</v>
      </c>
      <c r="M572" s="39">
        <f>IF(VLOOKUP(Table1[[#This Row],[BaseDRG]],BaseDRGTable,8,0)&gt;0,Table1[[#This Row],[W (severity)]]*Basic_CaseMix/$L$797,Table1[[#This Row],[W (severity)]])</f>
        <v>0.83992238169986277</v>
      </c>
      <c r="N572" s="38">
        <v>6</v>
      </c>
      <c r="O572" s="41">
        <v>0</v>
      </c>
      <c r="P572" s="60">
        <v>0.9201186667208795</v>
      </c>
      <c r="Q572" s="40">
        <f>Table1[[#This Row],[W (proposed)]]/Table1[[#This Row],[W (curr)]]-1</f>
        <v>-8.7158632817243453E-2</v>
      </c>
      <c r="R572" s="41">
        <f>RANK(Table1[[#This Row],[∆W%]],Table1[∆W%])</f>
        <v>494</v>
      </c>
      <c r="S572" s="59">
        <f>Table1[W (proposed)]-Table1[[#This Row],[W (curr)]]</f>
        <v>-8.0196285021016722E-2</v>
      </c>
      <c r="T572" s="50">
        <f>Table1[[#This Row],[nBasic]]*Table1[W (proposed)]-Table1[[#This Row],[nBasic (curr)]]*Table1[[#This Row],[W (curr)]]</f>
        <v>1.6798447633997255</v>
      </c>
      <c r="U572" s="48"/>
      <c r="V572" s="46"/>
      <c r="W572" s="46"/>
      <c r="X572" s="46"/>
      <c r="Y572" s="46"/>
      <c r="Z572" s="46"/>
      <c r="AA572" s="46"/>
      <c r="AB572" s="46"/>
      <c r="AC572" s="46"/>
      <c r="AD572" s="46"/>
      <c r="AE572" s="46"/>
    </row>
    <row r="573" spans="1:31" s="44" customFormat="1" x14ac:dyDescent="0.25">
      <c r="A573" s="36">
        <v>34113</v>
      </c>
      <c r="B573" s="36" t="s">
        <v>11</v>
      </c>
      <c r="C573" s="36" t="s">
        <v>488</v>
      </c>
      <c r="D573" s="36">
        <v>3411</v>
      </c>
      <c r="E573" s="36">
        <v>3</v>
      </c>
      <c r="F573" s="37">
        <v>7</v>
      </c>
      <c r="G573" s="37">
        <v>2</v>
      </c>
      <c r="H573" s="38">
        <v>6435.2538000000004</v>
      </c>
      <c r="I573" s="38">
        <f>Table1[[#This Row],[Cost]]+IF(Table1[[#This Row],[n]]=0,0,VLOOKUP(Table1[[#This Row],[DRG]],HCPCs,5,0))</f>
        <v>6435.2538000000004</v>
      </c>
      <c r="J573" s="39">
        <v>0.8296</v>
      </c>
      <c r="K573" s="39">
        <f>Table1[[#This Row],[W (3M)]]-IFERROR((Table1[[#This Row],[W (3M)]]-Table1[[#This Row],[Adjusted Cost]]*Casemix/TotalCost)*EXP(-a/Table1[[#This Row],[n]]),)</f>
        <v>0.7841694071059554</v>
      </c>
      <c r="L573" s="39">
        <f>VLOOKUP(Table1[[#This Row],[BaseDRG]],BaseDRGTable,13+Table1[[#This Row],[severity]],FALSE)</f>
        <v>0.7841694071059554</v>
      </c>
      <c r="M573" s="39">
        <f>IF(VLOOKUP(Table1[[#This Row],[BaseDRG]],BaseDRGTable,8,0)&gt;0,Table1[[#This Row],[W (severity)]]*Basic_CaseMix/$L$797,Table1[[#This Row],[W (severity)]])</f>
        <v>0.79198741272982798</v>
      </c>
      <c r="N573" s="38">
        <v>2</v>
      </c>
      <c r="O573" s="41">
        <v>0</v>
      </c>
      <c r="P573" s="60">
        <v>0.73688220978891117</v>
      </c>
      <c r="Q573" s="40">
        <f>Table1[[#This Row],[W (proposed)]]/Table1[[#This Row],[W (curr)]]-1</f>
        <v>7.4781562383901656E-2</v>
      </c>
      <c r="R573" s="41">
        <f>RANK(Table1[[#This Row],[∆W%]],Table1[∆W%])</f>
        <v>269</v>
      </c>
      <c r="S573" s="59">
        <f>Table1[W (proposed)]-Table1[[#This Row],[W (curr)]]</f>
        <v>5.5105202940916809E-2</v>
      </c>
      <c r="T573" s="50">
        <f>Table1[[#This Row],[nBasic]]*Table1[W (proposed)]-Table1[[#This Row],[nBasic (curr)]]*Table1[[#This Row],[W (curr)]]</f>
        <v>1.583974825459656</v>
      </c>
      <c r="U573" s="48"/>
      <c r="V573" s="46"/>
      <c r="W573" s="46"/>
      <c r="X573" s="46"/>
      <c r="Y573" s="46"/>
      <c r="Z573" s="46"/>
      <c r="AA573" s="46"/>
      <c r="AB573" s="46"/>
      <c r="AC573" s="46"/>
      <c r="AD573" s="46"/>
      <c r="AE573" s="46"/>
    </row>
    <row r="574" spans="1:31" s="44" customFormat="1" x14ac:dyDescent="0.25">
      <c r="A574" s="36">
        <v>91503</v>
      </c>
      <c r="B574" s="36" t="s">
        <v>17</v>
      </c>
      <c r="C574" s="36" t="s">
        <v>484</v>
      </c>
      <c r="D574" s="36">
        <v>9150</v>
      </c>
      <c r="E574" s="36">
        <v>3</v>
      </c>
      <c r="F574" s="37">
        <v>8</v>
      </c>
      <c r="G574" s="37">
        <v>2</v>
      </c>
      <c r="H574" s="38">
        <v>9341.1394125000024</v>
      </c>
      <c r="I574" s="38">
        <f>Table1[[#This Row],[Cost]]+IF(Table1[[#This Row],[n]]=0,0,VLOOKUP(Table1[[#This Row],[DRG]],HCPCs,5,0))</f>
        <v>9383.5948621421776</v>
      </c>
      <c r="J574" s="39">
        <v>2.2463000000000002</v>
      </c>
      <c r="K574" s="39">
        <f>Table1[[#This Row],[W (3M)]]-IFERROR((Table1[[#This Row],[W (3M)]]-Table1[[#This Row],[Adjusted Cost]]*Casemix/TotalCost)*EXP(-a/Table1[[#This Row],[n]]),)</f>
        <v>1.2411340285434849</v>
      </c>
      <c r="L574" s="39">
        <f>VLOOKUP(Table1[[#This Row],[BaseDRG]],BaseDRGTable,13+Table1[[#This Row],[severity]],FALSE)</f>
        <v>1.2411340285434849</v>
      </c>
      <c r="M574" s="39">
        <f>IF(VLOOKUP(Table1[[#This Row],[BaseDRG]],BaseDRGTable,8,0)&gt;0,Table1[[#This Row],[W (severity)]]*Basic_CaseMix/$L$797,Table1[[#This Row],[W (severity)]])</f>
        <v>1.2535078762442553</v>
      </c>
      <c r="N574" s="38">
        <v>4</v>
      </c>
      <c r="O574" s="41">
        <v>1</v>
      </c>
      <c r="P574" s="60">
        <v>1.1556174224261451</v>
      </c>
      <c r="Q574" s="40">
        <f>Table1[[#This Row],[W (proposed)]]/Table1[[#This Row],[W (curr)]]-1</f>
        <v>8.4708357557119029E-2</v>
      </c>
      <c r="R574" s="41">
        <f>RANK(Table1[[#This Row],[∆W%]],Table1[∆W%])</f>
        <v>262</v>
      </c>
      <c r="S574" s="59">
        <f>Table1[W (proposed)]-Table1[[#This Row],[W (curr)]]</f>
        <v>9.7890453818110235E-2</v>
      </c>
      <c r="T574" s="50">
        <f>Table1[[#This Row],[nBasic]]*Table1[W (proposed)]-Table1[[#This Row],[nBasic (curr)]]*Table1[[#This Row],[W (curr)]]</f>
        <v>1.3513983300623655</v>
      </c>
      <c r="U574" s="48"/>
      <c r="V574" s="46"/>
      <c r="W574" s="46"/>
      <c r="X574" s="46"/>
      <c r="Y574" s="46"/>
      <c r="Z574" s="46"/>
      <c r="AA574" s="46"/>
      <c r="AB574" s="46"/>
      <c r="AC574" s="46"/>
      <c r="AD574" s="46"/>
      <c r="AE574" s="46"/>
    </row>
    <row r="575" spans="1:31" s="44" customFormat="1" x14ac:dyDescent="0.25">
      <c r="A575" s="36">
        <v>134112</v>
      </c>
      <c r="B575" s="36" t="s">
        <v>21</v>
      </c>
      <c r="C575" s="36" t="s">
        <v>477</v>
      </c>
      <c r="D575" s="36">
        <v>13411</v>
      </c>
      <c r="E575" s="36">
        <v>2</v>
      </c>
      <c r="F575" s="37">
        <v>13</v>
      </c>
      <c r="G575" s="37">
        <v>2</v>
      </c>
      <c r="H575" s="38">
        <v>4386.5426538461543</v>
      </c>
      <c r="I575" s="38">
        <f>Table1[[#This Row],[Cost]]+IF(Table1[[#This Row],[n]]=0,0,VLOOKUP(Table1[[#This Row],[DRG]],HCPCs,5,0))</f>
        <v>4386.5426538461543</v>
      </c>
      <c r="J575" s="39">
        <v>0.79129730370666651</v>
      </c>
      <c r="K575" s="39">
        <f>Table1[[#This Row],[W (3M)]]-IFERROR((Table1[[#This Row],[W (3M)]]-Table1[[#This Row],[Adjusted Cost]]*Casemix/TotalCost)*EXP(-a/Table1[[#This Row],[n]]),)</f>
        <v>0.54632279030011566</v>
      </c>
      <c r="L575" s="39">
        <f>VLOOKUP(Table1[[#This Row],[BaseDRG]],BaseDRGTable,13+Table1[[#This Row],[severity]],FALSE)</f>
        <v>0.54632279030011566</v>
      </c>
      <c r="M575" s="39">
        <f>IF(VLOOKUP(Table1[[#This Row],[BaseDRG]],BaseDRGTable,8,0)&gt;0,Table1[[#This Row],[W (severity)]]*Basic_CaseMix/$L$797,Table1[[#This Row],[W (severity)]])</f>
        <v>0.55176951470470459</v>
      </c>
      <c r="N575" s="38">
        <v>15</v>
      </c>
      <c r="O575" s="41">
        <v>1</v>
      </c>
      <c r="P575" s="60">
        <v>0.50809621341294275</v>
      </c>
      <c r="Q575" s="40">
        <f>Table1[[#This Row],[W (proposed)]]/Table1[[#This Row],[W (curr)]]-1</f>
        <v>8.5954786000870032E-2</v>
      </c>
      <c r="R575" s="41">
        <f>RANK(Table1[[#This Row],[∆W%]],Table1[∆W%])</f>
        <v>256</v>
      </c>
      <c r="S575" s="59">
        <f>Table1[W (proposed)]-Table1[[#This Row],[W (curr)]]</f>
        <v>4.3673301291761835E-2</v>
      </c>
      <c r="T575" s="50">
        <f>Table1[[#This Row],[nBasic]]*Table1[W (proposed)]-Table1[[#This Row],[nBasic (curr)]]*Table1[[#This Row],[W (curr)]]</f>
        <v>0.59544281599646642</v>
      </c>
      <c r="U575" s="48"/>
      <c r="V575" s="46"/>
      <c r="W575" s="46"/>
      <c r="X575" s="46"/>
      <c r="Y575" s="46"/>
      <c r="Z575" s="46"/>
      <c r="AA575" s="46"/>
      <c r="AB575" s="46"/>
      <c r="AC575" s="46"/>
      <c r="AD575" s="46"/>
      <c r="AE575" s="46"/>
    </row>
    <row r="576" spans="1:31" s="44" customFormat="1" x14ac:dyDescent="0.25">
      <c r="A576" s="36">
        <v>51173</v>
      </c>
      <c r="B576" s="36" t="s">
        <v>13</v>
      </c>
      <c r="C576" s="36" t="s">
        <v>590</v>
      </c>
      <c r="D576" s="36">
        <v>5117</v>
      </c>
      <c r="E576" s="36">
        <v>3</v>
      </c>
      <c r="F576" s="37">
        <v>2</v>
      </c>
      <c r="G576" s="37">
        <v>2</v>
      </c>
      <c r="H576" s="38">
        <v>2457.4537499999997</v>
      </c>
      <c r="I576" s="38">
        <f>Table1[[#This Row],[Cost]]+IF(Table1[[#This Row],[n]]=0,0,VLOOKUP(Table1[[#This Row],[DRG]],HCPCs,5,0))</f>
        <v>2797.0973471374041</v>
      </c>
      <c r="J576" s="39">
        <v>2.6604000000000001</v>
      </c>
      <c r="K576" s="39">
        <f>Table1[[#This Row],[W (3M)]]-IFERROR((Table1[[#This Row],[W (3M)]]-Table1[[#This Row],[Adjusted Cost]]*Casemix/TotalCost)*EXP(-a/Table1[[#This Row],[n]]),)</f>
        <v>1.1039505141779116</v>
      </c>
      <c r="L576" s="39">
        <f>VLOOKUP(Table1[[#This Row],[BaseDRG]],BaseDRGTable,13+Table1[[#This Row],[severity]],FALSE)</f>
        <v>1.1039505141779116</v>
      </c>
      <c r="M576" s="39">
        <f>IF(VLOOKUP(Table1[[#This Row],[BaseDRG]],BaseDRGTable,8,0)&gt;0,Table1[[#This Row],[W (severity)]]*Basic_CaseMix/$L$797,Table1[[#This Row],[W (severity)]])</f>
        <v>1.1149566708197172</v>
      </c>
      <c r="N576" s="38">
        <v>1</v>
      </c>
      <c r="O576" s="41">
        <v>1</v>
      </c>
      <c r="P576" s="60">
        <v>1.6649468528704039</v>
      </c>
      <c r="Q576" s="40">
        <f>Table1[[#This Row],[W (proposed)]]/Table1[[#This Row],[W (curr)]]-1</f>
        <v>-0.33033497802196621</v>
      </c>
      <c r="R576" s="41">
        <f>RANK(Table1[[#This Row],[∆W%]],Table1[∆W%])</f>
        <v>702</v>
      </c>
      <c r="S576" s="59">
        <f>Table1[W (proposed)]-Table1[[#This Row],[W (curr)]]</f>
        <v>-0.54999018205068673</v>
      </c>
      <c r="T576" s="50">
        <f>Table1[[#This Row],[nBasic]]*Table1[W (proposed)]-Table1[[#This Row],[nBasic (curr)]]*Table1[[#This Row],[W (curr)]]</f>
        <v>0.56496648876903044</v>
      </c>
      <c r="U576" s="48"/>
      <c r="V576" s="46"/>
      <c r="W576" s="46"/>
      <c r="X576" s="46"/>
      <c r="Y576" s="46"/>
      <c r="Z576" s="46"/>
      <c r="AA576" s="46"/>
      <c r="AB576" s="46"/>
      <c r="AC576" s="46"/>
      <c r="AD576" s="46"/>
      <c r="AE576" s="46"/>
    </row>
    <row r="577" spans="1:31" s="44" customFormat="1" x14ac:dyDescent="0.25">
      <c r="A577" s="36">
        <v>31132</v>
      </c>
      <c r="B577" s="36" t="s">
        <v>11</v>
      </c>
      <c r="C577" s="36" t="s">
        <v>600</v>
      </c>
      <c r="D577" s="36">
        <v>3113</v>
      </c>
      <c r="E577" s="36">
        <v>2</v>
      </c>
      <c r="F577" s="37">
        <v>3</v>
      </c>
      <c r="G577" s="37">
        <v>2</v>
      </c>
      <c r="H577" s="38">
        <v>6456.2651000000005</v>
      </c>
      <c r="I577" s="38">
        <f>Table1[[#This Row],[Cost]]+IF(Table1[[#This Row],[n]]=0,0,VLOOKUP(Table1[[#This Row],[DRG]],HCPCs,5,0))</f>
        <v>6569.4796323791352</v>
      </c>
      <c r="J577" s="39">
        <v>0.93300000000000005</v>
      </c>
      <c r="K577" s="39">
        <f>Table1[[#This Row],[W (3M)]]-IFERROR((Table1[[#This Row],[W (3M)]]-Table1[[#This Row],[Adjusted Cost]]*Casemix/TotalCost)*EXP(-a/Table1[[#This Row],[n]]),)</f>
        <v>0.82723327096869348</v>
      </c>
      <c r="L577" s="39">
        <f>VLOOKUP(Table1[[#This Row],[BaseDRG]],BaseDRGTable,13+Table1[[#This Row],[severity]],FALSE)</f>
        <v>0.82723327096869348</v>
      </c>
      <c r="M577" s="39">
        <f>IF(VLOOKUP(Table1[[#This Row],[BaseDRG]],BaseDRGTable,8,0)&gt;0,Table1[[#This Row],[W (severity)]]*Basic_CaseMix/$L$797,Table1[[#This Row],[W (severity)]])</f>
        <v>0.8354806143438398</v>
      </c>
      <c r="N577" s="38">
        <v>3</v>
      </c>
      <c r="O577" s="41">
        <v>1</v>
      </c>
      <c r="P577" s="60">
        <v>1.2020580974974322</v>
      </c>
      <c r="Q577" s="40">
        <f>Table1[[#This Row],[W (proposed)]]/Table1[[#This Row],[W (curr)]]-1</f>
        <v>-0.30495820785764927</v>
      </c>
      <c r="R577" s="41">
        <f>RANK(Table1[[#This Row],[∆W%]],Table1[∆W%])</f>
        <v>687</v>
      </c>
      <c r="S577" s="59">
        <f>Table1[W (proposed)]-Table1[[#This Row],[W (curr)]]</f>
        <v>-0.3665774831535924</v>
      </c>
      <c r="T577" s="50">
        <f>Table1[[#This Row],[nBasic]]*Table1[W (proposed)]-Table1[[#This Row],[nBasic (curr)]]*Table1[[#This Row],[W (curr)]]</f>
        <v>0.4689031311902474</v>
      </c>
      <c r="U577" s="48"/>
      <c r="V577" s="46"/>
      <c r="W577" s="46"/>
      <c r="X577" s="46"/>
      <c r="Y577" s="46"/>
      <c r="Z577" s="46"/>
      <c r="AA577" s="46"/>
      <c r="AB577" s="46"/>
      <c r="AC577" s="46"/>
      <c r="AD577" s="46"/>
      <c r="AE577" s="46"/>
    </row>
    <row r="578" spans="1:31" s="44" customFormat="1" x14ac:dyDescent="0.25">
      <c r="A578" s="36">
        <v>24111</v>
      </c>
      <c r="B578" s="36" t="s">
        <v>10</v>
      </c>
      <c r="C578" s="36" t="s">
        <v>176</v>
      </c>
      <c r="D578" s="36">
        <v>2411</v>
      </c>
      <c r="E578" s="36">
        <v>1</v>
      </c>
      <c r="F578" s="37">
        <v>18</v>
      </c>
      <c r="G578" s="37">
        <v>2</v>
      </c>
      <c r="H578" s="38">
        <v>3157.0841388888889</v>
      </c>
      <c r="I578" s="38">
        <f>Table1[[#This Row],[Cost]]+IF(Table1[[#This Row],[n]]=0,0,VLOOKUP(Table1[[#This Row],[DRG]],HCPCs,5,0))</f>
        <v>3157.0841388888889</v>
      </c>
      <c r="J578" s="39">
        <v>0.72899999999999965</v>
      </c>
      <c r="K578" s="39">
        <f>Table1[[#This Row],[W (3M)]]-IFERROR((Table1[[#This Row],[W (3M)]]-Table1[[#This Row],[Adjusted Cost]]*Casemix/TotalCost)*EXP(-a/Table1[[#This Row],[n]]),)</f>
        <v>0.39709294806139978</v>
      </c>
      <c r="L578" s="39">
        <f>VLOOKUP(Table1[[#This Row],[BaseDRG]],BaseDRGTable,13+Table1[[#This Row],[severity]],FALSE)</f>
        <v>0.39709294806139978</v>
      </c>
      <c r="M578" s="39">
        <f>IF(VLOOKUP(Table1[[#This Row],[BaseDRG]],BaseDRGTable,8,0)&gt;0,Table1[[#This Row],[W (severity)]]*Basic_CaseMix/$L$797,Table1[[#This Row],[W (severity)]])</f>
        <v>0.40105188202772407</v>
      </c>
      <c r="N578" s="38">
        <v>17</v>
      </c>
      <c r="O578" s="41">
        <v>2</v>
      </c>
      <c r="P578" s="60">
        <v>0.36947979535057585</v>
      </c>
      <c r="Q578" s="40">
        <f>Table1[[#This Row],[W (proposed)]]/Table1[[#This Row],[W (curr)]]-1</f>
        <v>8.5450103292364021E-2</v>
      </c>
      <c r="R578" s="41">
        <f>RANK(Table1[[#This Row],[∆W%]],Table1[∆W%])</f>
        <v>258</v>
      </c>
      <c r="S578" s="59">
        <f>Table1[W (proposed)]-Table1[[#This Row],[W (curr)]]</f>
        <v>3.1572086677148226E-2</v>
      </c>
      <c r="T578" s="50">
        <f>Table1[[#This Row],[nBasic]]*Table1[W (proposed)]-Table1[[#This Row],[nBasic (curr)]]*Table1[[#This Row],[W (curr)]]</f>
        <v>6.3144173354296451E-2</v>
      </c>
      <c r="U578" s="48"/>
      <c r="V578" s="46"/>
      <c r="W578" s="46"/>
      <c r="X578" s="46"/>
      <c r="Y578" s="46"/>
      <c r="Z578" s="46"/>
      <c r="AA578" s="46"/>
      <c r="AB578" s="46"/>
      <c r="AC578" s="46"/>
      <c r="AD578" s="46"/>
      <c r="AE578" s="46"/>
    </row>
    <row r="579" spans="1:31" s="44" customFormat="1" x14ac:dyDescent="0.25">
      <c r="A579" s="36">
        <v>81102</v>
      </c>
      <c r="B579" s="36" t="s">
        <v>16</v>
      </c>
      <c r="C579" s="36" t="s">
        <v>569</v>
      </c>
      <c r="D579" s="36">
        <v>8110</v>
      </c>
      <c r="E579" s="36">
        <v>2</v>
      </c>
      <c r="F579" s="37">
        <v>2</v>
      </c>
      <c r="G579" s="37">
        <v>2</v>
      </c>
      <c r="H579" s="38">
        <v>15218.641950000001</v>
      </c>
      <c r="I579" s="38">
        <f>Table1[[#This Row],[Cost]]+IF(Table1[[#This Row],[n]]=0,0,VLOOKUP(Table1[[#This Row],[DRG]],HCPCs,5,0))</f>
        <v>34475.446356301196</v>
      </c>
      <c r="J579" s="39">
        <v>1.8556999999999999</v>
      </c>
      <c r="K579" s="39">
        <f>Table1[[#This Row],[W (3M)]]-IFERROR((Table1[[#This Row],[W (3M)]]-Table1[[#This Row],[Adjusted Cost]]*Casemix/TotalCost)*EXP(-a/Table1[[#This Row],[n]]),)</f>
        <v>3.4080584839110664</v>
      </c>
      <c r="L579" s="39">
        <f>VLOOKUP(Table1[[#This Row],[BaseDRG]],BaseDRGTable,13+Table1[[#This Row],[severity]],FALSE)</f>
        <v>3.4080584839110664</v>
      </c>
      <c r="M579" s="39">
        <f>IF(VLOOKUP(Table1[[#This Row],[BaseDRG]],BaseDRGTable,8,0)&gt;0,Table1[[#This Row],[W (severity)]]*Basic_CaseMix/$L$797,Table1[[#This Row],[W (severity)]])</f>
        <v>3.4420361169993501</v>
      </c>
      <c r="N579" s="38">
        <v>6</v>
      </c>
      <c r="O579" s="41">
        <v>3</v>
      </c>
      <c r="P579" s="60">
        <v>2.3279130615564658</v>
      </c>
      <c r="Q579" s="40">
        <f>Table1[[#This Row],[W (proposed)]]/Table1[[#This Row],[W (curr)]]-1</f>
        <v>0.47859306854783079</v>
      </c>
      <c r="R579" s="41">
        <f>RANK(Table1[[#This Row],[∆W%]],Table1[∆W%])</f>
        <v>47</v>
      </c>
      <c r="S579" s="59">
        <f>Table1[W (proposed)]-Table1[[#This Row],[W (curr)]]</f>
        <v>1.1141230554428843</v>
      </c>
      <c r="T579" s="50">
        <f>Table1[[#This Row],[nBasic]]*Table1[W (proposed)]-Table1[[#This Row],[nBasic (curr)]]*Table1[[#This Row],[W (curr)]]</f>
        <v>-9.9666950670697751E-2</v>
      </c>
      <c r="U579" s="48"/>
      <c r="V579" s="46"/>
      <c r="W579" s="46"/>
      <c r="X579" s="46"/>
      <c r="Y579" s="46"/>
      <c r="Z579" s="46"/>
      <c r="AA579" s="46"/>
      <c r="AB579" s="46"/>
      <c r="AC579" s="46"/>
      <c r="AD579" s="46"/>
      <c r="AE579" s="46"/>
    </row>
    <row r="580" spans="1:31" s="44" customFormat="1" x14ac:dyDescent="0.25">
      <c r="A580" s="36">
        <v>54132</v>
      </c>
      <c r="B580" s="36" t="s">
        <v>13</v>
      </c>
      <c r="C580" s="36" t="s">
        <v>562</v>
      </c>
      <c r="D580" s="36">
        <v>5413</v>
      </c>
      <c r="E580" s="36">
        <v>2</v>
      </c>
      <c r="F580" s="37">
        <v>2</v>
      </c>
      <c r="G580" s="37">
        <v>2</v>
      </c>
      <c r="H580" s="38">
        <v>5130.0633500000004</v>
      </c>
      <c r="I580" s="38">
        <f>Table1[[#This Row],[Cost]]+IF(Table1[[#This Row],[n]]=0,0,VLOOKUP(Table1[[#This Row],[DRG]],HCPCs,5,0))</f>
        <v>5130.0633500000004</v>
      </c>
      <c r="J580" s="39">
        <v>0.7046</v>
      </c>
      <c r="K580" s="39">
        <f>Table1[[#This Row],[W (3M)]]-IFERROR((Table1[[#This Row],[W (3M)]]-Table1[[#This Row],[Adjusted Cost]]*Casemix/TotalCost)*EXP(-a/Table1[[#This Row],[n]]),)</f>
        <v>0.6483871631527629</v>
      </c>
      <c r="L580" s="39">
        <f>VLOOKUP(Table1[[#This Row],[BaseDRG]],BaseDRGTable,13+Table1[[#This Row],[severity]],FALSE)</f>
        <v>0.98555807412761764</v>
      </c>
      <c r="M580" s="39">
        <f>IF(VLOOKUP(Table1[[#This Row],[BaseDRG]],BaseDRGTable,8,0)&gt;0,Table1[[#This Row],[W (severity)]]*Basic_CaseMix/$L$797,Table1[[#This Row],[W (severity)]])</f>
        <v>0.9953838828066619</v>
      </c>
      <c r="N580" s="38">
        <v>4</v>
      </c>
      <c r="O580" s="41">
        <v>3</v>
      </c>
      <c r="P580" s="60">
        <v>0.75101915214877879</v>
      </c>
      <c r="Q580" s="40">
        <f>Table1[[#This Row],[W (proposed)]]/Table1[[#This Row],[W (curr)]]-1</f>
        <v>0.32537749531249482</v>
      </c>
      <c r="R580" s="41">
        <f>RANK(Table1[[#This Row],[∆W%]],Table1[∆W%])</f>
        <v>87</v>
      </c>
      <c r="S580" s="59">
        <f>Table1[W (proposed)]-Table1[[#This Row],[W (curr)]]</f>
        <v>0.24436473065788311</v>
      </c>
      <c r="T580" s="50">
        <f>Table1[[#This Row],[nBasic]]*Table1[W (proposed)]-Table1[[#This Row],[nBasic (curr)]]*Table1[[#This Row],[W (curr)]]</f>
        <v>-0.26228969083301257</v>
      </c>
      <c r="U580" s="48"/>
      <c r="V580" s="46"/>
      <c r="W580" s="46"/>
      <c r="X580" s="46"/>
      <c r="Y580" s="46"/>
      <c r="Z580" s="46"/>
      <c r="AA580" s="46"/>
      <c r="AB580" s="46"/>
      <c r="AC580" s="46"/>
      <c r="AD580" s="46"/>
      <c r="AE580" s="46"/>
    </row>
    <row r="581" spans="1:31" s="44" customFormat="1" x14ac:dyDescent="0.25">
      <c r="A581" s="36">
        <v>131102</v>
      </c>
      <c r="B581" s="36" t="s">
        <v>21</v>
      </c>
      <c r="C581" s="36" t="s">
        <v>476</v>
      </c>
      <c r="D581" s="36">
        <v>13110</v>
      </c>
      <c r="E581" s="36">
        <v>2</v>
      </c>
      <c r="F581" s="37">
        <v>8</v>
      </c>
      <c r="G581" s="37">
        <v>2</v>
      </c>
      <c r="H581" s="38">
        <v>6303.7902374999994</v>
      </c>
      <c r="I581" s="38">
        <f>Table1[[#This Row],[Cost]]+IF(Table1[[#This Row],[n]]=0,0,VLOOKUP(Table1[[#This Row],[DRG]],HCPCs,5,0))</f>
        <v>6303.7902374999994</v>
      </c>
      <c r="J581" s="39">
        <v>0.93559852744545469</v>
      </c>
      <c r="K581" s="39">
        <f>Table1[[#This Row],[W (3M)]]-IFERROR((Table1[[#This Row],[W (3M)]]-Table1[[#This Row],[Adjusted Cost]]*Casemix/TotalCost)*EXP(-a/Table1[[#This Row],[n]]),)</f>
        <v>0.7792094419282154</v>
      </c>
      <c r="L581" s="39">
        <f>VLOOKUP(Table1[[#This Row],[BaseDRG]],BaseDRGTable,13+Table1[[#This Row],[severity]],FALSE)</f>
        <v>0.7792094419282154</v>
      </c>
      <c r="M581" s="39">
        <f>IF(VLOOKUP(Table1[[#This Row],[BaseDRG]],BaseDRGTable,8,0)&gt;0,Table1[[#This Row],[W (severity)]]*Basic_CaseMix/$L$797,Table1[[#This Row],[W (severity)]])</f>
        <v>0.78697799773256882</v>
      </c>
      <c r="N581" s="38">
        <v>11</v>
      </c>
      <c r="O581" s="41">
        <v>3</v>
      </c>
      <c r="P581" s="60">
        <v>0.61717026254078633</v>
      </c>
      <c r="Q581" s="40">
        <f>Table1[[#This Row],[W (proposed)]]/Table1[[#This Row],[W (curr)]]-1</f>
        <v>0.27513920468674646</v>
      </c>
      <c r="R581" s="41">
        <f>RANK(Table1[[#This Row],[∆W%]],Table1[∆W%])</f>
        <v>120</v>
      </c>
      <c r="S581" s="59">
        <f>Table1[W (proposed)]-Table1[[#This Row],[W (curr)]]</f>
        <v>0.16980773519178249</v>
      </c>
      <c r="T581" s="50">
        <f>Table1[[#This Row],[nBasic]]*Table1[W (proposed)]-Table1[[#This Row],[nBasic (curr)]]*Table1[[#This Row],[W (curr)]]</f>
        <v>-0.27755479215722145</v>
      </c>
      <c r="U581" s="48"/>
      <c r="V581" s="46"/>
      <c r="W581" s="46"/>
      <c r="X581" s="46"/>
      <c r="Y581" s="46"/>
      <c r="Z581" s="46"/>
      <c r="AA581" s="46"/>
      <c r="AB581" s="46"/>
      <c r="AC581" s="46"/>
      <c r="AD581" s="46"/>
      <c r="AE581" s="46"/>
    </row>
    <row r="582" spans="1:31" s="44" customFormat="1" x14ac:dyDescent="0.25">
      <c r="A582" s="36">
        <v>84131</v>
      </c>
      <c r="B582" s="36" t="s">
        <v>16</v>
      </c>
      <c r="C582" s="36" t="s">
        <v>241</v>
      </c>
      <c r="D582" s="36">
        <v>8413</v>
      </c>
      <c r="E582" s="36">
        <v>1</v>
      </c>
      <c r="F582" s="37">
        <v>25</v>
      </c>
      <c r="G582" s="37">
        <v>2</v>
      </c>
      <c r="H582" s="38">
        <v>7695.3942080000006</v>
      </c>
      <c r="I582" s="38">
        <f>Table1[[#This Row],[Cost]]+IF(Table1[[#This Row],[n]]=0,0,VLOOKUP(Table1[[#This Row],[DRG]],HCPCs,5,0))</f>
        <v>7713.0728010272114</v>
      </c>
      <c r="J582" s="39">
        <v>0.69979999999999987</v>
      </c>
      <c r="K582" s="39">
        <f>Table1[[#This Row],[W (3M)]]-IFERROR((Table1[[#This Row],[W (3M)]]-Table1[[#This Row],[Adjusted Cost]]*Casemix/TotalCost)*EXP(-a/Table1[[#This Row],[n]]),)</f>
        <v>0.92593250762195378</v>
      </c>
      <c r="L582" s="39">
        <f>VLOOKUP(Table1[[#This Row],[BaseDRG]],BaseDRGTable,13+Table1[[#This Row],[severity]],FALSE)</f>
        <v>0.92593250762195378</v>
      </c>
      <c r="M582" s="39">
        <f>IF(VLOOKUP(Table1[[#This Row],[BaseDRG]],BaseDRGTable,8,0)&gt;0,Table1[[#This Row],[W (severity)]]*Basic_CaseMix/$L$797,Table1[[#This Row],[W (severity)]])</f>
        <v>0.93516386182465194</v>
      </c>
      <c r="N582" s="38">
        <v>26</v>
      </c>
      <c r="O582" s="41">
        <v>2</v>
      </c>
      <c r="P582" s="60">
        <v>1.0970097453861452</v>
      </c>
      <c r="Q582" s="40">
        <f>Table1[[#This Row],[W (proposed)]]/Table1[[#This Row],[W (curr)]]-1</f>
        <v>-0.14753367893238156</v>
      </c>
      <c r="R582" s="41">
        <f>RANK(Table1[[#This Row],[∆W%]],Table1[∆W%])</f>
        <v>559</v>
      </c>
      <c r="S582" s="59">
        <f>Table1[W (proposed)]-Table1[[#This Row],[W (curr)]]</f>
        <v>-0.16184588356149321</v>
      </c>
      <c r="T582" s="50">
        <f>Table1[[#This Row],[nBasic]]*Table1[W (proposed)]-Table1[[#This Row],[nBasic (curr)]]*Table1[[#This Row],[W (curr)]]</f>
        <v>-0.32369176712298642</v>
      </c>
      <c r="U582" s="48"/>
      <c r="V582" s="46"/>
      <c r="W582" s="46"/>
      <c r="X582" s="46"/>
      <c r="Y582" s="46"/>
      <c r="Z582" s="46"/>
      <c r="AA582" s="46"/>
      <c r="AB582" s="46"/>
      <c r="AC582" s="46"/>
      <c r="AD582" s="46"/>
      <c r="AE582" s="46"/>
    </row>
    <row r="583" spans="1:31" s="44" customFormat="1" x14ac:dyDescent="0.25">
      <c r="A583" s="36">
        <v>31122</v>
      </c>
      <c r="B583" s="36" t="s">
        <v>11</v>
      </c>
      <c r="C583" s="36" t="s">
        <v>462</v>
      </c>
      <c r="D583" s="36">
        <v>3112</v>
      </c>
      <c r="E583" s="36">
        <v>2</v>
      </c>
      <c r="F583" s="37">
        <v>9</v>
      </c>
      <c r="G583" s="37">
        <v>2</v>
      </c>
      <c r="H583" s="38">
        <v>9686.0795444444448</v>
      </c>
      <c r="I583" s="38">
        <f>Table1[[#This Row],[Cost]]+IF(Table1[[#This Row],[n]]=0,0,VLOOKUP(Table1[[#This Row],[DRG]],HCPCs,5,0))</f>
        <v>9799.2940768235803</v>
      </c>
      <c r="J583" s="39">
        <v>1.6007</v>
      </c>
      <c r="K583" s="39">
        <f>Table1[[#This Row],[W (3M)]]-IFERROR((Table1[[#This Row],[W (3M)]]-Table1[[#This Row],[Adjusted Cost]]*Casemix/TotalCost)*EXP(-a/Table1[[#This Row],[n]]),)</f>
        <v>1.2210148505268457</v>
      </c>
      <c r="L583" s="39">
        <f>VLOOKUP(Table1[[#This Row],[BaseDRG]],BaseDRGTable,13+Table1[[#This Row],[severity]],FALSE)</f>
        <v>1.2210148505268457</v>
      </c>
      <c r="M583" s="39">
        <f>IF(VLOOKUP(Table1[[#This Row],[BaseDRG]],BaseDRGTable,8,0)&gt;0,Table1[[#This Row],[W (severity)]]*Basic_CaseMix/$L$797,Table1[[#This Row],[W (severity)]])</f>
        <v>1.2331881142141921</v>
      </c>
      <c r="N583" s="38">
        <v>16</v>
      </c>
      <c r="O583" s="41">
        <v>3</v>
      </c>
      <c r="P583" s="60">
        <v>0.93993070013639857</v>
      </c>
      <c r="Q583" s="40">
        <f>Table1[[#This Row],[W (proposed)]]/Table1[[#This Row],[W (curr)]]-1</f>
        <v>0.3119989740043998</v>
      </c>
      <c r="R583" s="41">
        <f>RANK(Table1[[#This Row],[∆W%]],Table1[∆W%])</f>
        <v>97</v>
      </c>
      <c r="S583" s="59">
        <f>Table1[W (proposed)]-Table1[[#This Row],[W (curr)]]</f>
        <v>0.29325741407779349</v>
      </c>
      <c r="T583" s="50">
        <f>Table1[[#This Row],[nBasic]]*Table1[W (proposed)]-Table1[[#This Row],[nBasic (curr)]]*Table1[[#This Row],[W (curr)]]</f>
        <v>-0.35341587198081159</v>
      </c>
      <c r="U583" s="48"/>
      <c r="V583" s="46"/>
      <c r="W583" s="46"/>
      <c r="X583" s="46"/>
      <c r="Y583" s="46"/>
      <c r="Z583" s="46"/>
      <c r="AA583" s="46"/>
      <c r="AB583" s="46"/>
      <c r="AC583" s="46"/>
      <c r="AD583" s="46"/>
      <c r="AE583" s="46"/>
    </row>
    <row r="584" spans="1:31" s="44" customFormat="1" x14ac:dyDescent="0.25">
      <c r="A584" s="36">
        <v>61123</v>
      </c>
      <c r="B584" s="36" t="s">
        <v>14</v>
      </c>
      <c r="C584" s="36" t="s">
        <v>607</v>
      </c>
      <c r="D584" s="36">
        <v>6112</v>
      </c>
      <c r="E584" s="36">
        <v>3</v>
      </c>
      <c r="F584" s="37">
        <v>12</v>
      </c>
      <c r="G584" s="37">
        <v>2</v>
      </c>
      <c r="H584" s="38">
        <v>10244.303133333333</v>
      </c>
      <c r="I584" s="38">
        <f>Table1[[#This Row],[Cost]]+IF(Table1[[#This Row],[n]]=0,0,VLOOKUP(Table1[[#This Row],[DRG]],HCPCs,5,0))</f>
        <v>10584.164095934639</v>
      </c>
      <c r="J584" s="39">
        <v>2.4695999999999998</v>
      </c>
      <c r="K584" s="39">
        <f>Table1[[#This Row],[W (3M)]]-IFERROR((Table1[[#This Row],[W (3M)]]-Table1[[#This Row],[Adjusted Cost]]*Casemix/TotalCost)*EXP(-a/Table1[[#This Row],[n]]),)</f>
        <v>1.3573657306720106</v>
      </c>
      <c r="L584" s="39">
        <f>VLOOKUP(Table1[[#This Row],[BaseDRG]],BaseDRGTable,13+Table1[[#This Row],[severity]],FALSE)</f>
        <v>1.3573657306720106</v>
      </c>
      <c r="M584" s="39">
        <f>IF(VLOOKUP(Table1[[#This Row],[BaseDRG]],BaseDRGTable,8,0)&gt;0,Table1[[#This Row],[W (severity)]]*Basic_CaseMix/$L$797,Table1[[#This Row],[W (severity)]])</f>
        <v>1.3708983842286058</v>
      </c>
      <c r="N584" s="38">
        <v>5</v>
      </c>
      <c r="O584" s="41">
        <v>2</v>
      </c>
      <c r="P584" s="60">
        <v>1.6728408375008774</v>
      </c>
      <c r="Q584" s="40">
        <f>Table1[[#This Row],[W (proposed)]]/Table1[[#This Row],[W (curr)]]-1</f>
        <v>-0.18049682103848885</v>
      </c>
      <c r="R584" s="41">
        <f>RANK(Table1[[#This Row],[∆W%]],Table1[∆W%])</f>
        <v>593</v>
      </c>
      <c r="S584" s="59">
        <f>Table1[W (proposed)]-Table1[[#This Row],[W (curr)]]</f>
        <v>-0.30194245327227165</v>
      </c>
      <c r="T584" s="50">
        <f>Table1[[#This Row],[nBasic]]*Table1[W (proposed)]-Table1[[#This Row],[nBasic (curr)]]*Table1[[#This Row],[W (curr)]]</f>
        <v>-0.6038849065445433</v>
      </c>
      <c r="U584" s="48"/>
      <c r="V584" s="46"/>
      <c r="W584" s="46"/>
      <c r="X584" s="46"/>
      <c r="Y584" s="46"/>
      <c r="Z584" s="46"/>
      <c r="AA584" s="46"/>
      <c r="AB584" s="46"/>
      <c r="AC584" s="46"/>
      <c r="AD584" s="46"/>
      <c r="AE584" s="46"/>
    </row>
    <row r="585" spans="1:31" s="44" customFormat="1" x14ac:dyDescent="0.25">
      <c r="A585" s="36">
        <v>11011</v>
      </c>
      <c r="B585" s="36" t="s">
        <v>9</v>
      </c>
      <c r="C585" s="36" t="s">
        <v>219</v>
      </c>
      <c r="D585" s="36">
        <v>1101</v>
      </c>
      <c r="E585" s="36">
        <v>1</v>
      </c>
      <c r="F585" s="37">
        <v>2</v>
      </c>
      <c r="G585" s="37">
        <v>2</v>
      </c>
      <c r="H585" s="38">
        <v>8874.48</v>
      </c>
      <c r="I585" s="38">
        <f>Table1[[#This Row],[Cost]]+IF(Table1[[#This Row],[n]]=0,0,VLOOKUP(Table1[[#This Row],[DRG]],HCPCs,5,0))</f>
        <v>10971.935516386766</v>
      </c>
      <c r="J585" s="39">
        <v>2.7696000000000001</v>
      </c>
      <c r="K585" s="39">
        <f>Table1[[#This Row],[W (3M)]]-IFERROR((Table1[[#This Row],[W (3M)]]-Table1[[#This Row],[Adjusted Cost]]*Casemix/TotalCost)*EXP(-a/Table1[[#This Row],[n]]),)</f>
        <v>1.803005086825471</v>
      </c>
      <c r="L585" s="39">
        <f>VLOOKUP(Table1[[#This Row],[BaseDRG]],BaseDRGTable,13+Table1[[#This Row],[severity]],FALSE)</f>
        <v>1.803005086825471</v>
      </c>
      <c r="M585" s="39">
        <f>IF(VLOOKUP(Table1[[#This Row],[BaseDRG]],BaseDRGTable,8,0)&gt;0,Table1[[#This Row],[W (severity)]]*Basic_CaseMix/$L$797,Table1[[#This Row],[W (severity)]])</f>
        <v>1.8209806719234596</v>
      </c>
      <c r="N585" s="38">
        <v>2</v>
      </c>
      <c r="O585" s="41">
        <v>2</v>
      </c>
      <c r="P585" s="60">
        <v>2.1795212349718618</v>
      </c>
      <c r="Q585" s="40">
        <f>Table1[[#This Row],[W (proposed)]]/Table1[[#This Row],[W (curr)]]-1</f>
        <v>-0.16450427612054497</v>
      </c>
      <c r="R585" s="41">
        <f>RANK(Table1[[#This Row],[∆W%]],Table1[∆W%])</f>
        <v>577</v>
      </c>
      <c r="S585" s="59">
        <f>Table1[W (proposed)]-Table1[[#This Row],[W (curr)]]</f>
        <v>-0.35854056304840221</v>
      </c>
      <c r="T585" s="50">
        <f>Table1[[#This Row],[nBasic]]*Table1[W (proposed)]-Table1[[#This Row],[nBasic (curr)]]*Table1[[#This Row],[W (curr)]]</f>
        <v>-0.71708112609680441</v>
      </c>
      <c r="U585" s="48"/>
      <c r="V585" s="46"/>
      <c r="W585" s="46"/>
      <c r="X585" s="46"/>
      <c r="Y585" s="46"/>
      <c r="Z585" s="46"/>
      <c r="AA585" s="46"/>
      <c r="AB585" s="46"/>
      <c r="AC585" s="46"/>
      <c r="AD585" s="46"/>
      <c r="AE585" s="46"/>
    </row>
    <row r="586" spans="1:31" s="44" customFormat="1" x14ac:dyDescent="0.25">
      <c r="A586" s="36">
        <v>14101</v>
      </c>
      <c r="B586" s="36" t="s">
        <v>9</v>
      </c>
      <c r="C586" s="36" t="s">
        <v>272</v>
      </c>
      <c r="D586" s="36">
        <v>1410</v>
      </c>
      <c r="E586" s="36">
        <v>1</v>
      </c>
      <c r="F586" s="37">
        <v>32</v>
      </c>
      <c r="G586" s="37">
        <v>2</v>
      </c>
      <c r="H586" s="38">
        <v>10857.11244375</v>
      </c>
      <c r="I586" s="38">
        <f>Table1[[#This Row],[Cost]]+IF(Table1[[#This Row],[n]]=0,0,VLOOKUP(Table1[[#This Row],[DRG]],HCPCs,5,0))</f>
        <v>10857.11244375</v>
      </c>
      <c r="J586" s="39">
        <v>0.95320000000000038</v>
      </c>
      <c r="K586" s="39">
        <f>Table1[[#This Row],[W (3M)]]-IFERROR((Table1[[#This Row],[W (3M)]]-Table1[[#This Row],[Adjusted Cost]]*Casemix/TotalCost)*EXP(-a/Table1[[#This Row],[n]]),)</f>
        <v>1.3048150087899855</v>
      </c>
      <c r="L586" s="39">
        <f>VLOOKUP(Table1[[#This Row],[BaseDRG]],BaseDRGTable,13+Table1[[#This Row],[severity]],FALSE)</f>
        <v>1.3048150087899855</v>
      </c>
      <c r="M586" s="39">
        <f>IF(VLOOKUP(Table1[[#This Row],[BaseDRG]],BaseDRGTable,8,0)&gt;0,Table1[[#This Row],[W (severity)]]*Basic_CaseMix/$L$797,Table1[[#This Row],[W (severity)]])</f>
        <v>1.3178237425972392</v>
      </c>
      <c r="N586" s="38">
        <v>33</v>
      </c>
      <c r="O586" s="41">
        <v>2</v>
      </c>
      <c r="P586" s="60">
        <v>1.7297340061625119</v>
      </c>
      <c r="Q586" s="40">
        <f>Table1[[#This Row],[W (proposed)]]/Table1[[#This Row],[W (curr)]]-1</f>
        <v>-0.23813503237940792</v>
      </c>
      <c r="R586" s="41">
        <f>RANK(Table1[[#This Row],[∆W%]],Table1[∆W%])</f>
        <v>651</v>
      </c>
      <c r="S586" s="59">
        <f>Table1[W (proposed)]-Table1[[#This Row],[W (curr)]]</f>
        <v>-0.41191026356527272</v>
      </c>
      <c r="T586" s="50">
        <f>Table1[[#This Row],[nBasic]]*Table1[W (proposed)]-Table1[[#This Row],[nBasic (curr)]]*Table1[[#This Row],[W (curr)]]</f>
        <v>-0.82382052713054543</v>
      </c>
      <c r="U586" s="48"/>
      <c r="V586" s="46"/>
      <c r="W586" s="46"/>
      <c r="X586" s="46"/>
      <c r="Y586" s="46"/>
      <c r="Z586" s="46"/>
      <c r="AA586" s="46"/>
      <c r="AB586" s="46"/>
      <c r="AC586" s="46"/>
      <c r="AD586" s="46"/>
      <c r="AE586" s="46"/>
    </row>
    <row r="587" spans="1:31" s="44" customFormat="1" x14ac:dyDescent="0.25">
      <c r="A587" s="36">
        <v>214101</v>
      </c>
      <c r="B587" s="36" t="s">
        <v>29</v>
      </c>
      <c r="C587" s="36" t="s">
        <v>260</v>
      </c>
      <c r="D587" s="36">
        <v>21410</v>
      </c>
      <c r="E587" s="36">
        <v>1</v>
      </c>
      <c r="F587" s="37">
        <v>18</v>
      </c>
      <c r="G587" s="37">
        <v>2</v>
      </c>
      <c r="H587" s="38">
        <v>2080.4483722222226</v>
      </c>
      <c r="I587" s="38">
        <f>Table1[[#This Row],[Cost]]+IF(Table1[[#This Row],[n]]=0,0,VLOOKUP(Table1[[#This Row],[DRG]],HCPCs,5,0))</f>
        <v>2080.4483722222226</v>
      </c>
      <c r="J587" s="39">
        <v>0.78500202337058833</v>
      </c>
      <c r="K587" s="39">
        <f>Table1[[#This Row],[W (3M)]]-IFERROR((Table1[[#This Row],[W (3M)]]-Table1[[#This Row],[Adjusted Cost]]*Casemix/TotalCost)*EXP(-a/Table1[[#This Row],[n]]),)</f>
        <v>0.27491709806755127</v>
      </c>
      <c r="L587" s="39">
        <f>VLOOKUP(Table1[[#This Row],[BaseDRG]],BaseDRGTable,13+Table1[[#This Row],[severity]],FALSE)</f>
        <v>0.27491709806755127</v>
      </c>
      <c r="M587" s="39">
        <f>IF(VLOOKUP(Table1[[#This Row],[BaseDRG]],BaseDRGTable,8,0)&gt;0,Table1[[#This Row],[W (severity)]]*Basic_CaseMix/$L$797,Table1[[#This Row],[W (severity)]])</f>
        <v>0.27765796426216988</v>
      </c>
      <c r="N587" s="38">
        <v>17</v>
      </c>
      <c r="O587" s="41">
        <v>2</v>
      </c>
      <c r="P587" s="60">
        <v>0.74194534630999531</v>
      </c>
      <c r="Q587" s="40">
        <f>Table1[[#This Row],[W (proposed)]]/Table1[[#This Row],[W (curr)]]-1</f>
        <v>-0.62577032709608715</v>
      </c>
      <c r="R587" s="41">
        <f>RANK(Table1[[#This Row],[∆W%]],Table1[∆W%])</f>
        <v>778</v>
      </c>
      <c r="S587" s="59">
        <f>Table1[W (proposed)]-Table1[[#This Row],[W (curr)]]</f>
        <v>-0.46428738204782544</v>
      </c>
      <c r="T587" s="50">
        <f>Table1[[#This Row],[nBasic]]*Table1[W (proposed)]-Table1[[#This Row],[nBasic (curr)]]*Table1[[#This Row],[W (curr)]]</f>
        <v>-0.92857476409565087</v>
      </c>
      <c r="U587" s="48"/>
      <c r="V587" s="46"/>
      <c r="W587" s="46"/>
      <c r="X587" s="46"/>
      <c r="Y587" s="46"/>
      <c r="Z587" s="46"/>
      <c r="AA587" s="46"/>
      <c r="AB587" s="46"/>
      <c r="AC587" s="46"/>
      <c r="AD587" s="46"/>
      <c r="AE587" s="46"/>
    </row>
    <row r="588" spans="1:31" s="44" customFormat="1" x14ac:dyDescent="0.25">
      <c r="A588" s="36">
        <v>121123</v>
      </c>
      <c r="B588" s="36" t="s">
        <v>20</v>
      </c>
      <c r="C588" s="36" t="s">
        <v>634</v>
      </c>
      <c r="D588" s="36">
        <v>12112</v>
      </c>
      <c r="E588" s="36">
        <v>3</v>
      </c>
      <c r="F588" s="37">
        <v>6</v>
      </c>
      <c r="G588" s="37">
        <v>2</v>
      </c>
      <c r="H588" s="38">
        <v>10864.093999999999</v>
      </c>
      <c r="I588" s="38">
        <f>Table1[[#This Row],[Cost]]+IF(Table1[[#This Row],[n]]=0,0,VLOOKUP(Table1[[#This Row],[DRG]],HCPCs,5,0))</f>
        <v>10920.701266189566</v>
      </c>
      <c r="J588" s="39">
        <v>2.86139803405</v>
      </c>
      <c r="K588" s="39">
        <f>Table1[[#This Row],[W (3M)]]-IFERROR((Table1[[#This Row],[W (3M)]]-Table1[[#This Row],[Adjusted Cost]]*Casemix/TotalCost)*EXP(-a/Table1[[#This Row],[n]]),)</f>
        <v>1.513642002229975</v>
      </c>
      <c r="L588" s="39">
        <f>VLOOKUP(Table1[[#This Row],[BaseDRG]],BaseDRGTable,13+Table1[[#This Row],[severity]],FALSE)</f>
        <v>1.513642002229975</v>
      </c>
      <c r="M588" s="39">
        <f>IF(VLOOKUP(Table1[[#This Row],[BaseDRG]],BaseDRGTable,8,0)&gt;0,Table1[[#This Row],[W (severity)]]*Basic_CaseMix/$L$797,Table1[[#This Row],[W (severity)]])</f>
        <v>1.5287326976571745</v>
      </c>
      <c r="N588" s="38">
        <v>4</v>
      </c>
      <c r="O588" s="41">
        <v>2</v>
      </c>
      <c r="P588" s="60">
        <v>2.1616525075867932</v>
      </c>
      <c r="Q588" s="40">
        <f>Table1[[#This Row],[W (proposed)]]/Table1[[#This Row],[W (curr)]]-1</f>
        <v>-0.29279442820168733</v>
      </c>
      <c r="R588" s="41">
        <f>RANK(Table1[[#This Row],[∆W%]],Table1[∆W%])</f>
        <v>682</v>
      </c>
      <c r="S588" s="59">
        <f>Table1[W (proposed)]-Table1[[#This Row],[W (curr)]]</f>
        <v>-0.63291980992961872</v>
      </c>
      <c r="T588" s="50">
        <f>Table1[[#This Row],[nBasic]]*Table1[W (proposed)]-Table1[[#This Row],[nBasic (curr)]]*Table1[[#This Row],[W (curr)]]</f>
        <v>-1.2658396198592374</v>
      </c>
      <c r="U588" s="48"/>
      <c r="V588" s="46"/>
      <c r="W588" s="46"/>
      <c r="X588" s="46"/>
      <c r="Y588" s="46"/>
      <c r="Z588" s="46"/>
      <c r="AA588" s="46"/>
      <c r="AB588" s="46"/>
      <c r="AC588" s="46"/>
      <c r="AD588" s="46"/>
      <c r="AE588" s="46"/>
    </row>
    <row r="589" spans="1:31" s="44" customFormat="1" x14ac:dyDescent="0.25">
      <c r="A589" s="36">
        <v>14123</v>
      </c>
      <c r="B589" s="36" t="s">
        <v>9</v>
      </c>
      <c r="C589" s="36" t="s">
        <v>673</v>
      </c>
      <c r="D589" s="36">
        <v>1412</v>
      </c>
      <c r="E589" s="36">
        <v>3</v>
      </c>
      <c r="F589" s="37">
        <v>10</v>
      </c>
      <c r="G589" s="37">
        <v>2</v>
      </c>
      <c r="H589" s="38">
        <v>23120.769511282</v>
      </c>
      <c r="I589" s="38">
        <f>Table1[[#This Row],[Cost]]+IF(Table1[[#This Row],[n]]=0,0,VLOOKUP(Table1[[#This Row],[DRG]],HCPCs,5,0))</f>
        <v>23120.769511282</v>
      </c>
      <c r="J589" s="39">
        <v>1.3737999999999999</v>
      </c>
      <c r="K589" s="39">
        <f>Table1[[#This Row],[W (3M)]]-IFERROR((Table1[[#This Row],[W (3M)]]-Table1[[#This Row],[Adjusted Cost]]*Casemix/TotalCost)*EXP(-a/Table1[[#This Row],[n]]),)</f>
        <v>2.6881561249946468</v>
      </c>
      <c r="L589" s="39">
        <f>VLOOKUP(Table1[[#This Row],[BaseDRG]],BaseDRGTable,13+Table1[[#This Row],[severity]],FALSE)</f>
        <v>2.6881561249946468</v>
      </c>
      <c r="M589" s="39">
        <f>IF(VLOOKUP(Table1[[#This Row],[BaseDRG]],BaseDRGTable,8,0)&gt;0,Table1[[#This Row],[W (severity)]]*Basic_CaseMix/$L$797,Table1[[#This Row],[W (severity)]])</f>
        <v>2.7149564815408387</v>
      </c>
      <c r="N589" s="38">
        <v>7</v>
      </c>
      <c r="O589" s="41">
        <v>2</v>
      </c>
      <c r="P589" s="60">
        <v>3.6364164316204994</v>
      </c>
      <c r="Q589" s="40">
        <f>Table1[[#This Row],[W (proposed)]]/Table1[[#This Row],[W (curr)]]-1</f>
        <v>-0.25339780726626782</v>
      </c>
      <c r="R589" s="41">
        <f>RANK(Table1[[#This Row],[∆W%]],Table1[∆W%])</f>
        <v>657</v>
      </c>
      <c r="S589" s="59">
        <f>Table1[W (proposed)]-Table1[[#This Row],[W (curr)]]</f>
        <v>-0.92145995007966075</v>
      </c>
      <c r="T589" s="50">
        <f>Table1[[#This Row],[nBasic]]*Table1[W (proposed)]-Table1[[#This Row],[nBasic (curr)]]*Table1[[#This Row],[W (curr)]]</f>
        <v>-1.8429199001593215</v>
      </c>
      <c r="U589" s="48"/>
      <c r="V589" s="46"/>
      <c r="W589" s="46"/>
      <c r="X589" s="46"/>
      <c r="Y589" s="46"/>
      <c r="Z589" s="46"/>
      <c r="AA589" s="46"/>
      <c r="AB589" s="46"/>
      <c r="AC589" s="46"/>
      <c r="AD589" s="46"/>
      <c r="AE589" s="46"/>
    </row>
    <row r="590" spans="1:31" s="44" customFormat="1" x14ac:dyDescent="0.25">
      <c r="A590" s="36">
        <v>51131</v>
      </c>
      <c r="B590" s="36" t="s">
        <v>13</v>
      </c>
      <c r="C590" s="36" t="s">
        <v>240</v>
      </c>
      <c r="D590" s="36">
        <v>5113</v>
      </c>
      <c r="E590" s="36">
        <v>1</v>
      </c>
      <c r="F590" s="37">
        <v>3</v>
      </c>
      <c r="G590" s="37">
        <v>2</v>
      </c>
      <c r="H590" s="38">
        <v>48935.130755680002</v>
      </c>
      <c r="I590" s="38">
        <f>Table1[[#This Row],[Cost]]+IF(Table1[[#This Row],[n]]=0,0,VLOOKUP(Table1[[#This Row],[DRG]],HCPCs,5,0))</f>
        <v>48935.130755680002</v>
      </c>
      <c r="J590" s="39">
        <v>2.3197000000000001</v>
      </c>
      <c r="K590" s="39">
        <f>Table1[[#This Row],[W (3M)]]-IFERROR((Table1[[#This Row],[W (3M)]]-Table1[[#This Row],[Adjusted Cost]]*Casemix/TotalCost)*EXP(-a/Table1[[#This Row],[n]]),)</f>
        <v>5.0781725045841508</v>
      </c>
      <c r="L590" s="39">
        <f>VLOOKUP(Table1[[#This Row],[BaseDRG]],BaseDRGTable,13+Table1[[#This Row],[severity]],FALSE)</f>
        <v>3.117635633121707</v>
      </c>
      <c r="M590" s="39">
        <f>IF(VLOOKUP(Table1[[#This Row],[BaseDRG]],BaseDRGTable,8,0)&gt;0,Table1[[#This Row],[W (severity)]]*Basic_CaseMix/$L$797,Table1[[#This Row],[W (severity)]])</f>
        <v>3.1487178108910285</v>
      </c>
      <c r="N590" s="38">
        <v>3</v>
      </c>
      <c r="O590" s="41">
        <v>2</v>
      </c>
      <c r="P590" s="60">
        <v>4.2707076312575714</v>
      </c>
      <c r="Q590" s="40">
        <f>Table1[[#This Row],[W (proposed)]]/Table1[[#This Row],[W (curr)]]-1</f>
        <v>-0.26271754407972825</v>
      </c>
      <c r="R590" s="41">
        <f>RANK(Table1[[#This Row],[∆W%]],Table1[∆W%])</f>
        <v>666</v>
      </c>
      <c r="S590" s="59">
        <f>Table1[W (proposed)]-Table1[[#This Row],[W (curr)]]</f>
        <v>-1.1219898203665428</v>
      </c>
      <c r="T590" s="50">
        <f>Table1[[#This Row],[nBasic]]*Table1[W (proposed)]-Table1[[#This Row],[nBasic (curr)]]*Table1[[#This Row],[W (curr)]]</f>
        <v>-2.2439796407330856</v>
      </c>
      <c r="U590" s="48"/>
      <c r="V590" s="46"/>
      <c r="W590" s="46"/>
      <c r="X590" s="46"/>
      <c r="Y590" s="46"/>
      <c r="Z590" s="46"/>
      <c r="AA590" s="46"/>
      <c r="AB590" s="46"/>
      <c r="AC590" s="46"/>
      <c r="AD590" s="46"/>
      <c r="AE590" s="46"/>
    </row>
    <row r="591" spans="1:31" s="44" customFormat="1" x14ac:dyDescent="0.25">
      <c r="A591" s="36">
        <v>61302</v>
      </c>
      <c r="B591" s="36" t="s">
        <v>14</v>
      </c>
      <c r="C591" s="36" t="s">
        <v>619</v>
      </c>
      <c r="D591" s="36">
        <v>6130</v>
      </c>
      <c r="E591" s="36">
        <v>2</v>
      </c>
      <c r="F591" s="37">
        <v>9</v>
      </c>
      <c r="G591" s="37">
        <v>2</v>
      </c>
      <c r="H591" s="38">
        <v>4884.8474333333324</v>
      </c>
      <c r="I591" s="38">
        <f>Table1[[#This Row],[Cost]]+IF(Table1[[#This Row],[n]]=0,0,VLOOKUP(Table1[[#This Row],[DRG]],HCPCs,5,0))</f>
        <v>4884.8474333333324</v>
      </c>
      <c r="J591" s="39">
        <v>1.7242</v>
      </c>
      <c r="K591" s="39">
        <f>Table1[[#This Row],[W (3M)]]-IFERROR((Table1[[#This Row],[W (3M)]]-Table1[[#This Row],[Adjusted Cost]]*Casemix/TotalCost)*EXP(-a/Table1[[#This Row],[n]]),)</f>
        <v>0.68744497726660403</v>
      </c>
      <c r="L591" s="39">
        <f>VLOOKUP(Table1[[#This Row],[BaseDRG]],BaseDRGTable,13+Table1[[#This Row],[severity]],FALSE)</f>
        <v>1.7655800256352814</v>
      </c>
      <c r="M591" s="39">
        <f>IF(VLOOKUP(Table1[[#This Row],[BaseDRG]],BaseDRGTable,8,0)&gt;0,Table1[[#This Row],[W (severity)]]*Basic_CaseMix/$L$797,Table1[[#This Row],[W (severity)]])</f>
        <v>1.783182490669917</v>
      </c>
      <c r="N591" s="38">
        <v>12</v>
      </c>
      <c r="O591" s="41">
        <v>4</v>
      </c>
      <c r="P591" s="60">
        <v>1.5029643337250351</v>
      </c>
      <c r="Q591" s="40">
        <f>Table1[[#This Row],[W (proposed)]]/Table1[[#This Row],[W (curr)]]-1</f>
        <v>0.18644365049593215</v>
      </c>
      <c r="R591" s="41">
        <f>RANK(Table1[[#This Row],[∆W%]],Table1[∆W%])</f>
        <v>174</v>
      </c>
      <c r="S591" s="59">
        <f>Table1[W (proposed)]-Table1[[#This Row],[W (curr)]]</f>
        <v>0.28021815694488184</v>
      </c>
      <c r="T591" s="50">
        <f>Table1[[#This Row],[nBasic]]*Table1[W (proposed)]-Table1[[#This Row],[nBasic (curr)]]*Table1[[#This Row],[W (curr)]]</f>
        <v>-2.4454923535603066</v>
      </c>
      <c r="U591" s="48"/>
      <c r="V591" s="46"/>
      <c r="W591" s="46"/>
      <c r="X591" s="46"/>
      <c r="Y591" s="46"/>
      <c r="Z591" s="46"/>
      <c r="AA591" s="46"/>
      <c r="AB591" s="46"/>
      <c r="AC591" s="46"/>
      <c r="AD591" s="46"/>
      <c r="AE591" s="46"/>
    </row>
    <row r="592" spans="1:31" s="44" customFormat="1" x14ac:dyDescent="0.25">
      <c r="A592" s="36">
        <v>84191</v>
      </c>
      <c r="B592" s="36" t="s">
        <v>16</v>
      </c>
      <c r="C592" s="36" t="s">
        <v>249</v>
      </c>
      <c r="D592" s="36">
        <v>8419</v>
      </c>
      <c r="E592" s="36">
        <v>1</v>
      </c>
      <c r="F592" s="37">
        <v>7</v>
      </c>
      <c r="G592" s="37">
        <v>2</v>
      </c>
      <c r="H592" s="38">
        <v>4254.8776428571427</v>
      </c>
      <c r="I592" s="38">
        <f>Table1[[#This Row],[Cost]]+IF(Table1[[#This Row],[n]]=0,0,VLOOKUP(Table1[[#This Row],[DRG]],HCPCs,5,0))</f>
        <v>4254.8776428571427</v>
      </c>
      <c r="J592" s="39">
        <v>0.51980000000000004</v>
      </c>
      <c r="K592" s="39">
        <f>Table1[[#This Row],[W (3M)]]-IFERROR((Table1[[#This Row],[W (3M)]]-Table1[[#This Row],[Adjusted Cost]]*Casemix/TotalCost)*EXP(-a/Table1[[#This Row],[n]]),)</f>
        <v>0.51537778898531983</v>
      </c>
      <c r="L592" s="39">
        <f>VLOOKUP(Table1[[#This Row],[BaseDRG]],BaseDRGTable,13+Table1[[#This Row],[severity]],FALSE)</f>
        <v>0.51537778898531983</v>
      </c>
      <c r="M592" s="39">
        <f>IF(VLOOKUP(Table1[[#This Row],[BaseDRG]],BaseDRGTable,8,0)&gt;0,Table1[[#This Row],[W (severity)]]*Basic_CaseMix/$L$797,Table1[[#This Row],[W (severity)]])</f>
        <v>0.52051599817353134</v>
      </c>
      <c r="N592" s="38">
        <v>6</v>
      </c>
      <c r="O592" s="41">
        <v>3</v>
      </c>
      <c r="P592" s="60">
        <v>1.3662645381567387</v>
      </c>
      <c r="Q592" s="40">
        <f>Table1[[#This Row],[W (proposed)]]/Table1[[#This Row],[W (curr)]]-1</f>
        <v>-0.61902253653178141</v>
      </c>
      <c r="R592" s="41">
        <f>RANK(Table1[[#This Row],[∆W%]],Table1[∆W%])</f>
        <v>775</v>
      </c>
      <c r="S592" s="59">
        <f>Table1[W (proposed)]-Table1[[#This Row],[W (curr)]]</f>
        <v>-0.84574853998320731</v>
      </c>
      <c r="T592" s="50">
        <f>Table1[[#This Row],[nBasic]]*Table1[W (proposed)]-Table1[[#This Row],[nBasic (curr)]]*Table1[[#This Row],[W (curr)]]</f>
        <v>-3.0577616181231528</v>
      </c>
      <c r="U592" s="48"/>
      <c r="V592" s="46"/>
      <c r="W592" s="46"/>
      <c r="X592" s="46"/>
      <c r="Y592" s="46"/>
      <c r="Z592" s="46"/>
      <c r="AA592" s="46"/>
      <c r="AB592" s="46"/>
      <c r="AC592" s="46"/>
      <c r="AD592" s="46"/>
      <c r="AE592" s="46"/>
    </row>
    <row r="593" spans="1:31" s="44" customFormat="1" x14ac:dyDescent="0.25">
      <c r="A593" s="36">
        <v>161113</v>
      </c>
      <c r="B593" s="36" t="s">
        <v>24</v>
      </c>
      <c r="C593" s="36" t="s">
        <v>705</v>
      </c>
      <c r="D593" s="36">
        <v>16111</v>
      </c>
      <c r="E593" s="36">
        <v>3</v>
      </c>
      <c r="F593" s="37">
        <v>8</v>
      </c>
      <c r="G593" s="37">
        <v>2</v>
      </c>
      <c r="H593" s="38">
        <v>21799.071249999997</v>
      </c>
      <c r="I593" s="38">
        <f>Table1[[#This Row],[Cost]]+IF(Table1[[#This Row],[n]]=0,0,VLOOKUP(Table1[[#This Row],[DRG]],HCPCs,5,0))</f>
        <v>21841.526699642174</v>
      </c>
      <c r="J593" s="39">
        <v>5.3911975681285709</v>
      </c>
      <c r="K593" s="39">
        <f>Table1[[#This Row],[W (3M)]]-IFERROR((Table1[[#This Row],[W (3M)]]-Table1[[#This Row],[Adjusted Cost]]*Casemix/TotalCost)*EXP(-a/Table1[[#This Row],[n]]),)</f>
        <v>2.9043771422041842</v>
      </c>
      <c r="L593" s="39">
        <f>VLOOKUP(Table1[[#This Row],[BaseDRG]],BaseDRGTable,13+Table1[[#This Row],[severity]],FALSE)</f>
        <v>2.9043771422041842</v>
      </c>
      <c r="M593" s="39">
        <f>IF(VLOOKUP(Table1[[#This Row],[BaseDRG]],BaseDRGTable,8,0)&gt;0,Table1[[#This Row],[W (severity)]]*Basic_CaseMix/$L$797,Table1[[#This Row],[W (severity)]])</f>
        <v>2.9333331772469173</v>
      </c>
      <c r="N593" s="38">
        <v>7</v>
      </c>
      <c r="O593" s="41">
        <v>2</v>
      </c>
      <c r="P593" s="60">
        <v>4.4967055407193097</v>
      </c>
      <c r="Q593" s="40">
        <f>Table1[[#This Row],[W (proposed)]]/Table1[[#This Row],[W (curr)]]-1</f>
        <v>-0.34767061114308795</v>
      </c>
      <c r="R593" s="41">
        <f>RANK(Table1[[#This Row],[∆W%]],Table1[∆W%])</f>
        <v>713</v>
      </c>
      <c r="S593" s="59">
        <f>Table1[W (proposed)]-Table1[[#This Row],[W (curr)]]</f>
        <v>-1.5633723634723924</v>
      </c>
      <c r="T593" s="50">
        <f>Table1[[#This Row],[nBasic]]*Table1[W (proposed)]-Table1[[#This Row],[nBasic (curr)]]*Table1[[#This Row],[W (curr)]]</f>
        <v>-3.1267447269447848</v>
      </c>
      <c r="U593" s="48"/>
      <c r="V593" s="46"/>
      <c r="W593" s="46"/>
      <c r="X593" s="46"/>
      <c r="Y593" s="46"/>
      <c r="Z593" s="46"/>
      <c r="AA593" s="46"/>
      <c r="AB593" s="46"/>
      <c r="AC593" s="46"/>
      <c r="AD593" s="46"/>
      <c r="AE593" s="46"/>
    </row>
    <row r="594" spans="1:31" s="44" customFormat="1" x14ac:dyDescent="0.25">
      <c r="A594" s="36">
        <v>41102</v>
      </c>
      <c r="B594" s="36" t="s">
        <v>12</v>
      </c>
      <c r="C594" s="36" t="s">
        <v>601</v>
      </c>
      <c r="D594" s="36">
        <v>4110</v>
      </c>
      <c r="E594" s="36">
        <v>2</v>
      </c>
      <c r="F594" s="37">
        <v>4</v>
      </c>
      <c r="G594" s="37">
        <v>2</v>
      </c>
      <c r="H594" s="38">
        <v>15782.3851</v>
      </c>
      <c r="I594" s="38">
        <f>Table1[[#This Row],[Cost]]+IF(Table1[[#This Row],[n]]=0,0,VLOOKUP(Table1[[#This Row],[DRG]],HCPCs,5,0))</f>
        <v>15850.31381942748</v>
      </c>
      <c r="J594" s="39">
        <v>2.7195</v>
      </c>
      <c r="K594" s="39">
        <f>Table1[[#This Row],[W (3M)]]-IFERROR((Table1[[#This Row],[W (3M)]]-Table1[[#This Row],[Adjusted Cost]]*Casemix/TotalCost)*EXP(-a/Table1[[#This Row],[n]]),)</f>
        <v>2.0632022496569853</v>
      </c>
      <c r="L594" s="39">
        <f>VLOOKUP(Table1[[#This Row],[BaseDRG]],BaseDRGTable,13+Table1[[#This Row],[severity]],FALSE)</f>
        <v>2.7447177385987405</v>
      </c>
      <c r="M594" s="39">
        <f>IF(VLOOKUP(Table1[[#This Row],[BaseDRG]],BaseDRGTable,8,0)&gt;0,Table1[[#This Row],[W (severity)]]*Basic_CaseMix/$L$797,Table1[[#This Row],[W (severity)]])</f>
        <v>2.7720820026491588</v>
      </c>
      <c r="N594" s="38">
        <v>5</v>
      </c>
      <c r="O594" s="41">
        <v>3</v>
      </c>
      <c r="P594" s="60">
        <v>3.0275630201984529</v>
      </c>
      <c r="Q594" s="40">
        <f>Table1[[#This Row],[W (proposed)]]/Table1[[#This Row],[W (curr)]]-1</f>
        <v>-8.4385037023126164E-2</v>
      </c>
      <c r="R594" s="41">
        <f>RANK(Table1[[#This Row],[∆W%]],Table1[∆W%])</f>
        <v>489</v>
      </c>
      <c r="S594" s="59">
        <f>Table1[W (proposed)]-Table1[[#This Row],[W (curr)]]</f>
        <v>-0.25548101754929409</v>
      </c>
      <c r="T594" s="50">
        <f>Table1[[#This Row],[nBasic]]*Table1[W (proposed)]-Table1[[#This Row],[nBasic (curr)]]*Table1[[#This Row],[W (curr)]]</f>
        <v>-3.5385250552970406</v>
      </c>
      <c r="U594" s="48"/>
      <c r="V594" s="46"/>
      <c r="W594" s="46"/>
      <c r="X594" s="46"/>
      <c r="Y594" s="46"/>
      <c r="Z594" s="46"/>
      <c r="AA594" s="46"/>
      <c r="AB594" s="46"/>
      <c r="AC594" s="46"/>
      <c r="AD594" s="46"/>
      <c r="AE594" s="46"/>
    </row>
    <row r="595" spans="1:31" s="44" customFormat="1" x14ac:dyDescent="0.25">
      <c r="A595" s="36">
        <v>14102</v>
      </c>
      <c r="B595" s="36" t="s">
        <v>9</v>
      </c>
      <c r="C595" s="36" t="s">
        <v>726</v>
      </c>
      <c r="D595" s="36">
        <v>1410</v>
      </c>
      <c r="E595" s="36">
        <v>2</v>
      </c>
      <c r="F595" s="37">
        <v>26</v>
      </c>
      <c r="G595" s="37">
        <v>2</v>
      </c>
      <c r="H595" s="38">
        <v>13093.878012769235</v>
      </c>
      <c r="I595" s="38">
        <f>Table1[[#This Row],[Cost]]+IF(Table1[[#This Row],[n]]=0,0,VLOOKUP(Table1[[#This Row],[DRG]],HCPCs,5,0))</f>
        <v>13423.307768372135</v>
      </c>
      <c r="J595" s="39">
        <v>1.2606999999999999</v>
      </c>
      <c r="K595" s="39">
        <f>Table1[[#This Row],[W (3M)]]-IFERROR((Table1[[#This Row],[W (3M)]]-Table1[[#This Row],[Adjusted Cost]]*Casemix/TotalCost)*EXP(-a/Table1[[#This Row],[n]]),)</f>
        <v>1.6132120201300268</v>
      </c>
      <c r="L595" s="39">
        <f>VLOOKUP(Table1[[#This Row],[BaseDRG]],BaseDRGTable,13+Table1[[#This Row],[severity]],FALSE)</f>
        <v>1.6132120201300268</v>
      </c>
      <c r="M595" s="39">
        <f>IF(VLOOKUP(Table1[[#This Row],[BaseDRG]],BaseDRGTable,8,0)&gt;0,Table1[[#This Row],[W (severity)]]*Basic_CaseMix/$L$797,Table1[[#This Row],[W (severity)]])</f>
        <v>1.6292954078923998</v>
      </c>
      <c r="N595" s="38">
        <v>30</v>
      </c>
      <c r="O595" s="41">
        <v>3</v>
      </c>
      <c r="P595" s="60">
        <v>2.2877419865391078</v>
      </c>
      <c r="Q595" s="40">
        <f>Table1[[#This Row],[W (proposed)]]/Table1[[#This Row],[W (curr)]]-1</f>
        <v>-0.28781505192497903</v>
      </c>
      <c r="R595" s="41">
        <f>RANK(Table1[[#This Row],[∆W%]],Table1[∆W%])</f>
        <v>679</v>
      </c>
      <c r="S595" s="59">
        <f>Table1[W (proposed)]-Table1[[#This Row],[W (curr)]]</f>
        <v>-0.65844657864670797</v>
      </c>
      <c r="T595" s="50">
        <f>Table1[[#This Row],[nBasic]]*Table1[W (proposed)]-Table1[[#This Row],[nBasic (curr)]]*Table1[[#This Row],[W (curr)]]</f>
        <v>-3.6046351438325237</v>
      </c>
      <c r="U595" s="48"/>
      <c r="V595" s="46"/>
      <c r="W595" s="46"/>
      <c r="X595" s="46"/>
      <c r="Y595" s="46"/>
      <c r="Z595" s="46"/>
      <c r="AA595" s="46"/>
      <c r="AB595" s="46"/>
      <c r="AC595" s="46"/>
      <c r="AD595" s="46"/>
      <c r="AE595" s="46"/>
    </row>
    <row r="596" spans="1:31" s="44" customFormat="1" x14ac:dyDescent="0.25">
      <c r="A596" s="36">
        <v>124103</v>
      </c>
      <c r="B596" s="36" t="s">
        <v>20</v>
      </c>
      <c r="C596" s="36" t="s">
        <v>651</v>
      </c>
      <c r="D596" s="36">
        <v>12410</v>
      </c>
      <c r="E596" s="36">
        <v>3</v>
      </c>
      <c r="F596" s="37">
        <v>10</v>
      </c>
      <c r="G596" s="37">
        <v>2</v>
      </c>
      <c r="H596" s="38">
        <v>21715.86505</v>
      </c>
      <c r="I596" s="38">
        <f>Table1[[#This Row],[Cost]]+IF(Table1[[#This Row],[n]]=0,0,VLOOKUP(Table1[[#This Row],[DRG]],HCPCs,5,0))</f>
        <v>21715.86505</v>
      </c>
      <c r="J596" s="39">
        <v>1.5513003539874997</v>
      </c>
      <c r="K596" s="39">
        <f>Table1[[#This Row],[W (3M)]]-IFERROR((Table1[[#This Row],[W (3M)]]-Table1[[#This Row],[Adjusted Cost]]*Casemix/TotalCost)*EXP(-a/Table1[[#This Row],[n]]),)</f>
        <v>2.544878611188877</v>
      </c>
      <c r="L596" s="39">
        <f>VLOOKUP(Table1[[#This Row],[BaseDRG]],BaseDRGTable,13+Table1[[#This Row],[severity]],FALSE)</f>
        <v>2.544878611188877</v>
      </c>
      <c r="M596" s="39">
        <f>IF(VLOOKUP(Table1[[#This Row],[BaseDRG]],BaseDRGTable,8,0)&gt;0,Table1[[#This Row],[W (severity)]]*Basic_CaseMix/$L$797,Table1[[#This Row],[W (severity)]])</f>
        <v>2.5702505207712401</v>
      </c>
      <c r="N596" s="38">
        <v>5</v>
      </c>
      <c r="O596" s="41">
        <v>3</v>
      </c>
      <c r="P596" s="60">
        <v>3.1176141462432025</v>
      </c>
      <c r="Q596" s="40">
        <f>Table1[[#This Row],[W (proposed)]]/Table1[[#This Row],[W (curr)]]-1</f>
        <v>-0.1755713182567985</v>
      </c>
      <c r="R596" s="41">
        <f>RANK(Table1[[#This Row],[∆W%]],Table1[∆W%])</f>
        <v>586</v>
      </c>
      <c r="S596" s="59">
        <f>Table1[W (proposed)]-Table1[[#This Row],[W (curr)]]</f>
        <v>-0.54736362547196249</v>
      </c>
      <c r="T596" s="50">
        <f>Table1[[#This Row],[nBasic]]*Table1[W (proposed)]-Table1[[#This Row],[nBasic (curr)]]*Table1[[#This Row],[W (curr)]]</f>
        <v>-4.212341397187128</v>
      </c>
      <c r="U596" s="48"/>
      <c r="V596" s="46"/>
      <c r="W596" s="46"/>
      <c r="X596" s="46"/>
      <c r="Y596" s="46"/>
      <c r="Z596" s="46"/>
      <c r="AA596" s="46"/>
      <c r="AB596" s="46"/>
      <c r="AC596" s="46"/>
      <c r="AD596" s="46"/>
      <c r="AE596" s="46"/>
    </row>
    <row r="597" spans="1:31" s="44" customFormat="1" x14ac:dyDescent="0.25">
      <c r="A597" s="36">
        <v>71122</v>
      </c>
      <c r="B597" s="36" t="s">
        <v>15</v>
      </c>
      <c r="C597" s="36" t="s">
        <v>578</v>
      </c>
      <c r="D597" s="36">
        <v>7112</v>
      </c>
      <c r="E597" s="36">
        <v>2</v>
      </c>
      <c r="F597" s="37">
        <v>7</v>
      </c>
      <c r="G597" s="37">
        <v>2</v>
      </c>
      <c r="H597" s="38">
        <v>16355.212857142857</v>
      </c>
      <c r="I597" s="38">
        <f>Table1[[#This Row],[Cost]]+IF(Table1[[#This Row],[n]]=0,0,VLOOKUP(Table1[[#This Row],[DRG]],HCPCs,5,0))</f>
        <v>16355.212857142857</v>
      </c>
      <c r="J597" s="39">
        <v>1.9860000000000004</v>
      </c>
      <c r="K597" s="39">
        <f>Table1[[#This Row],[W (3M)]]-IFERROR((Table1[[#This Row],[W (3M)]]-Table1[[#This Row],[Adjusted Cost]]*Casemix/TotalCost)*EXP(-a/Table1[[#This Row],[n]]),)</f>
        <v>1.9797463097790573</v>
      </c>
      <c r="L597" s="39">
        <f>VLOOKUP(Table1[[#This Row],[BaseDRG]],BaseDRGTable,13+Table1[[#This Row],[severity]],FALSE)</f>
        <v>1.9797463097790573</v>
      </c>
      <c r="M597" s="39">
        <f>IF(VLOOKUP(Table1[[#This Row],[BaseDRG]],BaseDRGTable,8,0)&gt;0,Table1[[#This Row],[W (severity)]]*Basic_CaseMix/$L$797,Table1[[#This Row],[W (severity)]])</f>
        <v>1.9994839680496281</v>
      </c>
      <c r="N597" s="38">
        <v>12</v>
      </c>
      <c r="O597" s="41">
        <v>4</v>
      </c>
      <c r="P597" s="60">
        <v>2.0811401650292121</v>
      </c>
      <c r="Q597" s="40">
        <f>Table1[[#This Row],[W (proposed)]]/Table1[[#This Row],[W (curr)]]-1</f>
        <v>-3.9236279397086071E-2</v>
      </c>
      <c r="R597" s="41">
        <f>RANK(Table1[[#This Row],[∆W%]],Table1[∆W%])</f>
        <v>434</v>
      </c>
      <c r="S597" s="59">
        <f>Table1[W (proposed)]-Table1[[#This Row],[W (curr)]]</f>
        <v>-8.1656196979583928E-2</v>
      </c>
      <c r="T597" s="50">
        <f>Table1[[#This Row],[nBasic]]*Table1[W (proposed)]-Table1[[#This Row],[nBasic (curr)]]*Table1[[#This Row],[W (curr)]]</f>
        <v>-4.325592724017592</v>
      </c>
      <c r="U597" s="48"/>
      <c r="V597" s="46"/>
      <c r="W597" s="46"/>
      <c r="X597" s="46"/>
      <c r="Y597" s="46"/>
      <c r="Z597" s="46"/>
      <c r="AA597" s="46"/>
      <c r="AB597" s="46"/>
      <c r="AC597" s="46"/>
      <c r="AD597" s="46"/>
      <c r="AE597" s="46"/>
    </row>
    <row r="598" spans="1:31" s="44" customFormat="1" x14ac:dyDescent="0.25">
      <c r="A598" s="36">
        <v>11203</v>
      </c>
      <c r="B598" s="36" t="s">
        <v>9</v>
      </c>
      <c r="C598" s="36" t="s">
        <v>688</v>
      </c>
      <c r="D598" s="36">
        <v>1120</v>
      </c>
      <c r="E598" s="36">
        <v>3</v>
      </c>
      <c r="F598" s="37">
        <v>3</v>
      </c>
      <c r="G598" s="37">
        <v>2</v>
      </c>
      <c r="H598" s="38">
        <v>7577.8533333333326</v>
      </c>
      <c r="I598" s="38">
        <f>Table1[[#This Row],[Cost]]+IF(Table1[[#This Row],[n]]=0,0,VLOOKUP(Table1[[#This Row],[DRG]],HCPCs,5,0))</f>
        <v>12186.900380197192</v>
      </c>
      <c r="J598" s="39">
        <v>4.1296999999999997</v>
      </c>
      <c r="K598" s="39">
        <f>Table1[[#This Row],[W (3M)]]-IFERROR((Table1[[#This Row],[W (3M)]]-Table1[[#This Row],[Adjusted Cost]]*Casemix/TotalCost)*EXP(-a/Table1[[#This Row],[n]]),)</f>
        <v>2.0960999132273841</v>
      </c>
      <c r="L598" s="39">
        <f>VLOOKUP(Table1[[#This Row],[BaseDRG]],BaseDRGTable,13+Table1[[#This Row],[severity]],FALSE)</f>
        <v>3.0065706802591756</v>
      </c>
      <c r="M598" s="39">
        <f>IF(VLOOKUP(Table1[[#This Row],[BaseDRG]],BaseDRGTable,8,0)&gt;0,Table1[[#This Row],[W (severity)]]*Basic_CaseMix/$L$797,Table1[[#This Row],[W (severity)]])</f>
        <v>3.0365455635864724</v>
      </c>
      <c r="N598" s="38">
        <v>2</v>
      </c>
      <c r="O598" s="41">
        <v>2</v>
      </c>
      <c r="P598" s="60">
        <v>5.5499739927403295</v>
      </c>
      <c r="Q598" s="40">
        <f>Table1[[#This Row],[W (proposed)]]/Table1[[#This Row],[W (curr)]]-1</f>
        <v>-0.45287210939034295</v>
      </c>
      <c r="R598" s="41">
        <f>RANK(Table1[[#This Row],[∆W%]],Table1[∆W%])</f>
        <v>748</v>
      </c>
      <c r="S598" s="59">
        <f>Table1[W (proposed)]-Table1[[#This Row],[W (curr)]]</f>
        <v>-2.5134284291538571</v>
      </c>
      <c r="T598" s="50">
        <f>Table1[[#This Row],[nBasic]]*Table1[W (proposed)]-Table1[[#This Row],[nBasic (curr)]]*Table1[[#This Row],[W (curr)]]</f>
        <v>-5.0268568583077142</v>
      </c>
      <c r="U598" s="48"/>
      <c r="V598" s="46"/>
      <c r="W598" s="46"/>
      <c r="X598" s="46"/>
      <c r="Y598" s="46"/>
      <c r="Z598" s="46"/>
      <c r="AA598" s="46"/>
      <c r="AB598" s="46"/>
      <c r="AC598" s="46"/>
      <c r="AD598" s="46"/>
      <c r="AE598" s="46"/>
    </row>
    <row r="599" spans="1:31" s="44" customFormat="1" x14ac:dyDescent="0.25">
      <c r="A599" s="36">
        <v>51122</v>
      </c>
      <c r="B599" s="36" t="s">
        <v>13</v>
      </c>
      <c r="C599" s="36" t="s">
        <v>487</v>
      </c>
      <c r="D599" s="36">
        <v>5112</v>
      </c>
      <c r="E599" s="36">
        <v>2</v>
      </c>
      <c r="F599" s="37">
        <v>4</v>
      </c>
      <c r="G599" s="37">
        <v>2</v>
      </c>
      <c r="H599" s="38">
        <v>21493.751850000001</v>
      </c>
      <c r="I599" s="38">
        <f>Table1[[#This Row],[Cost]]+IF(Table1[[#This Row],[n]]=0,0,VLOOKUP(Table1[[#This Row],[DRG]],HCPCs,5,0))</f>
        <v>21833.395447137405</v>
      </c>
      <c r="J599" s="39">
        <v>3.7194999999999983</v>
      </c>
      <c r="K599" s="39">
        <f>Table1[[#This Row],[W (3M)]]-IFERROR((Table1[[#This Row],[W (3M)]]-Table1[[#This Row],[Adjusted Cost]]*Casemix/TotalCost)*EXP(-a/Table1[[#This Row],[n]]),)</f>
        <v>2.8371964980539777</v>
      </c>
      <c r="L599" s="39">
        <f>VLOOKUP(Table1[[#This Row],[BaseDRG]],BaseDRGTable,13+Table1[[#This Row],[severity]],FALSE)</f>
        <v>2.8371964980539777</v>
      </c>
      <c r="M599" s="39">
        <f>IF(VLOOKUP(Table1[[#This Row],[BaseDRG]],BaseDRGTable,8,0)&gt;0,Table1[[#This Row],[W (severity)]]*Basic_CaseMix/$L$797,Table1[[#This Row],[W (severity)]])</f>
        <v>2.8654827560701874</v>
      </c>
      <c r="N599" s="38">
        <v>14</v>
      </c>
      <c r="O599" s="41">
        <v>6</v>
      </c>
      <c r="P599" s="60">
        <v>2.7667008388437111</v>
      </c>
      <c r="Q599" s="40">
        <f>Table1[[#This Row],[W (proposed)]]/Table1[[#This Row],[W (curr)]]-1</f>
        <v>3.5703866438902887E-2</v>
      </c>
      <c r="R599" s="41">
        <f>RANK(Table1[[#This Row],[∆W%]],Table1[∆W%])</f>
        <v>321</v>
      </c>
      <c r="S599" s="59">
        <f>Table1[W (proposed)]-Table1[[#This Row],[W (curr)]]</f>
        <v>9.8781917226476335E-2</v>
      </c>
      <c r="T599" s="50">
        <f>Table1[[#This Row],[nBasic]]*Table1[W (proposed)]-Table1[[#This Row],[nBasic (curr)]]*Table1[[#This Row],[W (curr)]]</f>
        <v>-10.869239520921891</v>
      </c>
      <c r="U599" s="48"/>
      <c r="V599" s="46"/>
      <c r="W599" s="46"/>
      <c r="X599" s="46"/>
      <c r="Y599" s="46"/>
      <c r="Z599" s="46"/>
      <c r="AA599" s="46"/>
      <c r="AB599" s="46"/>
      <c r="AC599" s="46"/>
      <c r="AD599" s="46"/>
      <c r="AE599" s="46"/>
    </row>
    <row r="600" spans="1:31" s="44" customFormat="1" x14ac:dyDescent="0.25">
      <c r="A600" s="36">
        <v>146123</v>
      </c>
      <c r="B600" s="36" t="s">
        <v>22</v>
      </c>
      <c r="C600" s="36" t="s">
        <v>494</v>
      </c>
      <c r="D600" s="36">
        <v>14612</v>
      </c>
      <c r="E600" s="36">
        <v>3</v>
      </c>
      <c r="F600" s="37">
        <v>73</v>
      </c>
      <c r="G600" s="37">
        <v>2</v>
      </c>
      <c r="H600" s="38">
        <v>9192.4814945205453</v>
      </c>
      <c r="I600" s="38">
        <f>Table1[[#This Row],[Cost]]+IF(Table1[[#This Row],[n]]=0,0,VLOOKUP(Table1[[#This Row],[DRG]],HCPCs,5,0))</f>
        <v>9192.4814945205453</v>
      </c>
      <c r="J600" s="39">
        <v>0.5519997829387282</v>
      </c>
      <c r="K600" s="39">
        <f>Table1[[#This Row],[W (3M)]]-IFERROR((Table1[[#This Row],[W (3M)]]-Table1[[#This Row],[Adjusted Cost]]*Casemix/TotalCost)*EXP(-a/Table1[[#This Row],[n]]),)</f>
        <v>1.1061882859024901</v>
      </c>
      <c r="L600" s="39">
        <f>VLOOKUP(Table1[[#This Row],[BaseDRG]],BaseDRGTable,13+Table1[[#This Row],[severity]],FALSE)</f>
        <v>1.1061882859024901</v>
      </c>
      <c r="M600" s="39">
        <f>IF(VLOOKUP(Table1[[#This Row],[BaseDRG]],BaseDRGTable,8,0)&gt;0,Table1[[#This Row],[W (severity)]]*Basic_CaseMix/$L$797,Table1[[#This Row],[W (severity)]])</f>
        <v>1.1172167526621974</v>
      </c>
      <c r="N600" s="38">
        <v>210</v>
      </c>
      <c r="O600" s="41">
        <v>28</v>
      </c>
      <c r="P600" s="60">
        <v>1.0569241213907141</v>
      </c>
      <c r="Q600" s="40">
        <f>Table1[[#This Row],[W (proposed)]]/Table1[[#This Row],[W (curr)]]-1</f>
        <v>5.7045373505289598E-2</v>
      </c>
      <c r="R600" s="41">
        <f>RANK(Table1[[#This Row],[∆W%]],Table1[∆W%])</f>
        <v>290</v>
      </c>
      <c r="S600" s="59">
        <f>Table1[W (proposed)]-Table1[[#This Row],[W (curr)]]</f>
        <v>6.0292631271483321E-2</v>
      </c>
      <c r="T600" s="50">
        <f>Table1[[#This Row],[nBasic]]*Table1[W (proposed)]-Table1[[#This Row],[nBasic (curr)]]*Table1[[#This Row],[W (curr)]]</f>
        <v>-27.359441893615603</v>
      </c>
      <c r="U600" s="48"/>
      <c r="V600" s="46"/>
      <c r="W600" s="46"/>
      <c r="X600" s="46"/>
      <c r="Y600" s="46"/>
      <c r="Z600" s="46"/>
      <c r="AA600" s="46"/>
      <c r="AB600" s="46"/>
      <c r="AC600" s="46"/>
      <c r="AD600" s="46"/>
      <c r="AE600" s="46"/>
    </row>
    <row r="601" spans="1:31" s="44" customFormat="1" x14ac:dyDescent="0.25">
      <c r="A601" s="36">
        <v>158073</v>
      </c>
      <c r="B601" s="36" t="s">
        <v>23</v>
      </c>
      <c r="C601" s="36" t="s">
        <v>747</v>
      </c>
      <c r="D601" s="36">
        <v>15807</v>
      </c>
      <c r="E601" s="36">
        <v>3</v>
      </c>
      <c r="F601" s="37">
        <v>5</v>
      </c>
      <c r="G601" s="37">
        <v>1</v>
      </c>
      <c r="H601" s="38">
        <v>67640.788</v>
      </c>
      <c r="I601" s="38">
        <f>Table1[[#This Row],[Cost]]+IF(Table1[[#This Row],[n]]=0,0,VLOOKUP(Table1[[#This Row],[DRG]],HCPCs,5,0))</f>
        <v>67640.788</v>
      </c>
      <c r="J601" s="39">
        <v>16.187698373385718</v>
      </c>
      <c r="K601" s="39">
        <f>Table1[[#This Row],[W (3M)]]-IFERROR((Table1[[#This Row],[W (3M)]]-Table1[[#This Row],[Adjusted Cost]]*Casemix/TotalCost)*EXP(-a/Table1[[#This Row],[n]]),)</f>
        <v>9.3678823299939111</v>
      </c>
      <c r="L601" s="39">
        <f>VLOOKUP(Table1[[#This Row],[BaseDRG]],BaseDRGTable,13+Table1[[#This Row],[severity]],FALSE)</f>
        <v>9.3678823299939111</v>
      </c>
      <c r="M601" s="39">
        <f>IF(VLOOKUP(Table1[[#This Row],[BaseDRG]],BaseDRGTable,8,0)&gt;0,Table1[[#This Row],[W (severity)]]*Basic_CaseMix/$L$797,Table1[[#This Row],[W (severity)]])</f>
        <v>9.4612781652254334</v>
      </c>
      <c r="N601" s="38">
        <v>3</v>
      </c>
      <c r="O601" s="41">
        <v>0</v>
      </c>
      <c r="P601" s="60">
        <v>15.161243069790993</v>
      </c>
      <c r="Q601" s="40">
        <f>Table1[[#This Row],[W (proposed)]]/Table1[[#This Row],[W (curr)]]-1</f>
        <v>-0.37595630373625677</v>
      </c>
      <c r="R601" s="41">
        <f>RANK(Table1[[#This Row],[∆W%]],Table1[∆W%])</f>
        <v>724</v>
      </c>
      <c r="S601" s="59">
        <f>Table1[W (proposed)]-Table1[[#This Row],[W (curr)]]</f>
        <v>-5.6999649045655598</v>
      </c>
      <c r="T601" s="50">
        <f>Table1[[#This Row],[nBasic]]*Table1[W (proposed)]-Table1[[#This Row],[nBasic (curr)]]*Table1[[#This Row],[W (curr)]]</f>
        <v>9.4612781652254334</v>
      </c>
      <c r="U601" s="48"/>
      <c r="V601" s="46"/>
      <c r="W601" s="46"/>
      <c r="X601" s="46"/>
      <c r="Y601" s="46"/>
      <c r="Z601" s="46"/>
      <c r="AA601" s="46"/>
      <c r="AB601" s="46"/>
      <c r="AC601" s="46"/>
      <c r="AD601" s="46"/>
      <c r="AE601" s="46"/>
    </row>
    <row r="602" spans="1:31" s="44" customFormat="1" x14ac:dyDescent="0.25">
      <c r="A602" s="36">
        <v>158111</v>
      </c>
      <c r="B602" s="36" t="s">
        <v>23</v>
      </c>
      <c r="C602" s="36" t="s">
        <v>73</v>
      </c>
      <c r="D602" s="36">
        <v>15811</v>
      </c>
      <c r="E602" s="36">
        <v>1</v>
      </c>
      <c r="F602" s="37">
        <v>8</v>
      </c>
      <c r="G602" s="37">
        <v>1</v>
      </c>
      <c r="H602" s="38">
        <v>72436.833314162504</v>
      </c>
      <c r="I602" s="38">
        <f>Table1[[#This Row],[Cost]]+IF(Table1[[#This Row],[n]]=0,0,VLOOKUP(Table1[[#This Row],[DRG]],HCPCs,5,0))</f>
        <v>72436.833314162504</v>
      </c>
      <c r="J602" s="39">
        <v>1.3157989218625001</v>
      </c>
      <c r="K602" s="39">
        <f>Table1[[#This Row],[W (3M)]]-IFERROR((Table1[[#This Row],[W (3M)]]-Table1[[#This Row],[Adjusted Cost]]*Casemix/TotalCost)*EXP(-a/Table1[[#This Row],[n]]),)</f>
        <v>8.0560189297226632</v>
      </c>
      <c r="L602" s="39">
        <f>VLOOKUP(Table1[[#This Row],[BaseDRG]],BaseDRGTable,13+Table1[[#This Row],[severity]],FALSE)</f>
        <v>8.0560189297226632</v>
      </c>
      <c r="M602" s="39">
        <f>IF(VLOOKUP(Table1[[#This Row],[BaseDRG]],BaseDRGTable,8,0)&gt;0,Table1[[#This Row],[W (severity)]]*Basic_CaseMix/$L$797,Table1[[#This Row],[W (severity)]])</f>
        <v>8.1363357601522441</v>
      </c>
      <c r="N602" s="38">
        <v>4</v>
      </c>
      <c r="O602" s="41">
        <v>0</v>
      </c>
      <c r="P602" s="60">
        <v>1.340337070101274</v>
      </c>
      <c r="Q602" s="40">
        <f>Table1[[#This Row],[W (proposed)]]/Table1[[#This Row],[W (curr)]]-1</f>
        <v>5.0703653891610072</v>
      </c>
      <c r="R602" s="41">
        <f>RANK(Table1[[#This Row],[∆W%]],Table1[∆W%])</f>
        <v>1</v>
      </c>
      <c r="S602" s="59">
        <f>Table1[W (proposed)]-Table1[[#This Row],[W (curr)]]</f>
        <v>6.7959986900509701</v>
      </c>
      <c r="T602" s="50">
        <f>Table1[[#This Row],[nBasic]]*Table1[W (proposed)]-Table1[[#This Row],[nBasic (curr)]]*Table1[[#This Row],[W (curr)]]</f>
        <v>8.1363357601522441</v>
      </c>
      <c r="U602" s="48"/>
      <c r="V602" s="46"/>
      <c r="W602" s="46"/>
      <c r="X602" s="46"/>
      <c r="Y602" s="46"/>
      <c r="Z602" s="46"/>
      <c r="AA602" s="46"/>
      <c r="AB602" s="46"/>
      <c r="AC602" s="46"/>
      <c r="AD602" s="46"/>
      <c r="AE602" s="46"/>
    </row>
    <row r="603" spans="1:31" s="44" customFormat="1" x14ac:dyDescent="0.25">
      <c r="A603" s="36">
        <v>51023</v>
      </c>
      <c r="B603" s="36" t="s">
        <v>13</v>
      </c>
      <c r="C603" s="36" t="s">
        <v>381</v>
      </c>
      <c r="D603" s="36">
        <v>5102</v>
      </c>
      <c r="E603" s="36">
        <v>3</v>
      </c>
      <c r="F603" s="37">
        <v>2</v>
      </c>
      <c r="G603" s="37">
        <v>1</v>
      </c>
      <c r="H603" s="38">
        <v>136992.16046133</v>
      </c>
      <c r="I603" s="38">
        <f>Table1[[#This Row],[Cost]]+IF(Table1[[#This Row],[n]]=0,0,VLOOKUP(Table1[[#This Row],[DRG]],HCPCs,5,0))</f>
        <v>138209.30405846742</v>
      </c>
      <c r="J603" s="39">
        <v>11.1012940949</v>
      </c>
      <c r="K603" s="39">
        <f>Table1[[#This Row],[W (3M)]]-IFERROR((Table1[[#This Row],[W (3M)]]-Table1[[#This Row],[Adjusted Cost]]*Casemix/TotalCost)*EXP(-a/Table1[[#This Row],[n]]),)</f>
        <v>14.869902249874452</v>
      </c>
      <c r="L603" s="39">
        <f>VLOOKUP(Table1[[#This Row],[BaseDRG]],BaseDRGTable,13+Table1[[#This Row],[severity]],FALSE)</f>
        <v>14.869902249874452</v>
      </c>
      <c r="M603" s="39">
        <f>IF(VLOOKUP(Table1[[#This Row],[BaseDRG]],BaseDRGTable,8,0)&gt;0,Table1[[#This Row],[W (severity)]]*Basic_CaseMix/$L$797,Table1[[#This Row],[W (severity)]])</f>
        <v>15.018152077478661</v>
      </c>
      <c r="N603" s="38">
        <v>1</v>
      </c>
      <c r="O603" s="41">
        <v>1</v>
      </c>
      <c r="P603" s="60">
        <v>8.5058403174851112</v>
      </c>
      <c r="Q603" s="40">
        <f>Table1[[#This Row],[W (proposed)]]/Table1[[#This Row],[W (curr)]]-1</f>
        <v>0.76562826445336074</v>
      </c>
      <c r="R603" s="41">
        <f>RANK(Table1[[#This Row],[∆W%]],Table1[∆W%])</f>
        <v>22</v>
      </c>
      <c r="S603" s="51">
        <f>Table1[W (proposed)]-Table1[[#This Row],[W (curr)]]</f>
        <v>6.5123117599935494</v>
      </c>
      <c r="T603" s="50">
        <f>Table1[[#This Row],[nBasic]]*Table1[W (proposed)]-Table1[[#This Row],[nBasic (curr)]]*Table1[[#This Row],[W (curr)]]</f>
        <v>6.5123117599935494</v>
      </c>
      <c r="U603" s="48"/>
      <c r="V603" s="46"/>
      <c r="W603" s="46"/>
      <c r="X603" s="46"/>
      <c r="Y603" s="46"/>
      <c r="Z603" s="46"/>
      <c r="AA603" s="46"/>
      <c r="AB603" s="46"/>
      <c r="AC603" s="46"/>
      <c r="AD603" s="46"/>
      <c r="AE603" s="46"/>
    </row>
    <row r="604" spans="1:31" s="44" customFormat="1" x14ac:dyDescent="0.25">
      <c r="A604" s="36">
        <v>81011</v>
      </c>
      <c r="B604" s="36" t="s">
        <v>16</v>
      </c>
      <c r="C604" s="36" t="s">
        <v>138</v>
      </c>
      <c r="D604" s="36">
        <v>8101</v>
      </c>
      <c r="E604" s="36">
        <v>1</v>
      </c>
      <c r="F604" s="37">
        <v>10</v>
      </c>
      <c r="G604" s="37">
        <v>1</v>
      </c>
      <c r="H604" s="38">
        <v>28228.911899999999</v>
      </c>
      <c r="I604" s="38">
        <f>Table1[[#This Row],[Cost]]+IF(Table1[[#This Row],[n]]=0,0,VLOOKUP(Table1[[#This Row],[DRG]],HCPCs,5,0))</f>
        <v>40569.524461471825</v>
      </c>
      <c r="J604" s="39">
        <v>2.9115000000000002</v>
      </c>
      <c r="K604" s="39">
        <f>Table1[[#This Row],[W (3M)]]-IFERROR((Table1[[#This Row],[W (3M)]]-Table1[[#This Row],[Adjusted Cost]]*Casemix/TotalCost)*EXP(-a/Table1[[#This Row],[n]]),)</f>
        <v>4.755363337742887</v>
      </c>
      <c r="L604" s="39">
        <f>VLOOKUP(Table1[[#This Row],[BaseDRG]],BaseDRGTable,13+Table1[[#This Row],[severity]],FALSE)</f>
        <v>4.755363337742887</v>
      </c>
      <c r="M604" s="39">
        <f>IF(VLOOKUP(Table1[[#This Row],[BaseDRG]],BaseDRGTable,8,0)&gt;0,Table1[[#This Row],[W (severity)]]*Basic_CaseMix/$L$797,Table1[[#This Row],[W (severity)]])</f>
        <v>4.8027733195416378</v>
      </c>
      <c r="N604" s="38">
        <v>8</v>
      </c>
      <c r="O604" s="41">
        <v>0</v>
      </c>
      <c r="P604" s="60">
        <v>3.7672567141533273</v>
      </c>
      <c r="Q604" s="40">
        <f>Table1[[#This Row],[W (proposed)]]/Table1[[#This Row],[W (curr)]]-1</f>
        <v>0.27487285416413099</v>
      </c>
      <c r="R604" s="41">
        <f>RANK(Table1[[#This Row],[∆W%]],Table1[∆W%])</f>
        <v>121</v>
      </c>
      <c r="S604" s="59">
        <f>Table1[W (proposed)]-Table1[[#This Row],[W (curr)]]</f>
        <v>1.0355166053883105</v>
      </c>
      <c r="T604" s="50">
        <f>Table1[[#This Row],[nBasic]]*Table1[W (proposed)]-Table1[[#This Row],[nBasic (curr)]]*Table1[[#This Row],[W (curr)]]</f>
        <v>4.8027733195416378</v>
      </c>
      <c r="U604" s="48"/>
      <c r="V604" s="46"/>
      <c r="W604" s="46"/>
      <c r="X604" s="46"/>
      <c r="Y604" s="46"/>
      <c r="Z604" s="46"/>
      <c r="AA604" s="46"/>
      <c r="AB604" s="46"/>
      <c r="AC604" s="46"/>
      <c r="AD604" s="46"/>
      <c r="AE604" s="46"/>
    </row>
    <row r="605" spans="1:31" s="44" customFormat="1" x14ac:dyDescent="0.25">
      <c r="A605" s="36">
        <v>101013</v>
      </c>
      <c r="B605" s="36" t="s">
        <v>18</v>
      </c>
      <c r="C605" s="36" t="s">
        <v>697</v>
      </c>
      <c r="D605" s="36">
        <v>10101</v>
      </c>
      <c r="E605" s="36">
        <v>3</v>
      </c>
      <c r="F605" s="37">
        <v>3</v>
      </c>
      <c r="G605" s="37">
        <v>1</v>
      </c>
      <c r="H605" s="38">
        <v>29333.453333333338</v>
      </c>
      <c r="I605" s="38">
        <f>Table1[[#This Row],[Cost]]+IF(Table1[[#This Row],[n]]=0,0,VLOOKUP(Table1[[#This Row],[DRG]],HCPCs,5,0))</f>
        <v>29333.453333333338</v>
      </c>
      <c r="J605" s="39">
        <v>4.9497932481499998</v>
      </c>
      <c r="K605" s="39">
        <f>Table1[[#This Row],[W (3M)]]-IFERROR((Table1[[#This Row],[W (3M)]]-Table1[[#This Row],[Adjusted Cost]]*Casemix/TotalCost)*EXP(-a/Table1[[#This Row],[n]]),)</f>
        <v>3.8771639797854185</v>
      </c>
      <c r="L605" s="39">
        <f>VLOOKUP(Table1[[#This Row],[BaseDRG]],BaseDRGTable,13+Table1[[#This Row],[severity]],FALSE)</f>
        <v>3.8771639797854185</v>
      </c>
      <c r="M605" s="39">
        <f>IF(VLOOKUP(Table1[[#This Row],[BaseDRG]],BaseDRGTable,8,0)&gt;0,Table1[[#This Row],[W (severity)]]*Basic_CaseMix/$L$797,Table1[[#This Row],[W (severity)]])</f>
        <v>3.9158184969394432</v>
      </c>
      <c r="N605" s="38">
        <v>1</v>
      </c>
      <c r="O605" s="41">
        <v>0</v>
      </c>
      <c r="P605" s="60">
        <v>7.4931011924484521</v>
      </c>
      <c r="Q605" s="40">
        <f>Table1[[#This Row],[W (proposed)]]/Table1[[#This Row],[W (curr)]]-1</f>
        <v>-0.47741016751704812</v>
      </c>
      <c r="R605" s="41">
        <f>RANK(Table1[[#This Row],[∆W%]],Table1[∆W%])</f>
        <v>755</v>
      </c>
      <c r="S605" s="59">
        <f>Table1[W (proposed)]-Table1[[#This Row],[W (curr)]]</f>
        <v>-3.5772826955090089</v>
      </c>
      <c r="T605" s="50">
        <f>Table1[[#This Row],[nBasic]]*Table1[W (proposed)]-Table1[[#This Row],[nBasic (curr)]]*Table1[[#This Row],[W (curr)]]</f>
        <v>3.9158184969394432</v>
      </c>
      <c r="U605" s="48"/>
      <c r="V605" s="46"/>
      <c r="W605" s="46"/>
      <c r="X605" s="46"/>
      <c r="Y605" s="46"/>
      <c r="Z605" s="46"/>
      <c r="AA605" s="46"/>
      <c r="AB605" s="46"/>
      <c r="AC605" s="46"/>
      <c r="AD605" s="46"/>
      <c r="AE605" s="46"/>
    </row>
    <row r="606" spans="1:31" s="44" customFormat="1" x14ac:dyDescent="0.25">
      <c r="A606" s="36">
        <v>41021</v>
      </c>
      <c r="B606" s="36" t="s">
        <v>12</v>
      </c>
      <c r="C606" s="36" t="s">
        <v>237</v>
      </c>
      <c r="D606" s="36">
        <v>4102</v>
      </c>
      <c r="E606" s="36">
        <v>1</v>
      </c>
      <c r="F606" s="37">
        <v>3</v>
      </c>
      <c r="G606" s="37">
        <v>1</v>
      </c>
      <c r="H606" s="38">
        <v>64745.144959959995</v>
      </c>
      <c r="I606" s="38">
        <f>Table1[[#This Row],[Cost]]+IF(Table1[[#This Row],[n]]=0,0,VLOOKUP(Table1[[#This Row],[DRG]],HCPCs,5,0))</f>
        <v>64745.144959959995</v>
      </c>
      <c r="J606" s="39">
        <v>4.8089897881999999</v>
      </c>
      <c r="K606" s="39">
        <f>Table1[[#This Row],[W (3M)]]-IFERROR((Table1[[#This Row],[W (3M)]]-Table1[[#This Row],[Adjusted Cost]]*Casemix/TotalCost)*EXP(-a/Table1[[#This Row],[n]]),)</f>
        <v>7.1260808115247904</v>
      </c>
      <c r="L606" s="39">
        <f>VLOOKUP(Table1[[#This Row],[BaseDRG]],BaseDRGTable,13+Table1[[#This Row],[severity]],FALSE)</f>
        <v>3.716161482876196</v>
      </c>
      <c r="M606" s="39">
        <f>IF(VLOOKUP(Table1[[#This Row],[BaseDRG]],BaseDRGTable,8,0)&gt;0,Table1[[#This Row],[W (severity)]]*Basic_CaseMix/$L$797,Table1[[#This Row],[W (severity)]])</f>
        <v>3.7532108386774725</v>
      </c>
      <c r="N606" s="38">
        <v>0</v>
      </c>
      <c r="O606" s="41">
        <v>0</v>
      </c>
      <c r="P606" s="60">
        <v>4.8089897881999999</v>
      </c>
      <c r="Q606" s="40">
        <f>Table1[[#This Row],[W (proposed)]]/Table1[[#This Row],[W (curr)]]-1</f>
        <v>-0.219542772187442</v>
      </c>
      <c r="R606" s="41">
        <f>RANK(Table1[[#This Row],[∆W%]],Table1[∆W%])</f>
        <v>641</v>
      </c>
      <c r="S606" s="51">
        <f>Table1[W (proposed)]-Table1[[#This Row],[W (curr)]]</f>
        <v>-1.0557789495225274</v>
      </c>
      <c r="T606" s="50">
        <f>Table1[[#This Row],[nBasic]]*Table1[W (proposed)]-Table1[[#This Row],[nBasic (curr)]]*Table1[[#This Row],[W (curr)]]</f>
        <v>3.7532108386774725</v>
      </c>
      <c r="U606" s="48"/>
      <c r="V606" s="46"/>
      <c r="W606" s="46"/>
      <c r="X606" s="46"/>
      <c r="Y606" s="46"/>
      <c r="Z606" s="46"/>
      <c r="AA606" s="46"/>
      <c r="AB606" s="46"/>
      <c r="AC606" s="46"/>
      <c r="AD606" s="46"/>
      <c r="AE606" s="46"/>
    </row>
    <row r="607" spans="1:31" s="44" customFormat="1" x14ac:dyDescent="0.25">
      <c r="A607" s="36">
        <v>121113</v>
      </c>
      <c r="B607" s="36" t="s">
        <v>20</v>
      </c>
      <c r="C607" s="36" t="s">
        <v>574</v>
      </c>
      <c r="D607" s="36">
        <v>12111</v>
      </c>
      <c r="E607" s="36">
        <v>3</v>
      </c>
      <c r="F607" s="37">
        <v>3</v>
      </c>
      <c r="G607" s="37">
        <v>1</v>
      </c>
      <c r="H607" s="38">
        <v>6843.4821666666676</v>
      </c>
      <c r="I607" s="38">
        <f>Table1[[#This Row],[Cost]]+IF(Table1[[#This Row],[n]]=0,0,VLOOKUP(Table1[[#This Row],[DRG]],HCPCs,5,0))</f>
        <v>6843.4821666666676</v>
      </c>
      <c r="J607" s="39">
        <v>2.9567957964499998</v>
      </c>
      <c r="K607" s="39">
        <f>Table1[[#This Row],[W (3M)]]-IFERROR((Table1[[#This Row],[W (3M)]]-Table1[[#This Row],[Adjusted Cost]]*Casemix/TotalCost)*EXP(-a/Table1[[#This Row],[n]]),)</f>
        <v>1.3263404467048894</v>
      </c>
      <c r="L607" s="39">
        <f>VLOOKUP(Table1[[#This Row],[BaseDRG]],BaseDRGTable,13+Table1[[#This Row],[severity]],FALSE)</f>
        <v>2.6262434093965843</v>
      </c>
      <c r="M607" s="39">
        <f>IF(VLOOKUP(Table1[[#This Row],[BaseDRG]],BaseDRGTable,8,0)&gt;0,Table1[[#This Row],[W (severity)]]*Basic_CaseMix/$L$797,Table1[[#This Row],[W (severity)]])</f>
        <v>2.6524265090664576</v>
      </c>
      <c r="N607" s="38">
        <v>2</v>
      </c>
      <c r="O607" s="41">
        <v>0</v>
      </c>
      <c r="P607" s="60">
        <v>1.9889431057923563</v>
      </c>
      <c r="Q607" s="40">
        <f>Table1[[#This Row],[W (proposed)]]/Table1[[#This Row],[W (curr)]]-1</f>
        <v>0.33358591371560742</v>
      </c>
      <c r="R607" s="41">
        <f>RANK(Table1[[#This Row],[∆W%]],Table1[∆W%])</f>
        <v>83</v>
      </c>
      <c r="S607" s="59">
        <f>Table1[W (proposed)]-Table1[[#This Row],[W (curr)]]</f>
        <v>0.66348340327410127</v>
      </c>
      <c r="T607" s="50">
        <f>Table1[[#This Row],[nBasic]]*Table1[W (proposed)]-Table1[[#This Row],[nBasic (curr)]]*Table1[[#This Row],[W (curr)]]</f>
        <v>2.6524265090664576</v>
      </c>
      <c r="U607" s="48"/>
      <c r="V607" s="46"/>
      <c r="W607" s="46"/>
      <c r="X607" s="46"/>
      <c r="Y607" s="46"/>
      <c r="Z607" s="46"/>
      <c r="AA607" s="46"/>
      <c r="AB607" s="46"/>
      <c r="AC607" s="46"/>
      <c r="AD607" s="46"/>
      <c r="AE607" s="46"/>
    </row>
    <row r="608" spans="1:31" s="44" customFormat="1" x14ac:dyDescent="0.25">
      <c r="A608" s="36">
        <v>121103</v>
      </c>
      <c r="B608" s="36" t="s">
        <v>20</v>
      </c>
      <c r="C608" s="36" t="s">
        <v>563</v>
      </c>
      <c r="D608" s="36">
        <v>12110</v>
      </c>
      <c r="E608" s="36">
        <v>3</v>
      </c>
      <c r="F608" s="37">
        <v>1</v>
      </c>
      <c r="G608" s="37">
        <v>1</v>
      </c>
      <c r="H608" s="38">
        <v>12390.8076</v>
      </c>
      <c r="I608" s="38">
        <f>Table1[[#This Row],[Cost]]+IF(Table1[[#This Row],[n]]=0,0,VLOOKUP(Table1[[#This Row],[DRG]],HCPCs,5,0))</f>
        <v>12390.8076</v>
      </c>
      <c r="J608" s="39">
        <v>2.5548665638000001</v>
      </c>
      <c r="K608" s="39">
        <f>Table1[[#This Row],[W (3M)]]-IFERROR((Table1[[#This Row],[W (3M)]]-Table1[[#This Row],[Adjusted Cost]]*Casemix/TotalCost)*EXP(-a/Table1[[#This Row],[n]]),)</f>
        <v>2.0805672763301768</v>
      </c>
      <c r="L608" s="39">
        <f>VLOOKUP(Table1[[#This Row],[BaseDRG]],BaseDRGTable,13+Table1[[#This Row],[severity]],FALSE)</f>
        <v>2.4966807315962121</v>
      </c>
      <c r="M608" s="39">
        <f>IF(VLOOKUP(Table1[[#This Row],[BaseDRG]],BaseDRGTable,8,0)&gt;0,Table1[[#This Row],[W (severity)]]*Basic_CaseMix/$L$797,Table1[[#This Row],[W (severity)]])</f>
        <v>2.5215721183600364</v>
      </c>
      <c r="N608" s="38">
        <v>0</v>
      </c>
      <c r="O608" s="41">
        <v>0</v>
      </c>
      <c r="P608" s="60">
        <v>2.5475198332513163</v>
      </c>
      <c r="Q608" s="40">
        <f>Table1[[#This Row],[W (proposed)]]/Table1[[#This Row],[W (curr)]]-1</f>
        <v>-1.0185481012787156E-2</v>
      </c>
      <c r="R608" s="41">
        <f>RANK(Table1[[#This Row],[∆W%]],Table1[∆W%])</f>
        <v>409</v>
      </c>
      <c r="S608" s="51">
        <f>Table1[W (proposed)]-Table1[[#This Row],[W (curr)]]</f>
        <v>-2.5947714891279894E-2</v>
      </c>
      <c r="T608" s="50">
        <f>Table1[[#This Row],[nBasic]]*Table1[W (proposed)]-Table1[[#This Row],[nBasic (curr)]]*Table1[[#This Row],[W (curr)]]</f>
        <v>2.5215721183600364</v>
      </c>
      <c r="U608" s="48"/>
      <c r="V608" s="46"/>
      <c r="W608" s="46"/>
      <c r="X608" s="46"/>
      <c r="Y608" s="46"/>
      <c r="Z608" s="46"/>
      <c r="AA608" s="46"/>
      <c r="AB608" s="46"/>
      <c r="AC608" s="46"/>
      <c r="AD608" s="46"/>
      <c r="AE608" s="46"/>
    </row>
    <row r="609" spans="1:31" s="44" customFormat="1" x14ac:dyDescent="0.25">
      <c r="A609" s="36">
        <v>51121</v>
      </c>
      <c r="B609" s="36" t="s">
        <v>13</v>
      </c>
      <c r="C609" s="36" t="s">
        <v>157</v>
      </c>
      <c r="D609" s="36">
        <v>5112</v>
      </c>
      <c r="E609" s="36">
        <v>1</v>
      </c>
      <c r="F609" s="37">
        <v>7</v>
      </c>
      <c r="G609" s="37">
        <v>1</v>
      </c>
      <c r="H609" s="38">
        <v>14488.825514285712</v>
      </c>
      <c r="I609" s="38">
        <f>Table1[[#This Row],[Cost]]+IF(Table1[[#This Row],[n]]=0,0,VLOOKUP(Table1[[#This Row],[DRG]],HCPCs,5,0))</f>
        <v>16176.934683206106</v>
      </c>
      <c r="J609" s="39">
        <v>2.2675999999999998</v>
      </c>
      <c r="K609" s="39">
        <f>Table1[[#This Row],[W (3M)]]-IFERROR((Table1[[#This Row],[W (3M)]]-Table1[[#This Row],[Adjusted Cost]]*Casemix/TotalCost)*EXP(-a/Table1[[#This Row],[n]]),)</f>
        <v>1.9909161800418258</v>
      </c>
      <c r="L609" s="39">
        <f>VLOOKUP(Table1[[#This Row],[BaseDRG]],BaseDRGTable,13+Table1[[#This Row],[severity]],FALSE)</f>
        <v>1.9909161800418258</v>
      </c>
      <c r="M609" s="39">
        <f>IF(VLOOKUP(Table1[[#This Row],[BaseDRG]],BaseDRGTable,8,0)&gt;0,Table1[[#This Row],[W (severity)]]*Basic_CaseMix/$L$797,Table1[[#This Row],[W (severity)]])</f>
        <v>2.0107651995919125</v>
      </c>
      <c r="N609" s="38">
        <v>5</v>
      </c>
      <c r="O609" s="41">
        <v>0</v>
      </c>
      <c r="P609" s="60">
        <v>1.5685197647297895</v>
      </c>
      <c r="Q609" s="40">
        <f>Table1[[#This Row],[W (proposed)]]/Table1[[#This Row],[W (curr)]]-1</f>
        <v>0.28195082064414345</v>
      </c>
      <c r="R609" s="41">
        <f>RANK(Table1[[#This Row],[∆W%]],Table1[∆W%])</f>
        <v>117</v>
      </c>
      <c r="S609" s="59">
        <f>Table1[W (proposed)]-Table1[[#This Row],[W (curr)]]</f>
        <v>0.44224543486212298</v>
      </c>
      <c r="T609" s="50">
        <f>Table1[[#This Row],[nBasic]]*Table1[W (proposed)]-Table1[[#This Row],[nBasic (curr)]]*Table1[[#This Row],[W (curr)]]</f>
        <v>2.0107651995919125</v>
      </c>
      <c r="U609" s="48"/>
      <c r="V609" s="46"/>
      <c r="W609" s="46"/>
      <c r="X609" s="46"/>
      <c r="Y609" s="46"/>
      <c r="Z609" s="46"/>
      <c r="AA609" s="46"/>
      <c r="AB609" s="46"/>
      <c r="AC609" s="46"/>
      <c r="AD609" s="46"/>
      <c r="AE609" s="46"/>
    </row>
    <row r="610" spans="1:31" s="44" customFormat="1" x14ac:dyDescent="0.25">
      <c r="A610" s="36">
        <v>51133</v>
      </c>
      <c r="B610" s="36" t="s">
        <v>13</v>
      </c>
      <c r="C610" s="36" t="s">
        <v>440</v>
      </c>
      <c r="D610" s="36">
        <v>5113</v>
      </c>
      <c r="E610" s="36">
        <v>3</v>
      </c>
      <c r="F610" s="37">
        <v>2</v>
      </c>
      <c r="G610" s="37">
        <v>1</v>
      </c>
      <c r="H610" s="38">
        <v>47451.255000000005</v>
      </c>
      <c r="I610" s="38">
        <f>Table1[[#This Row],[Cost]]+IF(Table1[[#This Row],[n]]=0,0,VLOOKUP(Table1[[#This Row],[DRG]],HCPCs,5,0))</f>
        <v>47451.255000000005</v>
      </c>
      <c r="J610" s="39">
        <v>5.6802999999999999</v>
      </c>
      <c r="K610" s="39">
        <f>Table1[[#This Row],[W (3M)]]-IFERROR((Table1[[#This Row],[W (3M)]]-Table1[[#This Row],[Adjusted Cost]]*Casemix/TotalCost)*EXP(-a/Table1[[#This Row],[n]]),)</f>
        <v>5.7214082080130071</v>
      </c>
      <c r="L610" s="39">
        <f>VLOOKUP(Table1[[#This Row],[BaseDRG]],BaseDRGTable,13+Table1[[#This Row],[severity]],FALSE)</f>
        <v>6.8656898496156087</v>
      </c>
      <c r="M610" s="39">
        <f>IF(VLOOKUP(Table1[[#This Row],[BaseDRG]],BaseDRGTable,8,0)&gt;0,Table1[[#This Row],[W (severity)]]*Basic_CaseMix/$L$797,Table1[[#This Row],[W (severity)]])</f>
        <v>6.9341393470962043</v>
      </c>
      <c r="N610" s="38">
        <v>2</v>
      </c>
      <c r="O610" s="41">
        <v>1</v>
      </c>
      <c r="P610" s="60">
        <v>5.1708379421793111</v>
      </c>
      <c r="Q610" s="40">
        <f>Table1[[#This Row],[W (proposed)]]/Table1[[#This Row],[W (curr)]]-1</f>
        <v>0.34100883157319162</v>
      </c>
      <c r="R610" s="41">
        <f>RANK(Table1[[#This Row],[∆W%]],Table1[∆W%])</f>
        <v>77</v>
      </c>
      <c r="S610" s="59">
        <f>Table1[W (proposed)]-Table1[[#This Row],[W (curr)]]</f>
        <v>1.7633014049168931</v>
      </c>
      <c r="T610" s="50">
        <f>Table1[[#This Row],[nBasic]]*Table1[W (proposed)]-Table1[[#This Row],[nBasic (curr)]]*Table1[[#This Row],[W (curr)]]</f>
        <v>1.7633014049168931</v>
      </c>
      <c r="U610" s="48"/>
      <c r="V610" s="46"/>
      <c r="W610" s="46"/>
      <c r="X610" s="46"/>
      <c r="Y610" s="46"/>
      <c r="Z610" s="46"/>
      <c r="AA610" s="46"/>
      <c r="AB610" s="46"/>
      <c r="AC610" s="46"/>
      <c r="AD610" s="46"/>
      <c r="AE610" s="46"/>
    </row>
    <row r="611" spans="1:31" s="44" customFormat="1" x14ac:dyDescent="0.25">
      <c r="A611" s="36">
        <v>204123</v>
      </c>
      <c r="B611" s="36" t="s">
        <v>28</v>
      </c>
      <c r="C611" s="36" t="s">
        <v>485</v>
      </c>
      <c r="D611" s="36">
        <v>20412</v>
      </c>
      <c r="E611" s="36">
        <v>3</v>
      </c>
      <c r="F611" s="37">
        <v>2</v>
      </c>
      <c r="G611" s="37">
        <v>1</v>
      </c>
      <c r="H611" s="38">
        <v>30661.585149999999</v>
      </c>
      <c r="I611" s="38">
        <f>Table1[[#This Row],[Cost]]+IF(Table1[[#This Row],[n]]=0,0,VLOOKUP(Table1[[#This Row],[DRG]],HCPCs,5,0))</f>
        <v>30661.585149999999</v>
      </c>
      <c r="J611" s="39">
        <v>1.0320200791</v>
      </c>
      <c r="K611" s="39">
        <f>Table1[[#This Row],[W (3M)]]-IFERROR((Table1[[#This Row],[W (3M)]]-Table1[[#This Row],[Adjusted Cost]]*Casemix/TotalCost)*EXP(-a/Table1[[#This Row],[n]]),)</f>
        <v>2.8271689897843095</v>
      </c>
      <c r="L611" s="39">
        <f>VLOOKUP(Table1[[#This Row],[BaseDRG]],BaseDRGTable,13+Table1[[#This Row],[severity]],FALSE)</f>
        <v>1.6128779041831085</v>
      </c>
      <c r="M611" s="39">
        <f>IF(VLOOKUP(Table1[[#This Row],[BaseDRG]],BaseDRGTable,8,0)&gt;0,Table1[[#This Row],[W (severity)]]*Basic_CaseMix/$L$797,Table1[[#This Row],[W (severity)]])</f>
        <v>1.6289579608790967</v>
      </c>
      <c r="N611" s="38">
        <v>2</v>
      </c>
      <c r="O611" s="41">
        <v>0</v>
      </c>
      <c r="P611" s="60">
        <v>1.3527570318174713</v>
      </c>
      <c r="Q611" s="40">
        <f>Table1[[#This Row],[W (proposed)]]/Table1[[#This Row],[W (curr)]]-1</f>
        <v>0.20417630259185637</v>
      </c>
      <c r="R611" s="41">
        <f>RANK(Table1[[#This Row],[∆W%]],Table1[∆W%])</f>
        <v>162</v>
      </c>
      <c r="S611" s="59">
        <f>Table1[W (proposed)]-Table1[[#This Row],[W (curr)]]</f>
        <v>0.27620092906162541</v>
      </c>
      <c r="T611" s="50">
        <f>Table1[[#This Row],[nBasic]]*Table1[W (proposed)]-Table1[[#This Row],[nBasic (curr)]]*Table1[[#This Row],[W (curr)]]</f>
        <v>1.6289579608790967</v>
      </c>
      <c r="U611" s="48"/>
      <c r="V611" s="46"/>
      <c r="W611" s="46"/>
      <c r="X611" s="46"/>
      <c r="Y611" s="46"/>
      <c r="Z611" s="46"/>
      <c r="AA611" s="46"/>
      <c r="AB611" s="46"/>
      <c r="AC611" s="46"/>
      <c r="AD611" s="46"/>
      <c r="AE611" s="46"/>
    </row>
    <row r="612" spans="1:31" s="44" customFormat="1" x14ac:dyDescent="0.25">
      <c r="A612" s="36">
        <v>51301</v>
      </c>
      <c r="B612" s="36" t="s">
        <v>13</v>
      </c>
      <c r="C612" s="36" t="s">
        <v>110</v>
      </c>
      <c r="D612" s="36">
        <v>5130</v>
      </c>
      <c r="E612" s="36">
        <v>1</v>
      </c>
      <c r="F612" s="37">
        <v>6</v>
      </c>
      <c r="G612" s="37">
        <v>1</v>
      </c>
      <c r="H612" s="38">
        <v>5554.6557500000008</v>
      </c>
      <c r="I612" s="38">
        <f>Table1[[#This Row],[Cost]]+IF(Table1[[#This Row],[n]]=0,0,VLOOKUP(Table1[[#This Row],[DRG]],HCPCs,5,0))</f>
        <v>28818.264763041559</v>
      </c>
      <c r="J612" s="39">
        <v>2.1238999999999999</v>
      </c>
      <c r="K612" s="39">
        <f>Table1[[#This Row],[W (3M)]]-IFERROR((Table1[[#This Row],[W (3M)]]-Table1[[#This Row],[Adjusted Cost]]*Casemix/TotalCost)*EXP(-a/Table1[[#This Row],[n]]),)</f>
        <v>3.3168704956619237</v>
      </c>
      <c r="L612" s="39">
        <f>VLOOKUP(Table1[[#This Row],[BaseDRG]],BaseDRGTable,13+Table1[[#This Row],[severity]],FALSE)</f>
        <v>2.7952073944147453</v>
      </c>
      <c r="M612" s="39">
        <f>IF(VLOOKUP(Table1[[#This Row],[BaseDRG]],BaseDRGTable,8,0)&gt;0,Table1[[#This Row],[W (severity)]]*Basic_CaseMix/$L$797,Table1[[#This Row],[W (severity)]])</f>
        <v>2.8230750298152065</v>
      </c>
      <c r="N612" s="38">
        <v>2</v>
      </c>
      <c r="O612" s="41">
        <v>1</v>
      </c>
      <c r="P612" s="60">
        <v>1.2062171791728951</v>
      </c>
      <c r="Q612" s="40">
        <f>Table1[[#This Row],[W (proposed)]]/Table1[[#This Row],[W (curr)]]-1</f>
        <v>1.3404367625994129</v>
      </c>
      <c r="R612" s="41">
        <f>RANK(Table1[[#This Row],[∆W%]],Table1[∆W%])</f>
        <v>8</v>
      </c>
      <c r="S612" s="59">
        <f>Table1[W (proposed)]-Table1[[#This Row],[W (curr)]]</f>
        <v>1.6168578506423115</v>
      </c>
      <c r="T612" s="50">
        <f>Table1[[#This Row],[nBasic]]*Table1[W (proposed)]-Table1[[#This Row],[nBasic (curr)]]*Table1[[#This Row],[W (curr)]]</f>
        <v>1.6168578506423115</v>
      </c>
      <c r="U612" s="48"/>
      <c r="V612" s="46"/>
      <c r="W612" s="46"/>
      <c r="X612" s="46"/>
      <c r="Y612" s="46"/>
      <c r="Z612" s="46"/>
      <c r="AA612" s="46"/>
      <c r="AB612" s="46"/>
      <c r="AC612" s="46"/>
      <c r="AD612" s="46"/>
      <c r="AE612" s="46"/>
    </row>
    <row r="613" spans="1:31" s="44" customFormat="1" x14ac:dyDescent="0.25">
      <c r="A613" s="36">
        <v>194183</v>
      </c>
      <c r="B613" s="36" t="s">
        <v>27</v>
      </c>
      <c r="C613" s="36" t="s">
        <v>554</v>
      </c>
      <c r="D613" s="36">
        <v>19418</v>
      </c>
      <c r="E613" s="36">
        <v>3</v>
      </c>
      <c r="F613" s="37">
        <v>1</v>
      </c>
      <c r="G613" s="37">
        <v>1</v>
      </c>
      <c r="H613" s="38">
        <v>13448.3462</v>
      </c>
      <c r="I613" s="38">
        <f>Table1[[#This Row],[Cost]]+IF(Table1[[#This Row],[n]]=0,0,VLOOKUP(Table1[[#This Row],[DRG]],HCPCs,5,0))</f>
        <v>13448.3462</v>
      </c>
      <c r="J613" s="39">
        <v>2.5658983893</v>
      </c>
      <c r="K613" s="39">
        <f>Table1[[#This Row],[W (3M)]]-IFERROR((Table1[[#This Row],[W (3M)]]-Table1[[#This Row],[Adjusted Cost]]*Casemix/TotalCost)*EXP(-a/Table1[[#This Row],[n]]),)</f>
        <v>2.1441395368621241</v>
      </c>
      <c r="L613" s="39">
        <f>VLOOKUP(Table1[[#This Row],[BaseDRG]],BaseDRGTable,13+Table1[[#This Row],[severity]],FALSE)</f>
        <v>1.3649151991857198</v>
      </c>
      <c r="M613" s="39">
        <f>IF(VLOOKUP(Table1[[#This Row],[BaseDRG]],BaseDRGTable,8,0)&gt;0,Table1[[#This Row],[W (severity)]]*Basic_CaseMix/$L$797,Table1[[#This Row],[W (severity)]])</f>
        <v>1.378523119370626</v>
      </c>
      <c r="N613" s="38">
        <v>0</v>
      </c>
      <c r="O613" s="41">
        <v>0</v>
      </c>
      <c r="P613" s="60">
        <v>1.3848893132933899</v>
      </c>
      <c r="Q613" s="40">
        <f>Table1[[#This Row],[W (proposed)]]/Table1[[#This Row],[W (curr)]]-1</f>
        <v>-4.5968972838880129E-3</v>
      </c>
      <c r="R613" s="41">
        <f>RANK(Table1[[#This Row],[∆W%]],Table1[∆W%])</f>
        <v>404</v>
      </c>
      <c r="S613" s="51">
        <f>Table1[W (proposed)]-Table1[[#This Row],[W (curr)]]</f>
        <v>-6.3661939227639408E-3</v>
      </c>
      <c r="T613" s="50">
        <f>Table1[[#This Row],[nBasic]]*Table1[W (proposed)]-Table1[[#This Row],[nBasic (curr)]]*Table1[[#This Row],[W (curr)]]</f>
        <v>1.378523119370626</v>
      </c>
      <c r="U613" s="48"/>
      <c r="V613" s="46"/>
      <c r="W613" s="46"/>
      <c r="X613" s="46"/>
      <c r="Y613" s="46"/>
      <c r="Z613" s="46"/>
      <c r="AA613" s="46"/>
      <c r="AB613" s="46"/>
      <c r="AC613" s="46"/>
      <c r="AD613" s="46"/>
      <c r="AE613" s="46"/>
    </row>
    <row r="614" spans="1:31" s="44" customFormat="1" x14ac:dyDescent="0.25">
      <c r="A614" s="36">
        <v>174123</v>
      </c>
      <c r="B614" s="36" t="s">
        <v>25</v>
      </c>
      <c r="C614" s="36" t="s">
        <v>564</v>
      </c>
      <c r="D614" s="36">
        <v>17412</v>
      </c>
      <c r="E614" s="36">
        <v>3</v>
      </c>
      <c r="F614" s="37">
        <v>4</v>
      </c>
      <c r="G614" s="37">
        <v>1</v>
      </c>
      <c r="H614" s="38">
        <v>8358.0823249999994</v>
      </c>
      <c r="I614" s="38">
        <f>Table1[[#This Row],[Cost]]+IF(Table1[[#This Row],[n]]=0,0,VLOOKUP(Table1[[#This Row],[DRG]],HCPCs,5,0))</f>
        <v>8358.0823249999994</v>
      </c>
      <c r="J614" s="39">
        <v>2.6441911597000001</v>
      </c>
      <c r="K614" s="39">
        <f>Table1[[#This Row],[W (3M)]]-IFERROR((Table1[[#This Row],[W (3M)]]-Table1[[#This Row],[Adjusted Cost]]*Casemix/TotalCost)*EXP(-a/Table1[[#This Row],[n]]),)</f>
        <v>1.3073193602182596</v>
      </c>
      <c r="L614" s="39">
        <f>VLOOKUP(Table1[[#This Row],[BaseDRG]],BaseDRGTable,13+Table1[[#This Row],[severity]],FALSE)</f>
        <v>1.3073193602182596</v>
      </c>
      <c r="M614" s="39">
        <f>IF(VLOOKUP(Table1[[#This Row],[BaseDRG]],BaseDRGTable,8,0)&gt;0,Table1[[#This Row],[W (severity)]]*Basic_CaseMix/$L$797,Table1[[#This Row],[W (severity)]])</f>
        <v>1.3203530618875248</v>
      </c>
      <c r="N614" s="38">
        <v>3</v>
      </c>
      <c r="O614" s="41">
        <v>0</v>
      </c>
      <c r="P614" s="60">
        <v>1.3570324403804919</v>
      </c>
      <c r="Q614" s="40">
        <f>Table1[[#This Row],[W (proposed)]]/Table1[[#This Row],[W (curr)]]-1</f>
        <v>-2.7029109549277064E-2</v>
      </c>
      <c r="R614" s="41">
        <f>RANK(Table1[[#This Row],[∆W%]],Table1[∆W%])</f>
        <v>424</v>
      </c>
      <c r="S614" s="59">
        <f>Table1[W (proposed)]-Table1[[#This Row],[W (curr)]]</f>
        <v>-3.6679378492967096E-2</v>
      </c>
      <c r="T614" s="50">
        <f>Table1[[#This Row],[nBasic]]*Table1[W (proposed)]-Table1[[#This Row],[nBasic (curr)]]*Table1[[#This Row],[W (curr)]]</f>
        <v>1.3203530618875248</v>
      </c>
      <c r="U614" s="48"/>
      <c r="V614" s="46"/>
      <c r="W614" s="46"/>
      <c r="X614" s="46"/>
      <c r="Y614" s="46"/>
      <c r="Z614" s="46"/>
      <c r="AA614" s="46"/>
      <c r="AB614" s="46"/>
      <c r="AC614" s="46"/>
      <c r="AD614" s="46"/>
      <c r="AE614" s="46"/>
    </row>
    <row r="615" spans="1:31" s="44" customFormat="1" x14ac:dyDescent="0.25">
      <c r="A615" s="36">
        <v>111123</v>
      </c>
      <c r="B615" s="36" t="s">
        <v>19</v>
      </c>
      <c r="C615" s="36" t="s">
        <v>792</v>
      </c>
      <c r="D615" s="36">
        <v>11112</v>
      </c>
      <c r="E615" s="36">
        <v>3</v>
      </c>
      <c r="F615" s="37">
        <v>46</v>
      </c>
      <c r="G615" s="37">
        <v>1</v>
      </c>
      <c r="H615" s="38">
        <v>7642.9214043478232</v>
      </c>
      <c r="I615" s="38">
        <f>Table1[[#This Row],[Cost]]+IF(Table1[[#This Row],[n]]=0,0,VLOOKUP(Table1[[#This Row],[DRG]],HCPCs,5,0))</f>
        <v>10178.608563011334</v>
      </c>
      <c r="J615" s="39">
        <v>4.0881964539333326</v>
      </c>
      <c r="K615" s="39">
        <f>Table1[[#This Row],[W (3M)]]-IFERROR((Table1[[#This Row],[W (3M)]]-Table1[[#This Row],[Adjusted Cost]]*Casemix/TotalCost)*EXP(-a/Table1[[#This Row],[n]]),)</f>
        <v>1.2808670084249831</v>
      </c>
      <c r="L615" s="39">
        <f>VLOOKUP(Table1[[#This Row],[BaseDRG]],BaseDRGTable,13+Table1[[#This Row],[severity]],FALSE)</f>
        <v>1.2808670084249831</v>
      </c>
      <c r="M615" s="39">
        <f>IF(VLOOKUP(Table1[[#This Row],[BaseDRG]],BaseDRGTable,8,0)&gt;0,Table1[[#This Row],[W (severity)]]*Basic_CaseMix/$L$797,Table1[[#This Row],[W (severity)]])</f>
        <v>1.2936369856576531</v>
      </c>
      <c r="N615" s="38">
        <v>5</v>
      </c>
      <c r="O615" s="41">
        <v>0</v>
      </c>
      <c r="P615" s="60">
        <v>2.7350054751514601</v>
      </c>
      <c r="Q615" s="40">
        <f>Table1[[#This Row],[W (proposed)]]/Table1[[#This Row],[W (curr)]]-1</f>
        <v>-0.52700753347266571</v>
      </c>
      <c r="R615" s="41">
        <f>RANK(Table1[[#This Row],[∆W%]],Table1[∆W%])</f>
        <v>762</v>
      </c>
      <c r="S615" s="59">
        <f>Table1[W (proposed)]-Table1[[#This Row],[W (curr)]]</f>
        <v>-1.441368489493807</v>
      </c>
      <c r="T615" s="50">
        <f>Table1[[#This Row],[nBasic]]*Table1[W (proposed)]-Table1[[#This Row],[nBasic (curr)]]*Table1[[#This Row],[W (curr)]]</f>
        <v>1.2936369856576531</v>
      </c>
      <c r="U615" s="48"/>
      <c r="V615" s="46"/>
      <c r="W615" s="46"/>
      <c r="X615" s="46"/>
      <c r="Y615" s="46"/>
      <c r="Z615" s="46"/>
      <c r="AA615" s="46"/>
      <c r="AB615" s="46"/>
      <c r="AC615" s="46"/>
      <c r="AD615" s="46"/>
      <c r="AE615" s="46"/>
    </row>
    <row r="616" spans="1:31" s="44" customFormat="1" x14ac:dyDescent="0.25">
      <c r="A616" s="36">
        <v>11133</v>
      </c>
      <c r="B616" s="36" t="s">
        <v>9</v>
      </c>
      <c r="C616" s="36" t="s">
        <v>591</v>
      </c>
      <c r="D616" s="36">
        <v>1113</v>
      </c>
      <c r="E616" s="36">
        <v>3</v>
      </c>
      <c r="F616" s="37">
        <v>1</v>
      </c>
      <c r="G616" s="37">
        <v>1</v>
      </c>
      <c r="H616" s="38">
        <v>2836.09</v>
      </c>
      <c r="I616" s="38">
        <f>Table1[[#This Row],[Cost]]+IF(Table1[[#This Row],[n]]=0,0,VLOOKUP(Table1[[#This Row],[DRG]],HCPCs,5,0))</f>
        <v>3175.7335971374046</v>
      </c>
      <c r="J616" s="39">
        <v>1.9819025350999999</v>
      </c>
      <c r="K616" s="39">
        <f>Table1[[#This Row],[W (3M)]]-IFERROR((Table1[[#This Row],[W (3M)]]-Table1[[#This Row],[Adjusted Cost]]*Casemix/TotalCost)*EXP(-a/Table1[[#This Row],[n]]),)</f>
        <v>1.2640378949142264</v>
      </c>
      <c r="L616" s="39">
        <f>VLOOKUP(Table1[[#This Row],[BaseDRG]],BaseDRGTable,13+Table1[[#This Row],[severity]],FALSE)</f>
        <v>1.2640378949142264</v>
      </c>
      <c r="M616" s="39">
        <f>IF(VLOOKUP(Table1[[#This Row],[BaseDRG]],BaseDRGTable,8,0)&gt;0,Table1[[#This Row],[W (severity)]]*Basic_CaseMix/$L$797,Table1[[#This Row],[W (severity)]])</f>
        <v>1.2766400893911809</v>
      </c>
      <c r="N616" s="38">
        <v>0</v>
      </c>
      <c r="O616" s="41">
        <v>0</v>
      </c>
      <c r="P616" s="60">
        <v>1.9762034101024595</v>
      </c>
      <c r="Q616" s="40">
        <f>Table1[[#This Row],[W (proposed)]]/Table1[[#This Row],[W (curr)]]-1</f>
        <v>-0.35399358038503159</v>
      </c>
      <c r="R616" s="41">
        <f>RANK(Table1[[#This Row],[∆W%]],Table1[∆W%])</f>
        <v>718</v>
      </c>
      <c r="S616" s="51">
        <f>Table1[W (proposed)]-Table1[[#This Row],[W (curr)]]</f>
        <v>-0.69956332071127858</v>
      </c>
      <c r="T616" s="50">
        <f>Table1[[#This Row],[nBasic]]*Table1[W (proposed)]-Table1[[#This Row],[nBasic (curr)]]*Table1[[#This Row],[W (curr)]]</f>
        <v>1.2766400893911809</v>
      </c>
      <c r="U616" s="48"/>
      <c r="V616" s="46"/>
      <c r="W616" s="46"/>
      <c r="X616" s="46"/>
      <c r="Y616" s="46"/>
      <c r="Z616" s="46"/>
      <c r="AA616" s="46"/>
      <c r="AB616" s="46"/>
      <c r="AC616" s="46"/>
      <c r="AD616" s="46"/>
      <c r="AE616" s="46"/>
    </row>
    <row r="617" spans="1:31" s="44" customFormat="1" x14ac:dyDescent="0.25">
      <c r="A617" s="36">
        <v>54133</v>
      </c>
      <c r="B617" s="36" t="s">
        <v>13</v>
      </c>
      <c r="C617" s="36" t="s">
        <v>570</v>
      </c>
      <c r="D617" s="36">
        <v>5413</v>
      </c>
      <c r="E617" s="36">
        <v>3</v>
      </c>
      <c r="F617" s="37">
        <v>2</v>
      </c>
      <c r="G617" s="37">
        <v>1</v>
      </c>
      <c r="H617" s="38">
        <v>7753.8996499999994</v>
      </c>
      <c r="I617" s="38">
        <f>Table1[[#This Row],[Cost]]+IF(Table1[[#This Row],[n]]=0,0,VLOOKUP(Table1[[#This Row],[DRG]],HCPCs,5,0))</f>
        <v>7753.8996499999994</v>
      </c>
      <c r="J617" s="39">
        <v>1.1596225735000001</v>
      </c>
      <c r="K617" s="39">
        <f>Table1[[#This Row],[W (3M)]]-IFERROR((Table1[[#This Row],[W (3M)]]-Table1[[#This Row],[Adjusted Cost]]*Casemix/TotalCost)*EXP(-a/Table1[[#This Row],[n]]),)</f>
        <v>1.0112159064798087</v>
      </c>
      <c r="L617" s="39">
        <f>VLOOKUP(Table1[[#This Row],[BaseDRG]],BaseDRGTable,13+Table1[[#This Row],[severity]],FALSE)</f>
        <v>1.2134590877757705</v>
      </c>
      <c r="M617" s="39">
        <f>IF(VLOOKUP(Table1[[#This Row],[BaseDRG]],BaseDRGTable,8,0)&gt;0,Table1[[#This Row],[W (severity)]]*Basic_CaseMix/$L$797,Table1[[#This Row],[W (severity)]])</f>
        <v>1.2255570220825707</v>
      </c>
      <c r="N617" s="38">
        <v>1</v>
      </c>
      <c r="O617" s="41">
        <v>0</v>
      </c>
      <c r="P617" s="60">
        <v>1.1562879826816821</v>
      </c>
      <c r="Q617" s="40">
        <f>Table1[[#This Row],[W (proposed)]]/Table1[[#This Row],[W (curr)]]-1</f>
        <v>5.9906390482618921E-2</v>
      </c>
      <c r="R617" s="41">
        <f>RANK(Table1[[#This Row],[∆W%]],Table1[∆W%])</f>
        <v>286</v>
      </c>
      <c r="S617" s="51">
        <f>Table1[W (proposed)]-Table1[[#This Row],[W (curr)]]</f>
        <v>6.9269039400888577E-2</v>
      </c>
      <c r="T617" s="50">
        <f>Table1[[#This Row],[nBasic]]*Table1[W (proposed)]-Table1[[#This Row],[nBasic (curr)]]*Table1[[#This Row],[W (curr)]]</f>
        <v>1.2255570220825707</v>
      </c>
      <c r="U617" s="48"/>
      <c r="V617" s="46"/>
      <c r="W617" s="46"/>
      <c r="X617" s="46"/>
      <c r="Y617" s="46"/>
      <c r="Z617" s="46"/>
      <c r="AA617" s="46"/>
      <c r="AB617" s="46"/>
      <c r="AC617" s="46"/>
      <c r="AD617" s="46"/>
      <c r="AE617" s="46"/>
    </row>
    <row r="618" spans="1:31" s="44" customFormat="1" x14ac:dyDescent="0.25">
      <c r="A618" s="36">
        <v>51021</v>
      </c>
      <c r="B618" s="36" t="s">
        <v>13</v>
      </c>
      <c r="C618" s="36" t="s">
        <v>172</v>
      </c>
      <c r="D618" s="36">
        <v>5102</v>
      </c>
      <c r="E618" s="36">
        <v>1</v>
      </c>
      <c r="F618" s="37">
        <v>1</v>
      </c>
      <c r="G618" s="37">
        <v>1</v>
      </c>
      <c r="H618" s="38">
        <v>38117.077899999997</v>
      </c>
      <c r="I618" s="38">
        <f>Table1[[#This Row],[Cost]]+IF(Table1[[#This Row],[n]]=0,0,VLOOKUP(Table1[[#This Row],[DRG]],HCPCs,5,0))</f>
        <v>39475.652288549616</v>
      </c>
      <c r="J618" s="39">
        <v>5.4127000000000001</v>
      </c>
      <c r="K618" s="39">
        <f>Table1[[#This Row],[W (3M)]]-IFERROR((Table1[[#This Row],[W (3M)]]-Table1[[#This Row],[Adjusted Cost]]*Casemix/TotalCost)*EXP(-a/Table1[[#This Row],[n]]),)</f>
        <v>5.1268702592035948</v>
      </c>
      <c r="L618" s="39">
        <f>VLOOKUP(Table1[[#This Row],[BaseDRG]],BaseDRGTable,13+Table1[[#This Row],[severity]],FALSE)</f>
        <v>5.1268702592035948</v>
      </c>
      <c r="M618" s="39">
        <f>IF(VLOOKUP(Table1[[#This Row],[BaseDRG]],BaseDRGTable,8,0)&gt;0,Table1[[#This Row],[W (severity)]]*Basic_CaseMix/$L$797,Table1[[#This Row],[W (severity)]])</f>
        <v>5.1779840876137646</v>
      </c>
      <c r="N618" s="38">
        <v>1</v>
      </c>
      <c r="O618" s="41">
        <v>1</v>
      </c>
      <c r="P618" s="60">
        <v>4.147224773335437</v>
      </c>
      <c r="Q618" s="40">
        <f>Table1[[#This Row],[W (proposed)]]/Table1[[#This Row],[W (curr)]]-1</f>
        <v>0.24854194566583176</v>
      </c>
      <c r="R618" s="41">
        <f>RANK(Table1[[#This Row],[∆W%]],Table1[∆W%])</f>
        <v>135</v>
      </c>
      <c r="S618" s="59">
        <f>Table1[W (proposed)]-Table1[[#This Row],[W (curr)]]</f>
        <v>1.0307593142783276</v>
      </c>
      <c r="T618" s="50">
        <f>Table1[[#This Row],[nBasic]]*Table1[W (proposed)]-Table1[[#This Row],[nBasic (curr)]]*Table1[[#This Row],[W (curr)]]</f>
        <v>1.0307593142783276</v>
      </c>
      <c r="U618" s="48"/>
      <c r="V618" s="46"/>
      <c r="W618" s="46"/>
      <c r="X618" s="46"/>
      <c r="Y618" s="46"/>
      <c r="Z618" s="46"/>
      <c r="AA618" s="46"/>
      <c r="AB618" s="46"/>
      <c r="AC618" s="46"/>
      <c r="AD618" s="46"/>
      <c r="AE618" s="46"/>
    </row>
    <row r="619" spans="1:31" s="44" customFormat="1" x14ac:dyDescent="0.25">
      <c r="A619" s="36">
        <v>21203</v>
      </c>
      <c r="B619" s="36" t="s">
        <v>10</v>
      </c>
      <c r="C619" s="36" t="s">
        <v>710</v>
      </c>
      <c r="D619" s="36">
        <v>2120</v>
      </c>
      <c r="E619" s="36">
        <v>3</v>
      </c>
      <c r="F619" s="37">
        <v>9</v>
      </c>
      <c r="G619" s="37">
        <v>1</v>
      </c>
      <c r="H619" s="38">
        <v>7430.4589555555558</v>
      </c>
      <c r="I619" s="38">
        <f>Table1[[#This Row],[Cost]]+IF(Table1[[#This Row],[n]]=0,0,VLOOKUP(Table1[[#This Row],[DRG]],HCPCs,5,0))</f>
        <v>7430.4589555555558</v>
      </c>
      <c r="J619" s="39">
        <v>2.6638000000000002</v>
      </c>
      <c r="K619" s="39">
        <f>Table1[[#This Row],[W (3M)]]-IFERROR((Table1[[#This Row],[W (3M)]]-Table1[[#This Row],[Adjusted Cost]]*Casemix/TotalCost)*EXP(-a/Table1[[#This Row],[n]]),)</f>
        <v>1.0491828831954737</v>
      </c>
      <c r="L619" s="39">
        <f>VLOOKUP(Table1[[#This Row],[BaseDRG]],BaseDRGTable,13+Table1[[#This Row],[severity]],FALSE)</f>
        <v>0.90020061720615419</v>
      </c>
      <c r="M619" s="39">
        <f>IF(VLOOKUP(Table1[[#This Row],[BaseDRG]],BaseDRGTable,8,0)&gt;0,Table1[[#This Row],[W (severity)]]*Basic_CaseMix/$L$797,Table1[[#This Row],[W (severity)]])</f>
        <v>0.90917542982209731</v>
      </c>
      <c r="N619" s="38">
        <v>1</v>
      </c>
      <c r="O619" s="41">
        <v>0</v>
      </c>
      <c r="P619" s="60">
        <v>2.419107772397076</v>
      </c>
      <c r="Q619" s="40">
        <f>Table1[[#This Row],[W (proposed)]]/Table1[[#This Row],[W (curr)]]-1</f>
        <v>-0.62416910887719479</v>
      </c>
      <c r="R619" s="41">
        <f>RANK(Table1[[#This Row],[∆W%]],Table1[∆W%])</f>
        <v>777</v>
      </c>
      <c r="S619" s="59">
        <f>Table1[W (proposed)]-Table1[[#This Row],[W (curr)]]</f>
        <v>-1.5099323425749787</v>
      </c>
      <c r="T619" s="50">
        <f>Table1[[#This Row],[nBasic]]*Table1[W (proposed)]-Table1[[#This Row],[nBasic (curr)]]*Table1[[#This Row],[W (curr)]]</f>
        <v>0.90917542982209731</v>
      </c>
      <c r="U619" s="48"/>
      <c r="V619" s="46"/>
      <c r="W619" s="46"/>
      <c r="X619" s="46"/>
      <c r="Y619" s="46"/>
      <c r="Z619" s="46"/>
      <c r="AA619" s="46"/>
      <c r="AB619" s="46"/>
      <c r="AC619" s="46"/>
      <c r="AD619" s="46"/>
      <c r="AE619" s="46"/>
    </row>
    <row r="620" spans="1:31" s="44" customFormat="1" x14ac:dyDescent="0.25">
      <c r="A620" s="36">
        <v>158082</v>
      </c>
      <c r="B620" s="36" t="s">
        <v>23</v>
      </c>
      <c r="C620" s="36" t="s">
        <v>414</v>
      </c>
      <c r="D620" s="36">
        <v>15808</v>
      </c>
      <c r="E620" s="36">
        <v>2</v>
      </c>
      <c r="F620" s="37">
        <v>2</v>
      </c>
      <c r="G620" s="37">
        <v>1</v>
      </c>
      <c r="H620" s="38">
        <v>64473.801804100003</v>
      </c>
      <c r="I620" s="38">
        <f>Table1[[#This Row],[Cost]]+IF(Table1[[#This Row],[n]]=0,0,VLOOKUP(Table1[[#This Row],[DRG]],HCPCs,5,0))</f>
        <v>64473.801804100003</v>
      </c>
      <c r="J620" s="39">
        <v>2.8033000946</v>
      </c>
      <c r="K620" s="39">
        <f>Table1[[#This Row],[W (3M)]]-IFERROR((Table1[[#This Row],[W (3M)]]-Table1[[#This Row],[Adjusted Cost]]*Casemix/TotalCost)*EXP(-a/Table1[[#This Row],[n]]),)</f>
        <v>6.1536019527201073</v>
      </c>
      <c r="L620" s="39">
        <f>VLOOKUP(Table1[[#This Row],[BaseDRG]],BaseDRGTable,13+Table1[[#This Row],[severity]],FALSE)</f>
        <v>6.1536019527201073</v>
      </c>
      <c r="M620" s="39">
        <f>IF(VLOOKUP(Table1[[#This Row],[BaseDRG]],BaseDRGTable,8,0)&gt;0,Table1[[#This Row],[W (severity)]]*Basic_CaseMix/$L$797,Table1[[#This Row],[W (severity)]])</f>
        <v>6.2149520822169828</v>
      </c>
      <c r="N620" s="38">
        <v>6</v>
      </c>
      <c r="O620" s="41">
        <v>2</v>
      </c>
      <c r="P620" s="60">
        <v>2.703544179902468</v>
      </c>
      <c r="Q620" s="40">
        <f>Table1[[#This Row],[W (proposed)]]/Table1[[#This Row],[W (curr)]]-1</f>
        <v>1.298816541788931</v>
      </c>
      <c r="R620" s="41">
        <f>RANK(Table1[[#This Row],[∆W%]],Table1[∆W%])</f>
        <v>11</v>
      </c>
      <c r="S620" s="59">
        <f>Table1[W (proposed)]-Table1[[#This Row],[W (curr)]]</f>
        <v>3.5114079023145148</v>
      </c>
      <c r="T620" s="50">
        <f>Table1[[#This Row],[nBasic]]*Table1[W (proposed)]-Table1[[#This Row],[nBasic (curr)]]*Table1[[#This Row],[W (curr)]]</f>
        <v>0.80786372241204685</v>
      </c>
      <c r="U620" s="48"/>
      <c r="V620" s="46"/>
      <c r="W620" s="46"/>
      <c r="X620" s="46"/>
      <c r="Y620" s="46"/>
      <c r="Z620" s="46"/>
      <c r="AA620" s="46"/>
      <c r="AB620" s="46"/>
      <c r="AC620" s="46"/>
      <c r="AD620" s="46"/>
      <c r="AE620" s="46"/>
    </row>
    <row r="621" spans="1:31" s="44" customFormat="1" x14ac:dyDescent="0.25">
      <c r="A621" s="36">
        <v>11113</v>
      </c>
      <c r="B621" s="36" t="s">
        <v>9</v>
      </c>
      <c r="C621" s="36" t="s">
        <v>383</v>
      </c>
      <c r="D621" s="36">
        <v>1111</v>
      </c>
      <c r="E621" s="36">
        <v>3</v>
      </c>
      <c r="F621" s="37">
        <v>16</v>
      </c>
      <c r="G621" s="37">
        <v>1</v>
      </c>
      <c r="H621" s="38">
        <v>40850.378723879992</v>
      </c>
      <c r="I621" s="38">
        <f>Table1[[#This Row],[Cost]]+IF(Table1[[#This Row],[n]]=0,0,VLOOKUP(Table1[[#This Row],[DRG]],HCPCs,5,0))</f>
        <v>41191.527670260773</v>
      </c>
      <c r="J621" s="39">
        <v>5.3052000000000001</v>
      </c>
      <c r="K621" s="39">
        <f>Table1[[#This Row],[W (3M)]]-IFERROR((Table1[[#This Row],[W (3M)]]-Table1[[#This Row],[Adjusted Cost]]*Casemix/TotalCost)*EXP(-a/Table1[[#This Row],[n]]),)</f>
        <v>4.9998515652703022</v>
      </c>
      <c r="L621" s="39">
        <f>VLOOKUP(Table1[[#This Row],[BaseDRG]],BaseDRGTable,13+Table1[[#This Row],[severity]],FALSE)</f>
        <v>5.9998218783243624</v>
      </c>
      <c r="M621" s="39">
        <f>IF(VLOOKUP(Table1[[#This Row],[BaseDRG]],BaseDRGTable,8,0)&gt;0,Table1[[#This Row],[W (severity)]]*Basic_CaseMix/$L$797,Table1[[#This Row],[W (severity)]])</f>
        <v>6.0596388525163123</v>
      </c>
      <c r="N621" s="38">
        <v>9</v>
      </c>
      <c r="O621" s="41">
        <v>1</v>
      </c>
      <c r="P621" s="60">
        <v>5.3396194986420493</v>
      </c>
      <c r="Q621" s="40">
        <f>Table1[[#This Row],[W (proposed)]]/Table1[[#This Row],[W (curr)]]-1</f>
        <v>0.13484469334516724</v>
      </c>
      <c r="R621" s="41">
        <f>RANK(Table1[[#This Row],[∆W%]],Table1[∆W%])</f>
        <v>220</v>
      </c>
      <c r="S621" s="59">
        <f>Table1[W (proposed)]-Table1[[#This Row],[W (curr)]]</f>
        <v>0.72001935387426297</v>
      </c>
      <c r="T621" s="50">
        <f>Table1[[#This Row],[nBasic]]*Table1[W (proposed)]-Table1[[#This Row],[nBasic (curr)]]*Table1[[#This Row],[W (curr)]]</f>
        <v>0.72001935387426297</v>
      </c>
      <c r="U621" s="48"/>
      <c r="V621" s="46"/>
      <c r="W621" s="46"/>
      <c r="X621" s="46"/>
      <c r="Y621" s="46"/>
      <c r="Z621" s="46"/>
      <c r="AA621" s="46"/>
      <c r="AB621" s="46"/>
      <c r="AC621" s="46"/>
      <c r="AD621" s="46"/>
      <c r="AE621" s="46"/>
    </row>
    <row r="622" spans="1:31" s="44" customFormat="1" x14ac:dyDescent="0.25">
      <c r="A622" s="36">
        <v>31101</v>
      </c>
      <c r="B622" s="36" t="s">
        <v>11</v>
      </c>
      <c r="C622" s="36" t="s">
        <v>180</v>
      </c>
      <c r="D622" s="36">
        <v>3110</v>
      </c>
      <c r="E622" s="36">
        <v>1</v>
      </c>
      <c r="F622" s="37">
        <v>2</v>
      </c>
      <c r="G622" s="37">
        <v>1</v>
      </c>
      <c r="H622" s="38">
        <v>36382.429495570002</v>
      </c>
      <c r="I622" s="38">
        <f>Table1[[#This Row],[Cost]]+IF(Table1[[#This Row],[n]]=0,0,VLOOKUP(Table1[[#This Row],[DRG]],HCPCs,5,0))</f>
        <v>36552.251294138703</v>
      </c>
      <c r="J622" s="39">
        <v>2.0487000000000002</v>
      </c>
      <c r="K622" s="39">
        <f>Table1[[#This Row],[W (3M)]]-IFERROR((Table1[[#This Row],[W (3M)]]-Table1[[#This Row],[Adjusted Cost]]*Casemix/TotalCost)*EXP(-a/Table1[[#This Row],[n]]),)</f>
        <v>3.6401344321986624</v>
      </c>
      <c r="L622" s="39">
        <f>VLOOKUP(Table1[[#This Row],[BaseDRG]],BaseDRGTable,13+Table1[[#This Row],[severity]],FALSE)</f>
        <v>3.6401344321986624</v>
      </c>
      <c r="M622" s="39">
        <f>IF(VLOOKUP(Table1[[#This Row],[BaseDRG]],BaseDRGTable,8,0)&gt;0,Table1[[#This Row],[W (severity)]]*Basic_CaseMix/$L$797,Table1[[#This Row],[W (severity)]])</f>
        <v>3.6764258141432982</v>
      </c>
      <c r="N622" s="38">
        <v>2</v>
      </c>
      <c r="O622" s="41">
        <v>1</v>
      </c>
      <c r="P622" s="60">
        <v>3.2370122583342007</v>
      </c>
      <c r="Q622" s="40">
        <f>Table1[[#This Row],[W (proposed)]]/Table1[[#This Row],[W (curr)]]-1</f>
        <v>0.13574664559201399</v>
      </c>
      <c r="R622" s="41">
        <f>RANK(Table1[[#This Row],[∆W%]],Table1[∆W%])</f>
        <v>217</v>
      </c>
      <c r="S622" s="59">
        <f>Table1[W (proposed)]-Table1[[#This Row],[W (curr)]]</f>
        <v>0.43941355580909747</v>
      </c>
      <c r="T622" s="50">
        <f>Table1[[#This Row],[nBasic]]*Table1[W (proposed)]-Table1[[#This Row],[nBasic (curr)]]*Table1[[#This Row],[W (curr)]]</f>
        <v>0.43941355580909747</v>
      </c>
      <c r="U622" s="48"/>
      <c r="V622" s="46"/>
      <c r="W622" s="46"/>
      <c r="X622" s="46"/>
      <c r="Y622" s="46"/>
      <c r="Z622" s="46"/>
      <c r="AA622" s="46"/>
      <c r="AB622" s="46"/>
      <c r="AC622" s="46"/>
      <c r="AD622" s="46"/>
      <c r="AE622" s="46"/>
    </row>
    <row r="623" spans="1:31" s="44" customFormat="1" x14ac:dyDescent="0.25">
      <c r="A623" s="36">
        <v>81052</v>
      </c>
      <c r="B623" s="36" t="s">
        <v>16</v>
      </c>
      <c r="C623" s="36" t="s">
        <v>497</v>
      </c>
      <c r="D623" s="36">
        <v>8105</v>
      </c>
      <c r="E623" s="36">
        <v>2</v>
      </c>
      <c r="F623" s="37">
        <v>2</v>
      </c>
      <c r="G623" s="37">
        <v>1</v>
      </c>
      <c r="H623" s="38">
        <v>9613.1450000000004</v>
      </c>
      <c r="I623" s="38">
        <f>Table1[[#This Row],[Cost]]+IF(Table1[[#This Row],[n]]=0,0,VLOOKUP(Table1[[#This Row],[DRG]],HCPCs,5,0))</f>
        <v>9613.1450000000004</v>
      </c>
      <c r="J623" s="39">
        <v>1.9569000000000001</v>
      </c>
      <c r="K623" s="39">
        <f>Table1[[#This Row],[W (3M)]]-IFERROR((Table1[[#This Row],[W (3M)]]-Table1[[#This Row],[Adjusted Cost]]*Casemix/TotalCost)*EXP(-a/Table1[[#This Row],[n]]),)</f>
        <v>1.4248639530687943</v>
      </c>
      <c r="L623" s="39">
        <f>VLOOKUP(Table1[[#This Row],[BaseDRG]],BaseDRGTable,13+Table1[[#This Row],[severity]],FALSE)</f>
        <v>1.6497603399646701</v>
      </c>
      <c r="M623" s="39">
        <f>IF(VLOOKUP(Table1[[#This Row],[BaseDRG]],BaseDRGTable,8,0)&gt;0,Table1[[#This Row],[W (severity)]]*Basic_CaseMix/$L$797,Table1[[#This Row],[W (severity)]])</f>
        <v>1.6662081068617314</v>
      </c>
      <c r="N623" s="38">
        <v>3</v>
      </c>
      <c r="O623" s="41">
        <v>1</v>
      </c>
      <c r="P623" s="60">
        <v>1.3243093309080436</v>
      </c>
      <c r="Q623" s="40">
        <f>Table1[[#This Row],[W (proposed)]]/Table1[[#This Row],[W (curr)]]-1</f>
        <v>0.25817138637787651</v>
      </c>
      <c r="R623" s="41">
        <f>RANK(Table1[[#This Row],[∆W%]],Table1[∆W%])</f>
        <v>126</v>
      </c>
      <c r="S623" s="59">
        <f>Table1[W (proposed)]-Table1[[#This Row],[W (curr)]]</f>
        <v>0.34189877595368778</v>
      </c>
      <c r="T623" s="50">
        <f>Table1[[#This Row],[nBasic]]*Table1[W (proposed)]-Table1[[#This Row],[nBasic (curr)]]*Table1[[#This Row],[W (curr)]]</f>
        <v>0.34189877595368778</v>
      </c>
      <c r="U623" s="48"/>
      <c r="V623" s="46"/>
      <c r="W623" s="46"/>
      <c r="X623" s="46"/>
      <c r="Y623" s="46"/>
      <c r="Z623" s="46"/>
      <c r="AA623" s="46"/>
      <c r="AB623" s="46"/>
      <c r="AC623" s="46"/>
      <c r="AD623" s="46"/>
      <c r="AE623" s="46"/>
    </row>
    <row r="624" spans="1:31" s="44" customFormat="1" x14ac:dyDescent="0.25">
      <c r="A624" s="36">
        <v>54231</v>
      </c>
      <c r="B624" s="36" t="s">
        <v>13</v>
      </c>
      <c r="C624" s="36" t="s">
        <v>164</v>
      </c>
      <c r="D624" s="36">
        <v>5423</v>
      </c>
      <c r="E624" s="36">
        <v>1</v>
      </c>
      <c r="F624" s="37">
        <v>5</v>
      </c>
      <c r="G624" s="37">
        <v>1</v>
      </c>
      <c r="H624" s="38">
        <v>13426.35</v>
      </c>
      <c r="I624" s="38">
        <f>Table1[[#This Row],[Cost]]+IF(Table1[[#This Row],[n]]=0,0,VLOOKUP(Table1[[#This Row],[DRG]],HCPCs,5,0))</f>
        <v>13426.35</v>
      </c>
      <c r="J624" s="39">
        <v>0.73519999999999996</v>
      </c>
      <c r="K624" s="39">
        <f>Table1[[#This Row],[W (3M)]]-IFERROR((Table1[[#This Row],[W (3M)]]-Table1[[#This Row],[Adjusted Cost]]*Casemix/TotalCost)*EXP(-a/Table1[[#This Row],[n]]),)</f>
        <v>1.4930926380034775</v>
      </c>
      <c r="L624" s="39">
        <f>VLOOKUP(Table1[[#This Row],[BaseDRG]],BaseDRGTable,13+Table1[[#This Row],[severity]],FALSE)</f>
        <v>0.86142176641890911</v>
      </c>
      <c r="M624" s="39">
        <f>IF(VLOOKUP(Table1[[#This Row],[BaseDRG]],BaseDRGTable,8,0)&gt;0,Table1[[#This Row],[W (severity)]]*Basic_CaseMix/$L$797,Table1[[#This Row],[W (severity)]])</f>
        <v>0.87000996197125002</v>
      </c>
      <c r="N624" s="38">
        <v>5</v>
      </c>
      <c r="O624" s="41">
        <v>1</v>
      </c>
      <c r="P624" s="60">
        <v>0.54517001888519478</v>
      </c>
      <c r="Q624" s="40">
        <f>Table1[[#This Row],[W (proposed)]]/Table1[[#This Row],[W (curr)]]-1</f>
        <v>0.59585071048168192</v>
      </c>
      <c r="R624" s="41">
        <f>RANK(Table1[[#This Row],[∆W%]],Table1[∆W%])</f>
        <v>32</v>
      </c>
      <c r="S624" s="59">
        <f>Table1[W (proposed)]-Table1[[#This Row],[W (curr)]]</f>
        <v>0.32483994308605524</v>
      </c>
      <c r="T624" s="50">
        <f>Table1[[#This Row],[nBasic]]*Table1[W (proposed)]-Table1[[#This Row],[nBasic (curr)]]*Table1[[#This Row],[W (curr)]]</f>
        <v>0.32483994308605524</v>
      </c>
      <c r="U624" s="48"/>
      <c r="V624" s="46"/>
      <c r="W624" s="46"/>
      <c r="X624" s="46"/>
      <c r="Y624" s="46"/>
      <c r="Z624" s="46"/>
      <c r="AA624" s="46"/>
      <c r="AB624" s="46"/>
      <c r="AC624" s="46"/>
      <c r="AD624" s="46"/>
      <c r="AE624" s="46"/>
    </row>
    <row r="625" spans="1:31" s="44" customFormat="1" x14ac:dyDescent="0.25">
      <c r="A625" s="36">
        <v>194132</v>
      </c>
      <c r="B625" s="36" t="s">
        <v>27</v>
      </c>
      <c r="C625" s="36" t="s">
        <v>451</v>
      </c>
      <c r="D625" s="36">
        <v>19413</v>
      </c>
      <c r="E625" s="36">
        <v>2</v>
      </c>
      <c r="F625" s="37">
        <v>10</v>
      </c>
      <c r="G625" s="37">
        <v>1</v>
      </c>
      <c r="H625" s="38">
        <v>13465.07201</v>
      </c>
      <c r="I625" s="38">
        <f>Table1[[#This Row],[Cost]]+IF(Table1[[#This Row],[n]]=0,0,VLOOKUP(Table1[[#This Row],[DRG]],HCPCs,5,0))</f>
        <v>13465.07201</v>
      </c>
      <c r="J625" s="39">
        <v>0.90029788517272713</v>
      </c>
      <c r="K625" s="39">
        <f>Table1[[#This Row],[W (3M)]]-IFERROR((Table1[[#This Row],[W (3M)]]-Table1[[#This Row],[Adjusted Cost]]*Casemix/TotalCost)*EXP(-a/Table1[[#This Row],[n]]),)</f>
        <v>1.5732337757882107</v>
      </c>
      <c r="L625" s="39">
        <f>VLOOKUP(Table1[[#This Row],[BaseDRG]],BaseDRGTable,13+Table1[[#This Row],[severity]],FALSE)</f>
        <v>1.7305571533670319</v>
      </c>
      <c r="M625" s="39">
        <f>IF(VLOOKUP(Table1[[#This Row],[BaseDRG]],BaseDRGTable,8,0)&gt;0,Table1[[#This Row],[W (severity)]]*Basic_CaseMix/$L$797,Table1[[#This Row],[W (severity)]])</f>
        <v>1.7478104476614218</v>
      </c>
      <c r="N625" s="38">
        <v>11</v>
      </c>
      <c r="O625" s="41">
        <v>1</v>
      </c>
      <c r="P625" s="60">
        <v>1.4660785887740353</v>
      </c>
      <c r="Q625" s="40">
        <f>Table1[[#This Row],[W (proposed)]]/Table1[[#This Row],[W (curr)]]-1</f>
        <v>0.1921669554719958</v>
      </c>
      <c r="R625" s="41">
        <f>RANK(Table1[[#This Row],[∆W%]],Table1[∆W%])</f>
        <v>169</v>
      </c>
      <c r="S625" s="59">
        <f>Table1[W (proposed)]-Table1[[#This Row],[W (curr)]]</f>
        <v>0.2817318588873865</v>
      </c>
      <c r="T625" s="50">
        <f>Table1[[#This Row],[nBasic]]*Table1[W (proposed)]-Table1[[#This Row],[nBasic (curr)]]*Table1[[#This Row],[W (curr)]]</f>
        <v>0.2817318588873865</v>
      </c>
      <c r="U625" s="48"/>
      <c r="V625" s="46"/>
      <c r="W625" s="46"/>
      <c r="X625" s="46"/>
      <c r="Y625" s="46"/>
      <c r="Z625" s="46"/>
      <c r="AA625" s="46"/>
      <c r="AB625" s="46"/>
      <c r="AC625" s="46"/>
      <c r="AD625" s="46"/>
      <c r="AE625" s="46"/>
    </row>
    <row r="626" spans="1:31" s="44" customFormat="1" x14ac:dyDescent="0.25">
      <c r="A626" s="36">
        <v>14122</v>
      </c>
      <c r="B626" s="36" t="s">
        <v>9</v>
      </c>
      <c r="C626" s="36" t="s">
        <v>458</v>
      </c>
      <c r="D626" s="36">
        <v>1412</v>
      </c>
      <c r="E626" s="36">
        <v>2</v>
      </c>
      <c r="F626" s="37">
        <v>17</v>
      </c>
      <c r="G626" s="37">
        <v>1</v>
      </c>
      <c r="H626" s="38">
        <v>9917.2130235294117</v>
      </c>
      <c r="I626" s="38">
        <f>Table1[[#This Row],[Cost]]+IF(Table1[[#This Row],[n]]=0,0,VLOOKUP(Table1[[#This Row],[DRG]],HCPCs,5,0))</f>
        <v>9917.2130235294117</v>
      </c>
      <c r="J626" s="39">
        <v>0.94279999999999986</v>
      </c>
      <c r="K626" s="39">
        <f>Table1[[#This Row],[W (3M)]]-IFERROR((Table1[[#This Row],[W (3M)]]-Table1[[#This Row],[Adjusted Cost]]*Casemix/TotalCost)*EXP(-a/Table1[[#This Row],[n]]),)</f>
        <v>1.1881652740593349</v>
      </c>
      <c r="L626" s="39">
        <f>VLOOKUP(Table1[[#This Row],[BaseDRG]],BaseDRGTable,13+Table1[[#This Row],[severity]],FALSE)</f>
        <v>1.1881652740593349</v>
      </c>
      <c r="M626" s="39">
        <f>IF(VLOOKUP(Table1[[#This Row],[BaseDRG]],BaseDRGTable,8,0)&gt;0,Table1[[#This Row],[W (severity)]]*Basic_CaseMix/$L$797,Table1[[#This Row],[W (severity)]])</f>
        <v>1.2000110343128088</v>
      </c>
      <c r="N626" s="38">
        <v>22</v>
      </c>
      <c r="O626" s="41">
        <v>1</v>
      </c>
      <c r="P626" s="60">
        <v>0.93289274303835978</v>
      </c>
      <c r="Q626" s="40">
        <f>Table1[[#This Row],[W (proposed)]]/Table1[[#This Row],[W (curr)]]-1</f>
        <v>0.28633333603224886</v>
      </c>
      <c r="R626" s="41">
        <f>RANK(Table1[[#This Row],[∆W%]],Table1[∆W%])</f>
        <v>113</v>
      </c>
      <c r="S626" s="59">
        <f>Table1[W (proposed)]-Table1[[#This Row],[W (curr)]]</f>
        <v>0.26711829127444897</v>
      </c>
      <c r="T626" s="50">
        <f>Table1[[#This Row],[nBasic]]*Table1[W (proposed)]-Table1[[#This Row],[nBasic (curr)]]*Table1[[#This Row],[W (curr)]]</f>
        <v>0.26711829127444897</v>
      </c>
      <c r="U626" s="48"/>
      <c r="V626" s="46"/>
      <c r="W626" s="46"/>
      <c r="X626" s="46"/>
      <c r="Y626" s="46"/>
      <c r="Z626" s="46"/>
      <c r="AA626" s="46"/>
      <c r="AB626" s="46"/>
      <c r="AC626" s="46"/>
      <c r="AD626" s="46"/>
      <c r="AE626" s="46"/>
    </row>
    <row r="627" spans="1:31" s="44" customFormat="1" x14ac:dyDescent="0.25">
      <c r="A627" s="36">
        <v>131011</v>
      </c>
      <c r="B627" s="36" t="s">
        <v>21</v>
      </c>
      <c r="C627" s="36" t="s">
        <v>173</v>
      </c>
      <c r="D627" s="36">
        <v>13101</v>
      </c>
      <c r="E627" s="36">
        <v>1</v>
      </c>
      <c r="F627" s="37">
        <v>8</v>
      </c>
      <c r="G627" s="37">
        <v>1</v>
      </c>
      <c r="H627" s="38">
        <v>13331.774462500003</v>
      </c>
      <c r="I627" s="38">
        <f>Table1[[#This Row],[Cost]]+IF(Table1[[#This Row],[n]]=0,0,VLOOKUP(Table1[[#This Row],[DRG]],HCPCs,5,0))</f>
        <v>13331.774462500003</v>
      </c>
      <c r="J627" s="39">
        <v>1.32789822195</v>
      </c>
      <c r="K627" s="39">
        <f>Table1[[#This Row],[W (3M)]]-IFERROR((Table1[[#This Row],[W (3M)]]-Table1[[#This Row],[Adjusted Cost]]*Casemix/TotalCost)*EXP(-a/Table1[[#This Row],[n]]),)</f>
        <v>1.5860061168346964</v>
      </c>
      <c r="L627" s="39">
        <f>VLOOKUP(Table1[[#This Row],[BaseDRG]],BaseDRGTable,13+Table1[[#This Row],[severity]],FALSE)</f>
        <v>1.5860061168346964</v>
      </c>
      <c r="M627" s="39">
        <f>IF(VLOOKUP(Table1[[#This Row],[BaseDRG]],BaseDRGTable,8,0)&gt;0,Table1[[#This Row],[W (severity)]]*Basic_CaseMix/$L$797,Table1[[#This Row],[W (severity)]])</f>
        <v>1.6018182674089849</v>
      </c>
      <c r="N627" s="38">
        <v>8</v>
      </c>
      <c r="O627" s="41">
        <v>1</v>
      </c>
      <c r="P627" s="60">
        <v>1.3774739937728397</v>
      </c>
      <c r="Q627" s="40">
        <f>Table1[[#This Row],[W (proposed)]]/Table1[[#This Row],[W (curr)]]-1</f>
        <v>0.16286643134486778</v>
      </c>
      <c r="R627" s="41">
        <f>RANK(Table1[[#This Row],[∆W%]],Table1[∆W%])</f>
        <v>195</v>
      </c>
      <c r="S627" s="59">
        <f>Table1[W (proposed)]-Table1[[#This Row],[W (curr)]]</f>
        <v>0.22434427363614518</v>
      </c>
      <c r="T627" s="50">
        <f>Table1[[#This Row],[nBasic]]*Table1[W (proposed)]-Table1[[#This Row],[nBasic (curr)]]*Table1[[#This Row],[W (curr)]]</f>
        <v>0.22434427363614518</v>
      </c>
      <c r="U627" s="48"/>
      <c r="V627" s="46"/>
      <c r="W627" s="46"/>
      <c r="X627" s="46"/>
      <c r="Y627" s="46"/>
      <c r="Z627" s="46"/>
      <c r="AA627" s="46"/>
      <c r="AB627" s="46"/>
      <c r="AC627" s="46"/>
      <c r="AD627" s="46"/>
      <c r="AE627" s="46"/>
    </row>
    <row r="628" spans="1:31" s="44" customFormat="1" x14ac:dyDescent="0.25">
      <c r="A628" s="36">
        <v>101011</v>
      </c>
      <c r="B628" s="36" t="s">
        <v>18</v>
      </c>
      <c r="C628" s="36" t="s">
        <v>190</v>
      </c>
      <c r="D628" s="36">
        <v>10101</v>
      </c>
      <c r="E628" s="36">
        <v>1</v>
      </c>
      <c r="F628" s="37">
        <v>2</v>
      </c>
      <c r="G628" s="37">
        <v>1</v>
      </c>
      <c r="H628" s="38">
        <v>22735.165849999998</v>
      </c>
      <c r="I628" s="38">
        <f>Table1[[#This Row],[Cost]]+IF(Table1[[#This Row],[n]]=0,0,VLOOKUP(Table1[[#This Row],[DRG]],HCPCs,5,0))</f>
        <v>22735.165849999998</v>
      </c>
      <c r="J628" s="39">
        <v>1.9063836943000001</v>
      </c>
      <c r="K628" s="39">
        <f>Table1[[#This Row],[W (3M)]]-IFERROR((Table1[[#This Row],[W (3M)]]-Table1[[#This Row],[Adjusted Cost]]*Casemix/TotalCost)*EXP(-a/Table1[[#This Row],[n]]),)</f>
        <v>2.4725246479833052</v>
      </c>
      <c r="L628" s="39">
        <f>VLOOKUP(Table1[[#This Row],[BaseDRG]],BaseDRGTable,13+Table1[[#This Row],[severity]],FALSE)</f>
        <v>2.4725246479833052</v>
      </c>
      <c r="M628" s="39">
        <f>IF(VLOOKUP(Table1[[#This Row],[BaseDRG]],BaseDRGTable,8,0)&gt;0,Table1[[#This Row],[W (severity)]]*Basic_CaseMix/$L$797,Table1[[#This Row],[W (severity)]])</f>
        <v>2.4971752036259143</v>
      </c>
      <c r="N628" s="38">
        <v>2</v>
      </c>
      <c r="O628" s="41">
        <v>1</v>
      </c>
      <c r="P628" s="60">
        <v>2.3530010917542561</v>
      </c>
      <c r="Q628" s="40">
        <f>Table1[[#This Row],[W (proposed)]]/Table1[[#This Row],[W (curr)]]-1</f>
        <v>6.1272437304383365E-2</v>
      </c>
      <c r="R628" s="41">
        <f>RANK(Table1[[#This Row],[∆W%]],Table1[∆W%])</f>
        <v>285</v>
      </c>
      <c r="S628" s="59">
        <f>Table1[W (proposed)]-Table1[[#This Row],[W (curr)]]</f>
        <v>0.14417411187165818</v>
      </c>
      <c r="T628" s="50">
        <f>Table1[[#This Row],[nBasic]]*Table1[W (proposed)]-Table1[[#This Row],[nBasic (curr)]]*Table1[[#This Row],[W (curr)]]</f>
        <v>0.14417411187165818</v>
      </c>
      <c r="U628" s="48"/>
      <c r="V628" s="46"/>
      <c r="W628" s="46"/>
      <c r="X628" s="46"/>
      <c r="Y628" s="46"/>
      <c r="Z628" s="46"/>
      <c r="AA628" s="46"/>
      <c r="AB628" s="46"/>
      <c r="AC628" s="46"/>
      <c r="AD628" s="46"/>
      <c r="AE628" s="46"/>
    </row>
    <row r="629" spans="1:31" s="44" customFormat="1" x14ac:dyDescent="0.25">
      <c r="A629" s="36">
        <v>101102</v>
      </c>
      <c r="B629" s="36" t="s">
        <v>18</v>
      </c>
      <c r="C629" s="36" t="s">
        <v>502</v>
      </c>
      <c r="D629" s="36">
        <v>10110</v>
      </c>
      <c r="E629" s="36">
        <v>2</v>
      </c>
      <c r="F629" s="37">
        <v>1</v>
      </c>
      <c r="G629" s="37">
        <v>1</v>
      </c>
      <c r="H629" s="38">
        <v>9796.4</v>
      </c>
      <c r="I629" s="38">
        <f>Table1[[#This Row],[Cost]]+IF(Table1[[#This Row],[n]]=0,0,VLOOKUP(Table1[[#This Row],[DRG]],HCPCs,5,0))</f>
        <v>10136.043597137405</v>
      </c>
      <c r="J629" s="39">
        <v>1.7704836622</v>
      </c>
      <c r="K629" s="39">
        <f>Table1[[#This Row],[W (3M)]]-IFERROR((Table1[[#This Row],[W (3M)]]-Table1[[#This Row],[Adjusted Cost]]*Casemix/TotalCost)*EXP(-a/Table1[[#This Row],[n]]),)</f>
        <v>1.5260409871120109</v>
      </c>
      <c r="L629" s="39">
        <f>VLOOKUP(Table1[[#This Row],[BaseDRG]],BaseDRGTable,13+Table1[[#This Row],[severity]],FALSE)</f>
        <v>1.5260409871120109</v>
      </c>
      <c r="M629" s="39">
        <f>IF(VLOOKUP(Table1[[#This Row],[BaseDRG]],BaseDRGTable,8,0)&gt;0,Table1[[#This Row],[W (severity)]]*Basic_CaseMix/$L$797,Table1[[#This Row],[W (severity)]])</f>
        <v>1.5412552978354201</v>
      </c>
      <c r="N629" s="38">
        <v>2</v>
      </c>
      <c r="O629" s="41">
        <v>1</v>
      </c>
      <c r="P629" s="60">
        <v>1.4495290263378426</v>
      </c>
      <c r="Q629" s="40">
        <f>Table1[[#This Row],[W (proposed)]]/Table1[[#This Row],[W (curr)]]-1</f>
        <v>6.3280051541512838E-2</v>
      </c>
      <c r="R629" s="41">
        <f>RANK(Table1[[#This Row],[∆W%]],Table1[∆W%])</f>
        <v>283</v>
      </c>
      <c r="S629" s="59">
        <f>Table1[W (proposed)]-Table1[[#This Row],[W (curr)]]</f>
        <v>9.1726271497577505E-2</v>
      </c>
      <c r="T629" s="50">
        <f>Table1[[#This Row],[nBasic]]*Table1[W (proposed)]-Table1[[#This Row],[nBasic (curr)]]*Table1[[#This Row],[W (curr)]]</f>
        <v>9.1726271497577505E-2</v>
      </c>
      <c r="U629" s="48"/>
      <c r="V629" s="46"/>
      <c r="W629" s="46"/>
      <c r="X629" s="46"/>
      <c r="Y629" s="46"/>
      <c r="Z629" s="46"/>
      <c r="AA629" s="46"/>
      <c r="AB629" s="46"/>
      <c r="AC629" s="46"/>
      <c r="AD629" s="46"/>
      <c r="AE629" s="46"/>
    </row>
    <row r="630" spans="1:31" s="44" customFormat="1" x14ac:dyDescent="0.25">
      <c r="A630" s="36">
        <v>214153</v>
      </c>
      <c r="B630" s="36" t="s">
        <v>29</v>
      </c>
      <c r="C630" s="36" t="s">
        <v>493</v>
      </c>
      <c r="D630" s="36">
        <v>21415</v>
      </c>
      <c r="E630" s="36">
        <v>3</v>
      </c>
      <c r="F630" s="37">
        <v>3</v>
      </c>
      <c r="G630" s="37">
        <v>1</v>
      </c>
      <c r="H630" s="38">
        <v>3003.3533333333339</v>
      </c>
      <c r="I630" s="38">
        <f>Table1[[#This Row],[Cost]]+IF(Table1[[#This Row],[n]]=0,0,VLOOKUP(Table1[[#This Row],[DRG]],HCPCs,5,0))</f>
        <v>3003.3533333333339</v>
      </c>
      <c r="J630" s="39">
        <v>0.67270335795000002</v>
      </c>
      <c r="K630" s="39">
        <f>Table1[[#This Row],[W (3M)]]-IFERROR((Table1[[#This Row],[W (3M)]]-Table1[[#This Row],[Adjusted Cost]]*Casemix/TotalCost)*EXP(-a/Table1[[#This Row],[n]]),)</f>
        <v>0.435804739727219</v>
      </c>
      <c r="L630" s="39">
        <f>VLOOKUP(Table1[[#This Row],[BaseDRG]],BaseDRGTable,13+Table1[[#This Row],[severity]],FALSE)</f>
        <v>0.435804739727219</v>
      </c>
      <c r="M630" s="39">
        <f>IF(VLOOKUP(Table1[[#This Row],[BaseDRG]],BaseDRGTable,8,0)&gt;0,Table1[[#This Row],[W (severity)]]*Basic_CaseMix/$L$797,Table1[[#This Row],[W (severity)]])</f>
        <v>0.44014962219167525</v>
      </c>
      <c r="N630" s="38">
        <v>3</v>
      </c>
      <c r="O630" s="41">
        <v>1</v>
      </c>
      <c r="P630" s="60">
        <v>0.35156528185874975</v>
      </c>
      <c r="Q630" s="40">
        <f>Table1[[#This Row],[W (proposed)]]/Table1[[#This Row],[W (curr)]]-1</f>
        <v>0.25197124091598022</v>
      </c>
      <c r="R630" s="41">
        <f>RANK(Table1[[#This Row],[∆W%]],Table1[∆W%])</f>
        <v>130</v>
      </c>
      <c r="S630" s="51">
        <f>Table1[W (proposed)]-Table1[[#This Row],[W (curr)]]</f>
        <v>8.8584340332925504E-2</v>
      </c>
      <c r="T630" s="50">
        <f>Table1[[#This Row],[nBasic]]*Table1[W (proposed)]-Table1[[#This Row],[nBasic (curr)]]*Table1[[#This Row],[W (curr)]]</f>
        <v>8.8584340332925504E-2</v>
      </c>
      <c r="U630" s="48"/>
      <c r="V630" s="46"/>
      <c r="W630" s="46"/>
      <c r="X630" s="46"/>
      <c r="Y630" s="46"/>
      <c r="Z630" s="46"/>
      <c r="AA630" s="46"/>
      <c r="AB630" s="46"/>
      <c r="AC630" s="46"/>
      <c r="AD630" s="46"/>
      <c r="AE630" s="46"/>
    </row>
    <row r="631" spans="1:31" s="44" customFormat="1" x14ac:dyDescent="0.25">
      <c r="A631" s="36">
        <v>214141</v>
      </c>
      <c r="B631" s="36" t="s">
        <v>29</v>
      </c>
      <c r="C631" s="36" t="s">
        <v>191</v>
      </c>
      <c r="D631" s="36">
        <v>21414</v>
      </c>
      <c r="E631" s="36">
        <v>1</v>
      </c>
      <c r="F631" s="37">
        <v>1</v>
      </c>
      <c r="G631" s="37">
        <v>1</v>
      </c>
      <c r="H631" s="38">
        <v>4148.74</v>
      </c>
      <c r="I631" s="38">
        <f>Table1[[#This Row],[Cost]]+IF(Table1[[#This Row],[n]]=0,0,VLOOKUP(Table1[[#This Row],[DRG]],HCPCs,5,0))</f>
        <v>4148.74</v>
      </c>
      <c r="J631" s="39">
        <v>0.36387933645000003</v>
      </c>
      <c r="K631" s="39">
        <f>Table1[[#This Row],[W (3M)]]-IFERROR((Table1[[#This Row],[W (3M)]]-Table1[[#This Row],[Adjusted Cost]]*Casemix/TotalCost)*EXP(-a/Table1[[#This Row],[n]]),)</f>
        <v>0.42594080375478377</v>
      </c>
      <c r="L631" s="39">
        <f>VLOOKUP(Table1[[#This Row],[BaseDRG]],BaseDRGTable,13+Table1[[#This Row],[severity]],FALSE)</f>
        <v>0.42594080375478377</v>
      </c>
      <c r="M631" s="39">
        <f>IF(VLOOKUP(Table1[[#This Row],[BaseDRG]],BaseDRGTable,8,0)&gt;0,Table1[[#This Row],[W (severity)]]*Basic_CaseMix/$L$797,Table1[[#This Row],[W (severity)]])</f>
        <v>0.43018734483253551</v>
      </c>
      <c r="N631" s="38">
        <v>1</v>
      </c>
      <c r="O631" s="41">
        <v>1</v>
      </c>
      <c r="P631" s="60">
        <v>0.34663831593231231</v>
      </c>
      <c r="Q631" s="40">
        <f>Table1[[#This Row],[W (proposed)]]/Table1[[#This Row],[W (curr)]]-1</f>
        <v>0.24102652551698212</v>
      </c>
      <c r="R631" s="41">
        <f>RANK(Table1[[#This Row],[∆W%]],Table1[∆W%])</f>
        <v>141</v>
      </c>
      <c r="S631" s="51">
        <f>Table1[W (proposed)]-Table1[[#This Row],[W (curr)]]</f>
        <v>8.3549028900223199E-2</v>
      </c>
      <c r="T631" s="50">
        <f>Table1[[#This Row],[nBasic]]*Table1[W (proposed)]-Table1[[#This Row],[nBasic (curr)]]*Table1[[#This Row],[W (curr)]]</f>
        <v>8.3549028900223199E-2</v>
      </c>
      <c r="U631" s="48"/>
      <c r="V631" s="46"/>
      <c r="W631" s="46"/>
      <c r="X631" s="46"/>
      <c r="Y631" s="46"/>
      <c r="Z631" s="46"/>
      <c r="AA631" s="46"/>
      <c r="AB631" s="46"/>
      <c r="AC631" s="46"/>
      <c r="AD631" s="46"/>
      <c r="AE631" s="46"/>
    </row>
    <row r="632" spans="1:31" s="44" customFormat="1" x14ac:dyDescent="0.25">
      <c r="A632" s="36">
        <v>194141</v>
      </c>
      <c r="B632" s="36" t="s">
        <v>27</v>
      </c>
      <c r="C632" s="36" t="s">
        <v>177</v>
      </c>
      <c r="D632" s="36">
        <v>19414</v>
      </c>
      <c r="E632" s="36">
        <v>1</v>
      </c>
      <c r="F632" s="37">
        <v>21</v>
      </c>
      <c r="G632" s="37">
        <v>1</v>
      </c>
      <c r="H632" s="38">
        <v>8242.8316238095231</v>
      </c>
      <c r="I632" s="38">
        <f>Table1[[#This Row],[Cost]]+IF(Table1[[#This Row],[n]]=0,0,VLOOKUP(Table1[[#This Row],[DRG]],HCPCs,5,0))</f>
        <v>8242.8316238095231</v>
      </c>
      <c r="J632" s="39">
        <v>0.40890104030689628</v>
      </c>
      <c r="K632" s="39">
        <f>Table1[[#This Row],[W (3M)]]-IFERROR((Table1[[#This Row],[W (3M)]]-Table1[[#This Row],[Adjusted Cost]]*Casemix/TotalCost)*EXP(-a/Table1[[#This Row],[n]]),)</f>
        <v>0.975390002902214</v>
      </c>
      <c r="L632" s="39">
        <f>VLOOKUP(Table1[[#This Row],[BaseDRG]],BaseDRGTable,13+Table1[[#This Row],[severity]],FALSE)</f>
        <v>0.975390002902214</v>
      </c>
      <c r="M632" s="39">
        <f>IF(VLOOKUP(Table1[[#This Row],[BaseDRG]],BaseDRGTable,8,0)&gt;0,Table1[[#This Row],[W (severity)]]*Basic_CaseMix/$L$797,Table1[[#This Row],[W (severity)]])</f>
        <v>0.98511443802944176</v>
      </c>
      <c r="N632" s="38">
        <v>19</v>
      </c>
      <c r="O632" s="41">
        <v>1</v>
      </c>
      <c r="P632" s="60">
        <v>0.93168828512313029</v>
      </c>
      <c r="Q632" s="40">
        <f>Table1[[#This Row],[W (proposed)]]/Table1[[#This Row],[W (curr)]]-1</f>
        <v>5.7343377349915681E-2</v>
      </c>
      <c r="R632" s="41">
        <f>RANK(Table1[[#This Row],[∆W%]],Table1[∆W%])</f>
        <v>289</v>
      </c>
      <c r="S632" s="59">
        <f>Table1[W (proposed)]-Table1[[#This Row],[W (curr)]]</f>
        <v>5.3426152906311475E-2</v>
      </c>
      <c r="T632" s="50">
        <f>Table1[[#This Row],[nBasic]]*Table1[W (proposed)]-Table1[[#This Row],[nBasic (curr)]]*Table1[[#This Row],[W (curr)]]</f>
        <v>5.3426152906311475E-2</v>
      </c>
      <c r="U632" s="48"/>
      <c r="V632" s="46"/>
      <c r="W632" s="46"/>
      <c r="X632" s="46"/>
      <c r="Y632" s="46"/>
      <c r="Z632" s="46"/>
      <c r="AA632" s="46"/>
      <c r="AB632" s="46"/>
      <c r="AC632" s="46"/>
      <c r="AD632" s="46"/>
      <c r="AE632" s="46"/>
    </row>
    <row r="633" spans="1:31" s="44" customFormat="1" x14ac:dyDescent="0.25">
      <c r="A633" s="36">
        <v>111111</v>
      </c>
      <c r="B633" s="36" t="s">
        <v>19</v>
      </c>
      <c r="C633" s="36" t="s">
        <v>213</v>
      </c>
      <c r="D633" s="36">
        <v>11111</v>
      </c>
      <c r="E633" s="36">
        <v>1</v>
      </c>
      <c r="F633" s="37">
        <v>7</v>
      </c>
      <c r="G633" s="37">
        <v>1</v>
      </c>
      <c r="H633" s="38">
        <v>11623.322814285715</v>
      </c>
      <c r="I633" s="38">
        <f>Table1[[#This Row],[Cost]]+IF(Table1[[#This Row],[n]]=0,0,VLOOKUP(Table1[[#This Row],[DRG]],HCPCs,5,0))</f>
        <v>11623.322814285715</v>
      </c>
      <c r="J633" s="39">
        <v>1.7811920432833332</v>
      </c>
      <c r="K633" s="39">
        <f>Table1[[#This Row],[W (3M)]]-IFERROR((Table1[[#This Row],[W (3M)]]-Table1[[#This Row],[Adjusted Cost]]*Casemix/TotalCost)*EXP(-a/Table1[[#This Row],[n]]),)</f>
        <v>1.4469013994149145</v>
      </c>
      <c r="L633" s="39">
        <f>VLOOKUP(Table1[[#This Row],[BaseDRG]],BaseDRGTable,13+Table1[[#This Row],[severity]],FALSE)</f>
        <v>1.4469013994149145</v>
      </c>
      <c r="M633" s="39">
        <f>IF(VLOOKUP(Table1[[#This Row],[BaseDRG]],BaseDRGTable,8,0)&gt;0,Table1[[#This Row],[W (severity)]]*Basic_CaseMix/$L$797,Table1[[#This Row],[W (severity)]])</f>
        <v>1.4613267049360292</v>
      </c>
      <c r="N633" s="38">
        <v>7</v>
      </c>
      <c r="O633" s="41">
        <v>1</v>
      </c>
      <c r="P633" s="60">
        <v>1.5173669241552881</v>
      </c>
      <c r="Q633" s="40">
        <f>Table1[[#This Row],[W (proposed)]]/Table1[[#This Row],[W (curr)]]-1</f>
        <v>-3.6932543030392062E-2</v>
      </c>
      <c r="R633" s="41">
        <f>RANK(Table1[[#This Row],[∆W%]],Table1[∆W%])</f>
        <v>433</v>
      </c>
      <c r="S633" s="59">
        <f>Table1[W (proposed)]-Table1[[#This Row],[W (curr)]]</f>
        <v>-5.6040219219258836E-2</v>
      </c>
      <c r="T633" s="50">
        <f>Table1[[#This Row],[nBasic]]*Table1[W (proposed)]-Table1[[#This Row],[nBasic (curr)]]*Table1[[#This Row],[W (curr)]]</f>
        <v>-5.6040219219258836E-2</v>
      </c>
      <c r="U633" s="48"/>
      <c r="V633" s="46"/>
      <c r="W633" s="46"/>
      <c r="X633" s="46"/>
      <c r="Y633" s="46"/>
      <c r="Z633" s="46"/>
      <c r="AA633" s="46"/>
      <c r="AB633" s="46"/>
      <c r="AC633" s="46"/>
      <c r="AD633" s="46"/>
      <c r="AE633" s="46"/>
    </row>
    <row r="634" spans="1:31" s="44" customFormat="1" x14ac:dyDescent="0.25">
      <c r="A634" s="36">
        <v>194101</v>
      </c>
      <c r="B634" s="36" t="s">
        <v>27</v>
      </c>
      <c r="C634" s="36" t="s">
        <v>270</v>
      </c>
      <c r="D634" s="36">
        <v>19410</v>
      </c>
      <c r="E634" s="36">
        <v>1</v>
      </c>
      <c r="F634" s="37">
        <v>105</v>
      </c>
      <c r="G634" s="37">
        <v>1</v>
      </c>
      <c r="H634" s="38">
        <v>11405.538086666675</v>
      </c>
      <c r="I634" s="38">
        <f>Table1[[#This Row],[Cost]]+IF(Table1[[#This Row],[n]]=0,0,VLOOKUP(Table1[[#This Row],[DRG]],HCPCs,5,0))</f>
        <v>11405.538086666675</v>
      </c>
      <c r="J634" s="39">
        <v>0.93749993719330627</v>
      </c>
      <c r="K634" s="39">
        <f>Table1[[#This Row],[W (3M)]]-IFERROR((Table1[[#This Row],[W (3M)]]-Table1[[#This Row],[Adjusted Cost]]*Casemix/TotalCost)*EXP(-a/Table1[[#This Row],[n]]),)</f>
        <v>1.3767167750572771</v>
      </c>
      <c r="L634" s="39">
        <f>VLOOKUP(Table1[[#This Row],[BaseDRG]],BaseDRGTable,13+Table1[[#This Row],[severity]],FALSE)</f>
        <v>1.3767167750572771</v>
      </c>
      <c r="M634" s="39">
        <f>IF(VLOOKUP(Table1[[#This Row],[BaseDRG]],BaseDRGTable,8,0)&gt;0,Table1[[#This Row],[W (severity)]]*Basic_CaseMix/$L$797,Table1[[#This Row],[W (severity)]])</f>
        <v>1.390442354495016</v>
      </c>
      <c r="N634" s="38">
        <v>98</v>
      </c>
      <c r="O634" s="41">
        <v>1</v>
      </c>
      <c r="P634" s="60">
        <v>1.4825365049218351</v>
      </c>
      <c r="Q634" s="40">
        <f>Table1[[#This Row],[W (proposed)]]/Table1[[#This Row],[W (curr)]]-1</f>
        <v>-6.2119313838868817E-2</v>
      </c>
      <c r="R634" s="41">
        <f>RANK(Table1[[#This Row],[∆W%]],Table1[∆W%])</f>
        <v>460</v>
      </c>
      <c r="S634" s="59">
        <f>Table1[W (proposed)]-Table1[[#This Row],[W (curr)]]</f>
        <v>-9.2094150426819121E-2</v>
      </c>
      <c r="T634" s="50">
        <f>Table1[[#This Row],[nBasic]]*Table1[W (proposed)]-Table1[[#This Row],[nBasic (curr)]]*Table1[[#This Row],[W (curr)]]</f>
        <v>-9.2094150426819121E-2</v>
      </c>
      <c r="U634" s="48"/>
      <c r="V634" s="46"/>
      <c r="W634" s="46"/>
      <c r="X634" s="46"/>
      <c r="Y634" s="46"/>
      <c r="Z634" s="46"/>
      <c r="AA634" s="46"/>
      <c r="AB634" s="46"/>
      <c r="AC634" s="46"/>
      <c r="AD634" s="46"/>
      <c r="AE634" s="46"/>
    </row>
    <row r="635" spans="1:31" s="44" customFormat="1" x14ac:dyDescent="0.25">
      <c r="A635" s="36">
        <v>146111</v>
      </c>
      <c r="B635" s="36" t="s">
        <v>22</v>
      </c>
      <c r="C635" s="36" t="s">
        <v>225</v>
      </c>
      <c r="D635" s="36">
        <v>14611</v>
      </c>
      <c r="E635" s="36">
        <v>1</v>
      </c>
      <c r="F635" s="37">
        <v>13</v>
      </c>
      <c r="G635" s="37">
        <v>1</v>
      </c>
      <c r="H635" s="38">
        <v>4724.256684615385</v>
      </c>
      <c r="I635" s="38">
        <f>Table1[[#This Row],[Cost]]+IF(Table1[[#This Row],[n]]=0,0,VLOOKUP(Table1[[#This Row],[DRG]],HCPCs,5,0))</f>
        <v>4724.256684615385</v>
      </c>
      <c r="J635" s="39">
        <v>0.6174031958785714</v>
      </c>
      <c r="K635" s="39">
        <f>Table1[[#This Row],[W (3M)]]-IFERROR((Table1[[#This Row],[W (3M)]]-Table1[[#This Row],[Adjusted Cost]]*Casemix/TotalCost)*EXP(-a/Table1[[#This Row],[n]]),)</f>
        <v>0.57436893155270619</v>
      </c>
      <c r="L635" s="39">
        <f>VLOOKUP(Table1[[#This Row],[BaseDRG]],BaseDRGTable,13+Table1[[#This Row],[severity]],FALSE)</f>
        <v>0.57436893155270619</v>
      </c>
      <c r="M635" s="39">
        <f>IF(VLOOKUP(Table1[[#This Row],[BaseDRG]],BaseDRGTable,8,0)&gt;0,Table1[[#This Row],[W (severity)]]*Basic_CaseMix/$L$797,Table1[[#This Row],[W (severity)]])</f>
        <v>0.58009527014276796</v>
      </c>
      <c r="N635" s="38">
        <v>11</v>
      </c>
      <c r="O635" s="41">
        <v>1</v>
      </c>
      <c r="P635" s="60">
        <v>0.67484813909956287</v>
      </c>
      <c r="Q635" s="40">
        <f>Table1[[#This Row],[W (proposed)]]/Table1[[#This Row],[W (curr)]]-1</f>
        <v>-0.14040620914095114</v>
      </c>
      <c r="R635" s="41">
        <f>RANK(Table1[[#This Row],[∆W%]],Table1[∆W%])</f>
        <v>549</v>
      </c>
      <c r="S635" s="59">
        <f>Table1[W (proposed)]-Table1[[#This Row],[W (curr)]]</f>
        <v>-9.4752868956794911E-2</v>
      </c>
      <c r="T635" s="50">
        <f>Table1[[#This Row],[nBasic]]*Table1[W (proposed)]-Table1[[#This Row],[nBasic (curr)]]*Table1[[#This Row],[W (curr)]]</f>
        <v>-9.4752868956794911E-2</v>
      </c>
      <c r="U635" s="48"/>
      <c r="V635" s="46"/>
      <c r="W635" s="46"/>
      <c r="X635" s="46"/>
      <c r="Y635" s="46"/>
      <c r="Z635" s="46"/>
      <c r="AA635" s="46"/>
      <c r="AB635" s="46"/>
      <c r="AC635" s="46"/>
      <c r="AD635" s="46"/>
      <c r="AE635" s="46"/>
    </row>
    <row r="636" spans="1:31" s="44" customFormat="1" x14ac:dyDescent="0.25">
      <c r="A636" s="36">
        <v>194102</v>
      </c>
      <c r="B636" s="36" t="s">
        <v>27</v>
      </c>
      <c r="C636" s="36" t="s">
        <v>597</v>
      </c>
      <c r="D636" s="36">
        <v>19410</v>
      </c>
      <c r="E636" s="36">
        <v>2</v>
      </c>
      <c r="F636" s="37">
        <v>9</v>
      </c>
      <c r="G636" s="37">
        <v>1</v>
      </c>
      <c r="H636" s="38">
        <v>9828.1311111111117</v>
      </c>
      <c r="I636" s="38">
        <f>Table1[[#This Row],[Cost]]+IF(Table1[[#This Row],[n]]=0,0,VLOOKUP(Table1[[#This Row],[DRG]],HCPCs,5,0))</f>
        <v>9828.1311111111117</v>
      </c>
      <c r="J636" s="39">
        <v>1.041099475395</v>
      </c>
      <c r="K636" s="39">
        <f>Table1[[#This Row],[W (3M)]]-IFERROR((Table1[[#This Row],[W (3M)]]-Table1[[#This Row],[Adjusted Cost]]*Casemix/TotalCost)*EXP(-a/Table1[[#This Row],[n]]),)</f>
        <v>1.1766117967812164</v>
      </c>
      <c r="L636" s="39">
        <f>VLOOKUP(Table1[[#This Row],[BaseDRG]],BaseDRGTable,13+Table1[[#This Row],[severity]],FALSE)</f>
        <v>1.5143884525630049</v>
      </c>
      <c r="M636" s="39">
        <f>IF(VLOOKUP(Table1[[#This Row],[BaseDRG]],BaseDRGTable,8,0)&gt;0,Table1[[#This Row],[W (severity)]]*Basic_CaseMix/$L$797,Table1[[#This Row],[W (severity)]])</f>
        <v>1.5294865899445176</v>
      </c>
      <c r="N636" s="38">
        <v>19</v>
      </c>
      <c r="O636" s="41">
        <v>1</v>
      </c>
      <c r="P636" s="60">
        <v>1.6307901554140185</v>
      </c>
      <c r="Q636" s="40">
        <f>Table1[[#This Row],[W (proposed)]]/Table1[[#This Row],[W (curr)]]-1</f>
        <v>-6.2119313838868706E-2</v>
      </c>
      <c r="R636" s="41">
        <f>RANK(Table1[[#This Row],[∆W%]],Table1[∆W%])</f>
        <v>458</v>
      </c>
      <c r="S636" s="59">
        <f>Table1[W (proposed)]-Table1[[#This Row],[W (curr)]]</f>
        <v>-0.10130356546950092</v>
      </c>
      <c r="T636" s="50">
        <f>Table1[[#This Row],[nBasic]]*Table1[W (proposed)]-Table1[[#This Row],[nBasic (curr)]]*Table1[[#This Row],[W (curr)]]</f>
        <v>-0.10130356546950092</v>
      </c>
      <c r="U636" s="48"/>
      <c r="V636" s="46"/>
      <c r="W636" s="46"/>
      <c r="X636" s="46"/>
      <c r="Y636" s="46"/>
      <c r="Z636" s="46"/>
      <c r="AA636" s="46"/>
      <c r="AB636" s="46"/>
      <c r="AC636" s="46"/>
      <c r="AD636" s="46"/>
      <c r="AE636" s="46"/>
    </row>
    <row r="637" spans="1:31" s="44" customFormat="1" x14ac:dyDescent="0.25">
      <c r="A637" s="36">
        <v>146113</v>
      </c>
      <c r="B637" s="36" t="s">
        <v>22</v>
      </c>
      <c r="C637" s="36" t="s">
        <v>576</v>
      </c>
      <c r="D637" s="36">
        <v>14611</v>
      </c>
      <c r="E637" s="36">
        <v>3</v>
      </c>
      <c r="F637" s="37">
        <v>3</v>
      </c>
      <c r="G637" s="37">
        <v>1</v>
      </c>
      <c r="H637" s="38">
        <v>8030.1399999999994</v>
      </c>
      <c r="I637" s="38">
        <f>Table1[[#This Row],[Cost]]+IF(Table1[[#This Row],[n]]=0,0,VLOOKUP(Table1[[#This Row],[DRG]],HCPCs,5,0))</f>
        <v>8030.1399999999994</v>
      </c>
      <c r="J637" s="39">
        <v>0.83129710790000011</v>
      </c>
      <c r="K637" s="39">
        <f>Table1[[#This Row],[W (3M)]]-IFERROR((Table1[[#This Row],[W (3M)]]-Table1[[#This Row],[Adjusted Cost]]*Casemix/TotalCost)*EXP(-a/Table1[[#This Row],[n]]),)</f>
        <v>0.93879818231085055</v>
      </c>
      <c r="L637" s="39">
        <f>VLOOKUP(Table1[[#This Row],[BaseDRG]],BaseDRGTable,13+Table1[[#This Row],[severity]],FALSE)</f>
        <v>0.77335400084531636</v>
      </c>
      <c r="M637" s="39">
        <f>IF(VLOOKUP(Table1[[#This Row],[BaseDRG]],BaseDRGTable,8,0)&gt;0,Table1[[#This Row],[W (severity)]]*Basic_CaseMix/$L$797,Table1[[#This Row],[W (severity)]])</f>
        <v>0.78106417912192949</v>
      </c>
      <c r="N637" s="38">
        <v>3</v>
      </c>
      <c r="O637" s="41">
        <v>1</v>
      </c>
      <c r="P637" s="60">
        <v>0.90864334692478488</v>
      </c>
      <c r="Q637" s="40">
        <f>Table1[[#This Row],[W (proposed)]]/Table1[[#This Row],[W (curr)]]-1</f>
        <v>-0.14040620914095137</v>
      </c>
      <c r="R637" s="41">
        <f>RANK(Table1[[#This Row],[∆W%]],Table1[∆W%])</f>
        <v>551</v>
      </c>
      <c r="S637" s="59">
        <f>Table1[W (proposed)]-Table1[[#This Row],[W (curr)]]</f>
        <v>-0.12757916780285539</v>
      </c>
      <c r="T637" s="50">
        <f>Table1[[#This Row],[nBasic]]*Table1[W (proposed)]-Table1[[#This Row],[nBasic (curr)]]*Table1[[#This Row],[W (curr)]]</f>
        <v>-0.12757916780285539</v>
      </c>
      <c r="U637" s="48"/>
      <c r="V637" s="46"/>
      <c r="W637" s="46"/>
      <c r="X637" s="46"/>
      <c r="Y637" s="46"/>
      <c r="Z637" s="46"/>
      <c r="AA637" s="46"/>
      <c r="AB637" s="46"/>
      <c r="AC637" s="46"/>
      <c r="AD637" s="46"/>
      <c r="AE637" s="46"/>
    </row>
    <row r="638" spans="1:31" s="44" customFormat="1" x14ac:dyDescent="0.25">
      <c r="A638" s="36">
        <v>194191</v>
      </c>
      <c r="B638" s="36" t="s">
        <v>27</v>
      </c>
      <c r="C638" s="36" t="s">
        <v>245</v>
      </c>
      <c r="D638" s="36">
        <v>19419</v>
      </c>
      <c r="E638" s="36">
        <v>1</v>
      </c>
      <c r="F638" s="37">
        <v>22</v>
      </c>
      <c r="G638" s="37">
        <v>1</v>
      </c>
      <c r="H638" s="38">
        <v>5335.3949363636366</v>
      </c>
      <c r="I638" s="38">
        <f>Table1[[#This Row],[Cost]]+IF(Table1[[#This Row],[n]]=0,0,VLOOKUP(Table1[[#This Row],[DRG]],HCPCs,5,0))</f>
        <v>5346.71638960155</v>
      </c>
      <c r="J638" s="39">
        <v>0.69609913990476191</v>
      </c>
      <c r="K638" s="39">
        <f>Table1[[#This Row],[W (3M)]]-IFERROR((Table1[[#This Row],[W (3M)]]-Table1[[#This Row],[Adjusted Cost]]*Casemix/TotalCost)*EXP(-a/Table1[[#This Row],[n]]),)</f>
        <v>0.64871037333915837</v>
      </c>
      <c r="L638" s="39">
        <f>VLOOKUP(Table1[[#This Row],[BaseDRG]],BaseDRGTable,13+Table1[[#This Row],[severity]],FALSE)</f>
        <v>0.64871037333915837</v>
      </c>
      <c r="M638" s="39">
        <f>IF(VLOOKUP(Table1[[#This Row],[BaseDRG]],BaseDRGTable,8,0)&gt;0,Table1[[#This Row],[W (severity)]]*Basic_CaseMix/$L$797,Table1[[#This Row],[W (severity)]])</f>
        <v>0.65517788061637705</v>
      </c>
      <c r="N638" s="38">
        <v>23</v>
      </c>
      <c r="O638" s="41">
        <v>1</v>
      </c>
      <c r="P638" s="60">
        <v>0.88587257044979917</v>
      </c>
      <c r="Q638" s="40">
        <f>Table1[[#This Row],[W (proposed)]]/Table1[[#This Row],[W (curr)]]-1</f>
        <v>-0.2604152081560529</v>
      </c>
      <c r="R638" s="41">
        <f>RANK(Table1[[#This Row],[∆W%]],Table1[∆W%])</f>
        <v>664</v>
      </c>
      <c r="S638" s="59">
        <f>Table1[W (proposed)]-Table1[[#This Row],[W (curr)]]</f>
        <v>-0.23069468983342212</v>
      </c>
      <c r="T638" s="50">
        <f>Table1[[#This Row],[nBasic]]*Table1[W (proposed)]-Table1[[#This Row],[nBasic (curr)]]*Table1[[#This Row],[W (curr)]]</f>
        <v>-0.23069468983342212</v>
      </c>
      <c r="U638" s="48"/>
      <c r="V638" s="46"/>
      <c r="W638" s="46"/>
      <c r="X638" s="46"/>
      <c r="Y638" s="46"/>
      <c r="Z638" s="46"/>
      <c r="AA638" s="46"/>
      <c r="AB638" s="46"/>
      <c r="AC638" s="46"/>
      <c r="AD638" s="46"/>
      <c r="AE638" s="46"/>
    </row>
    <row r="639" spans="1:31" s="44" customFormat="1" x14ac:dyDescent="0.25">
      <c r="A639" s="36">
        <v>51132</v>
      </c>
      <c r="B639" s="36" t="s">
        <v>13</v>
      </c>
      <c r="C639" s="36" t="s">
        <v>611</v>
      </c>
      <c r="D639" s="36">
        <v>5113</v>
      </c>
      <c r="E639" s="36">
        <v>2</v>
      </c>
      <c r="F639" s="37">
        <v>4</v>
      </c>
      <c r="G639" s="37">
        <v>1</v>
      </c>
      <c r="H639" s="38">
        <v>27964.785546184998</v>
      </c>
      <c r="I639" s="38">
        <f>Table1[[#This Row],[Cost]]+IF(Table1[[#This Row],[n]]=0,0,VLOOKUP(Table1[[#This Row],[DRG]],HCPCs,5,0))</f>
        <v>35186.481447250306</v>
      </c>
      <c r="J639" s="39">
        <v>2.9980000000000002</v>
      </c>
      <c r="K639" s="39">
        <f>Table1[[#This Row],[W (3M)]]-IFERROR((Table1[[#This Row],[W (3M)]]-Table1[[#This Row],[Adjusted Cost]]*Casemix/TotalCost)*EXP(-a/Table1[[#This Row],[n]]),)</f>
        <v>4.0292587955765304</v>
      </c>
      <c r="L639" s="39">
        <f>VLOOKUP(Table1[[#This Row],[BaseDRG]],BaseDRGTable,13+Table1[[#This Row],[severity]],FALSE)</f>
        <v>4.0292587955765304</v>
      </c>
      <c r="M639" s="39">
        <f>IF(VLOOKUP(Table1[[#This Row],[BaseDRG]],BaseDRGTable,8,0)&gt;0,Table1[[#This Row],[W (severity)]]*Basic_CaseMix/$L$797,Table1[[#This Row],[W (severity)]])</f>
        <v>4.069429666358281</v>
      </c>
      <c r="N639" s="38">
        <v>4</v>
      </c>
      <c r="O639" s="41">
        <v>1</v>
      </c>
      <c r="P639" s="60">
        <v>4.3109731661496857</v>
      </c>
      <c r="Q639" s="40">
        <f>Table1[[#This Row],[W (proposed)]]/Table1[[#This Row],[W (curr)]]-1</f>
        <v>-5.6029924214800353E-2</v>
      </c>
      <c r="R639" s="41">
        <f>RANK(Table1[[#This Row],[∆W%]],Table1[∆W%])</f>
        <v>450</v>
      </c>
      <c r="S639" s="59">
        <f>Table1[W (proposed)]-Table1[[#This Row],[W (curr)]]</f>
        <v>-0.24154349979140477</v>
      </c>
      <c r="T639" s="50">
        <f>Table1[[#This Row],[nBasic]]*Table1[W (proposed)]-Table1[[#This Row],[nBasic (curr)]]*Table1[[#This Row],[W (curr)]]</f>
        <v>-0.24154349979140477</v>
      </c>
      <c r="U639" s="48"/>
      <c r="V639" s="46"/>
      <c r="W639" s="46"/>
      <c r="X639" s="46"/>
      <c r="Y639" s="46"/>
      <c r="Z639" s="46"/>
      <c r="AA639" s="46"/>
      <c r="AB639" s="46"/>
      <c r="AC639" s="46"/>
      <c r="AD639" s="46"/>
      <c r="AE639" s="46"/>
    </row>
    <row r="640" spans="1:31" s="44" customFormat="1" x14ac:dyDescent="0.25">
      <c r="A640" s="36">
        <v>204111</v>
      </c>
      <c r="B640" s="36" t="s">
        <v>28</v>
      </c>
      <c r="C640" s="36" t="s">
        <v>248</v>
      </c>
      <c r="D640" s="36">
        <v>20411</v>
      </c>
      <c r="E640" s="36">
        <v>1</v>
      </c>
      <c r="F640" s="37">
        <v>21</v>
      </c>
      <c r="G640" s="37">
        <v>1</v>
      </c>
      <c r="H640" s="38">
        <v>8607.3643333333348</v>
      </c>
      <c r="I640" s="38">
        <f>Table1[[#This Row],[Cost]]+IF(Table1[[#This Row],[n]]=0,0,VLOOKUP(Table1[[#This Row],[DRG]],HCPCs,5,0))</f>
        <v>8607.3643333333348</v>
      </c>
      <c r="J640" s="39">
        <v>0.40539960323235308</v>
      </c>
      <c r="K640" s="39">
        <f>Table1[[#This Row],[W (3M)]]-IFERROR((Table1[[#This Row],[W (3M)]]-Table1[[#This Row],[Adjusted Cost]]*Casemix/TotalCost)*EXP(-a/Table1[[#This Row],[n]]),)</f>
        <v>1.0177190431197689</v>
      </c>
      <c r="L640" s="39">
        <f>VLOOKUP(Table1[[#This Row],[BaseDRG]],BaseDRGTable,13+Table1[[#This Row],[severity]],FALSE)</f>
        <v>1.0177190431197689</v>
      </c>
      <c r="M640" s="39">
        <f>IF(VLOOKUP(Table1[[#This Row],[BaseDRG]],BaseDRGTable,8,0)&gt;0,Table1[[#This Row],[W (severity)]]*Basic_CaseMix/$L$797,Table1[[#This Row],[W (severity)]])</f>
        <v>1.0278654899596129</v>
      </c>
      <c r="N640" s="38">
        <v>19</v>
      </c>
      <c r="O640" s="41">
        <v>1</v>
      </c>
      <c r="P640" s="60">
        <v>1.3023415912967429</v>
      </c>
      <c r="Q640" s="40">
        <f>Table1[[#This Row],[W (proposed)]]/Table1[[#This Row],[W (curr)]]-1</f>
        <v>-0.21075584406686565</v>
      </c>
      <c r="R640" s="41">
        <f>RANK(Table1[[#This Row],[∆W%]],Table1[∆W%])</f>
        <v>629</v>
      </c>
      <c r="S640" s="59">
        <f>Table1[W (proposed)]-Table1[[#This Row],[W (curr)]]</f>
        <v>-0.27447610133712996</v>
      </c>
      <c r="T640" s="50">
        <f>Table1[[#This Row],[nBasic]]*Table1[W (proposed)]-Table1[[#This Row],[nBasic (curr)]]*Table1[[#This Row],[W (curr)]]</f>
        <v>-0.27447610133712996</v>
      </c>
      <c r="U640" s="48"/>
      <c r="V640" s="46"/>
      <c r="W640" s="46"/>
      <c r="X640" s="46"/>
      <c r="Y640" s="46"/>
      <c r="Z640" s="46"/>
      <c r="AA640" s="46"/>
      <c r="AB640" s="46"/>
      <c r="AC640" s="46"/>
      <c r="AD640" s="46"/>
      <c r="AE640" s="46"/>
    </row>
    <row r="641" spans="1:31" s="44" customFormat="1" x14ac:dyDescent="0.25">
      <c r="A641" s="36">
        <v>14202</v>
      </c>
      <c r="B641" s="36" t="s">
        <v>9</v>
      </c>
      <c r="C641" s="36" t="s">
        <v>594</v>
      </c>
      <c r="D641" s="36">
        <v>1420</v>
      </c>
      <c r="E641" s="36">
        <v>2</v>
      </c>
      <c r="F641" s="37">
        <v>3</v>
      </c>
      <c r="G641" s="37">
        <v>1</v>
      </c>
      <c r="H641" s="38">
        <v>6386.036133333334</v>
      </c>
      <c r="I641" s="38">
        <f>Table1[[#This Row],[Cost]]+IF(Table1[[#This Row],[n]]=0,0,VLOOKUP(Table1[[#This Row],[DRG]],HCPCs,5,0))</f>
        <v>6386.036133333334</v>
      </c>
      <c r="J641" s="39">
        <v>0.8982</v>
      </c>
      <c r="K641" s="39">
        <f>Table1[[#This Row],[W (3M)]]-IFERROR((Table1[[#This Row],[W (3M)]]-Table1[[#This Row],[Adjusted Cost]]*Casemix/TotalCost)*EXP(-a/Table1[[#This Row],[n]]),)</f>
        <v>0.80208645143574375</v>
      </c>
      <c r="L641" s="39">
        <f>VLOOKUP(Table1[[#This Row],[BaseDRG]],BaseDRGTable,13+Table1[[#This Row],[severity]],FALSE)</f>
        <v>0.80208645143574375</v>
      </c>
      <c r="M641" s="39">
        <f>IF(VLOOKUP(Table1[[#This Row],[BaseDRG]],BaseDRGTable,8,0)&gt;0,Table1[[#This Row],[W (severity)]]*Basic_CaseMix/$L$797,Table1[[#This Row],[W (severity)]])</f>
        <v>0.8100830862589502</v>
      </c>
      <c r="N641" s="38">
        <v>3</v>
      </c>
      <c r="O641" s="41">
        <v>1</v>
      </c>
      <c r="P641" s="60">
        <v>1.1034900871804834</v>
      </c>
      <c r="Q641" s="40">
        <f>Table1[[#This Row],[W (proposed)]]/Table1[[#This Row],[W (curr)]]-1</f>
        <v>-0.26589001961151681</v>
      </c>
      <c r="R641" s="41">
        <f>RANK(Table1[[#This Row],[∆W%]],Table1[∆W%])</f>
        <v>669</v>
      </c>
      <c r="S641" s="59">
        <f>Table1[W (proposed)]-Table1[[#This Row],[W (curr)]]</f>
        <v>-0.29340700092153316</v>
      </c>
      <c r="T641" s="50">
        <f>Table1[[#This Row],[nBasic]]*Table1[W (proposed)]-Table1[[#This Row],[nBasic (curr)]]*Table1[[#This Row],[W (curr)]]</f>
        <v>-0.29340700092153316</v>
      </c>
      <c r="U641" s="48"/>
      <c r="V641" s="46"/>
      <c r="W641" s="46"/>
      <c r="X641" s="46"/>
      <c r="Y641" s="46"/>
      <c r="Z641" s="46"/>
      <c r="AA641" s="46"/>
      <c r="AB641" s="46"/>
      <c r="AC641" s="46"/>
      <c r="AD641" s="46"/>
      <c r="AE641" s="46"/>
    </row>
    <row r="642" spans="1:31" s="44" customFormat="1" x14ac:dyDescent="0.25">
      <c r="A642" s="36">
        <v>31153</v>
      </c>
      <c r="B642" s="36" t="s">
        <v>11</v>
      </c>
      <c r="C642" s="36" t="s">
        <v>677</v>
      </c>
      <c r="D642" s="36">
        <v>3115</v>
      </c>
      <c r="E642" s="36">
        <v>3</v>
      </c>
      <c r="F642" s="37">
        <v>21</v>
      </c>
      <c r="G642" s="37">
        <v>1</v>
      </c>
      <c r="H642" s="38">
        <v>5619.4853238095238</v>
      </c>
      <c r="I642" s="38">
        <f>Table1[[#This Row],[Cost]]+IF(Table1[[#This Row],[n]]=0,0,VLOOKUP(Table1[[#This Row],[DRG]],HCPCs,5,0))</f>
        <v>5650.6811067308508</v>
      </c>
      <c r="J642" s="39">
        <v>1.5511999999999999</v>
      </c>
      <c r="K642" s="39">
        <f>Table1[[#This Row],[W (3M)]]-IFERROR((Table1[[#This Row],[W (3M)]]-Table1[[#This Row],[Adjusted Cost]]*Casemix/TotalCost)*EXP(-a/Table1[[#This Row],[n]]),)</f>
        <v>0.71616005605620348</v>
      </c>
      <c r="L642" s="39">
        <f>VLOOKUP(Table1[[#This Row],[BaseDRG]],BaseDRGTable,13+Table1[[#This Row],[severity]],FALSE)</f>
        <v>0.71616005605620348</v>
      </c>
      <c r="M642" s="39">
        <f>IF(VLOOKUP(Table1[[#This Row],[BaseDRG]],BaseDRGTable,8,0)&gt;0,Table1[[#This Row],[W (severity)]]*Basic_CaseMix/$L$797,Table1[[#This Row],[W (severity)]])</f>
        <v>0.72330002261840798</v>
      </c>
      <c r="N642" s="38">
        <v>7</v>
      </c>
      <c r="O642" s="41">
        <v>1</v>
      </c>
      <c r="P642" s="60">
        <v>1.0444097859678962</v>
      </c>
      <c r="Q642" s="40">
        <f>Table1[[#This Row],[W (proposed)]]/Table1[[#This Row],[W (curr)]]-1</f>
        <v>-0.30745572060290782</v>
      </c>
      <c r="R642" s="41">
        <f>RANK(Table1[[#This Row],[∆W%]],Table1[∆W%])</f>
        <v>689</v>
      </c>
      <c r="S642" s="59">
        <f>Table1[W (proposed)]-Table1[[#This Row],[W (curr)]]</f>
        <v>-0.32110976334948826</v>
      </c>
      <c r="T642" s="50">
        <f>Table1[[#This Row],[nBasic]]*Table1[W (proposed)]-Table1[[#This Row],[nBasic (curr)]]*Table1[[#This Row],[W (curr)]]</f>
        <v>-0.32110976334948826</v>
      </c>
      <c r="U642" s="48"/>
      <c r="V642" s="46"/>
      <c r="W642" s="46"/>
      <c r="X642" s="46"/>
      <c r="Y642" s="46"/>
      <c r="Z642" s="46"/>
      <c r="AA642" s="46"/>
      <c r="AB642" s="46"/>
      <c r="AC642" s="46"/>
      <c r="AD642" s="46"/>
      <c r="AE642" s="46"/>
    </row>
    <row r="643" spans="1:31" s="44" customFormat="1" x14ac:dyDescent="0.25">
      <c r="A643" s="36">
        <v>31302</v>
      </c>
      <c r="B643" s="36" t="s">
        <v>11</v>
      </c>
      <c r="C643" s="36" t="s">
        <v>466</v>
      </c>
      <c r="D643" s="36">
        <v>3130</v>
      </c>
      <c r="E643" s="36">
        <v>2</v>
      </c>
      <c r="F643" s="37">
        <v>8</v>
      </c>
      <c r="G643" s="37">
        <v>1</v>
      </c>
      <c r="H643" s="38">
        <v>6905.635687500001</v>
      </c>
      <c r="I643" s="38">
        <f>Table1[[#This Row],[Cost]]+IF(Table1[[#This Row],[n]]=0,0,VLOOKUP(Table1[[#This Row],[DRG]],HCPCs,5,0))</f>
        <v>6905.635687500001</v>
      </c>
      <c r="J643" s="39">
        <v>1.1425000000000001</v>
      </c>
      <c r="K643" s="39">
        <f>Table1[[#This Row],[W (3M)]]-IFERROR((Table1[[#This Row],[W (3M)]]-Table1[[#This Row],[Adjusted Cost]]*Casemix/TotalCost)*EXP(-a/Table1[[#This Row],[n]]),)</f>
        <v>0.86479224636914753</v>
      </c>
      <c r="L643" s="39">
        <f>VLOOKUP(Table1[[#This Row],[BaseDRG]],BaseDRGTable,13+Table1[[#This Row],[severity]],FALSE)</f>
        <v>0.86479224636914753</v>
      </c>
      <c r="M643" s="39">
        <f>IF(VLOOKUP(Table1[[#This Row],[BaseDRG]],BaseDRGTable,8,0)&gt;0,Table1[[#This Row],[W (severity)]]*Basic_CaseMix/$L$797,Table1[[#This Row],[W (severity)]])</f>
        <v>0.87341404490442476</v>
      </c>
      <c r="N643" s="38">
        <v>9</v>
      </c>
      <c r="O643" s="41">
        <v>2</v>
      </c>
      <c r="P643" s="60">
        <v>0.62911277781328212</v>
      </c>
      <c r="Q643" s="40">
        <f>Table1[[#This Row],[W (proposed)]]/Table1[[#This Row],[W (curr)]]-1</f>
        <v>0.3883266652766193</v>
      </c>
      <c r="R643" s="41">
        <f>RANK(Table1[[#This Row],[∆W%]],Table1[∆W%])</f>
        <v>62</v>
      </c>
      <c r="S643" s="59">
        <f>Table1[W (proposed)]-Table1[[#This Row],[W (curr)]]</f>
        <v>0.24430126709114264</v>
      </c>
      <c r="T643" s="50">
        <f>Table1[[#This Row],[nBasic]]*Table1[W (proposed)]-Table1[[#This Row],[nBasic (curr)]]*Table1[[#This Row],[W (curr)]]</f>
        <v>-0.38481151072213948</v>
      </c>
      <c r="U643" s="48"/>
      <c r="V643" s="46"/>
      <c r="W643" s="46"/>
      <c r="X643" s="46"/>
      <c r="Y643" s="46"/>
      <c r="Z643" s="46"/>
      <c r="AA643" s="46"/>
      <c r="AB643" s="46"/>
      <c r="AC643" s="46"/>
      <c r="AD643" s="46"/>
      <c r="AE643" s="46"/>
    </row>
    <row r="644" spans="1:31" s="44" customFormat="1" x14ac:dyDescent="0.25">
      <c r="A644" s="36">
        <v>44102</v>
      </c>
      <c r="B644" s="36" t="s">
        <v>12</v>
      </c>
      <c r="C644" s="36" t="s">
        <v>675</v>
      </c>
      <c r="D644" s="36">
        <v>4410</v>
      </c>
      <c r="E644" s="36">
        <v>2</v>
      </c>
      <c r="F644" s="37">
        <v>16</v>
      </c>
      <c r="G644" s="37">
        <v>1</v>
      </c>
      <c r="H644" s="38">
        <v>11374.596243749998</v>
      </c>
      <c r="I644" s="38">
        <f>Table1[[#This Row],[Cost]]+IF(Table1[[#This Row],[n]]=0,0,VLOOKUP(Table1[[#This Row],[DRG]],HCPCs,5,0))</f>
        <v>11374.596243749998</v>
      </c>
      <c r="J644" s="39">
        <v>1.9161999999999999</v>
      </c>
      <c r="K644" s="39">
        <f>Table1[[#This Row],[W (3M)]]-IFERROR((Table1[[#This Row],[W (3M)]]-Table1[[#This Row],[Adjusted Cost]]*Casemix/TotalCost)*EXP(-a/Table1[[#This Row],[n]]),)</f>
        <v>1.402661664348313</v>
      </c>
      <c r="L644" s="39">
        <f>VLOOKUP(Table1[[#This Row],[BaseDRG]],BaseDRGTable,13+Table1[[#This Row],[severity]],FALSE)</f>
        <v>1.402661664348313</v>
      </c>
      <c r="M644" s="39">
        <f>IF(VLOOKUP(Table1[[#This Row],[BaseDRG]],BaseDRGTable,8,0)&gt;0,Table1[[#This Row],[W (severity)]]*Basic_CaseMix/$L$797,Table1[[#This Row],[W (severity)]])</f>
        <v>1.416645908927219</v>
      </c>
      <c r="N644" s="38">
        <v>18</v>
      </c>
      <c r="O644" s="41">
        <v>1</v>
      </c>
      <c r="P644" s="60">
        <v>1.8460259288694596</v>
      </c>
      <c r="Q644" s="40">
        <f>Table1[[#This Row],[W (proposed)]]/Table1[[#This Row],[W (curr)]]-1</f>
        <v>-0.23259696043662881</v>
      </c>
      <c r="R644" s="41">
        <f>RANK(Table1[[#This Row],[∆W%]],Table1[∆W%])</f>
        <v>649</v>
      </c>
      <c r="S644" s="59">
        <f>Table1[W (proposed)]-Table1[[#This Row],[W (curr)]]</f>
        <v>-0.42938001994224062</v>
      </c>
      <c r="T644" s="50">
        <f>Table1[[#This Row],[nBasic]]*Table1[W (proposed)]-Table1[[#This Row],[nBasic (curr)]]*Table1[[#This Row],[W (curr)]]</f>
        <v>-0.42938001994224062</v>
      </c>
      <c r="U644" s="48"/>
      <c r="V644" s="46"/>
      <c r="W644" s="46"/>
      <c r="X644" s="46"/>
      <c r="Y644" s="46"/>
      <c r="Z644" s="46"/>
      <c r="AA644" s="46"/>
      <c r="AB644" s="46"/>
      <c r="AC644" s="46"/>
      <c r="AD644" s="46"/>
      <c r="AE644" s="46"/>
    </row>
    <row r="645" spans="1:31" s="44" customFormat="1" x14ac:dyDescent="0.25">
      <c r="A645" s="36">
        <v>24113</v>
      </c>
      <c r="B645" s="36" t="s">
        <v>10</v>
      </c>
      <c r="C645" s="36" t="s">
        <v>610</v>
      </c>
      <c r="D645" s="36">
        <v>2411</v>
      </c>
      <c r="E645" s="36">
        <v>3</v>
      </c>
      <c r="F645" s="37">
        <v>4</v>
      </c>
      <c r="G645" s="37">
        <v>1</v>
      </c>
      <c r="H645" s="38">
        <v>4305.8109249999998</v>
      </c>
      <c r="I645" s="38">
        <f>Table1[[#This Row],[Cost]]+IF(Table1[[#This Row],[n]]=0,0,VLOOKUP(Table1[[#This Row],[DRG]],HCPCs,5,0))</f>
        <v>4305.8109249999998</v>
      </c>
      <c r="J645" s="39">
        <v>1.0676879241999999</v>
      </c>
      <c r="K645" s="39">
        <f>Table1[[#This Row],[W (3M)]]-IFERROR((Table1[[#This Row],[W (3M)]]-Table1[[#This Row],[Adjusted Cost]]*Casemix/TotalCost)*EXP(-a/Table1[[#This Row],[n]]),)</f>
        <v>0.62010207597305089</v>
      </c>
      <c r="L645" s="39">
        <f>VLOOKUP(Table1[[#This Row],[BaseDRG]],BaseDRGTable,13+Table1[[#This Row],[severity]],FALSE)</f>
        <v>0.62010207597305089</v>
      </c>
      <c r="M645" s="39">
        <f>IF(VLOOKUP(Table1[[#This Row],[BaseDRG]],BaseDRGTable,8,0)&gt;0,Table1[[#This Row],[W (severity)]]*Basic_CaseMix/$L$797,Table1[[#This Row],[W (severity)]])</f>
        <v>0.6262843644854581</v>
      </c>
      <c r="N645" s="38">
        <v>1</v>
      </c>
      <c r="O645" s="41">
        <v>1</v>
      </c>
      <c r="P645" s="60">
        <v>1.0646176990851846</v>
      </c>
      <c r="Q645" s="40">
        <f>Table1[[#This Row],[W (proposed)]]/Table1[[#This Row],[W (curr)]]-1</f>
        <v>-0.41172839318412791</v>
      </c>
      <c r="R645" s="41">
        <f>RANK(Table1[[#This Row],[∆W%]],Table1[∆W%])</f>
        <v>734</v>
      </c>
      <c r="S645" s="51">
        <f>Table1[W (proposed)]-Table1[[#This Row],[W (curr)]]</f>
        <v>-0.43833333459972645</v>
      </c>
      <c r="T645" s="50">
        <f>Table1[[#This Row],[nBasic]]*Table1[W (proposed)]-Table1[[#This Row],[nBasic (curr)]]*Table1[[#This Row],[W (curr)]]</f>
        <v>-0.43833333459972645</v>
      </c>
      <c r="U645" s="48"/>
      <c r="V645" s="46"/>
      <c r="W645" s="46"/>
      <c r="X645" s="46"/>
      <c r="Y645" s="46"/>
      <c r="Z645" s="46"/>
      <c r="AA645" s="46"/>
      <c r="AB645" s="46"/>
      <c r="AC645" s="46"/>
      <c r="AD645" s="46"/>
      <c r="AE645" s="46"/>
    </row>
    <row r="646" spans="1:31" s="44" customFormat="1" x14ac:dyDescent="0.25">
      <c r="A646" s="36">
        <v>51052</v>
      </c>
      <c r="B646" s="36" t="s">
        <v>13</v>
      </c>
      <c r="C646" s="36" t="s">
        <v>504</v>
      </c>
      <c r="D646" s="36">
        <v>5105</v>
      </c>
      <c r="E646" s="36">
        <v>2</v>
      </c>
      <c r="F646" s="37">
        <v>1</v>
      </c>
      <c r="G646" s="37">
        <v>1</v>
      </c>
      <c r="H646" s="38">
        <v>9314</v>
      </c>
      <c r="I646" s="38">
        <f>Table1[[#This Row],[Cost]]+IF(Table1[[#This Row],[n]]=0,0,VLOOKUP(Table1[[#This Row],[DRG]],HCPCs,5,0))</f>
        <v>9314</v>
      </c>
      <c r="J646" s="39">
        <v>5.1684999999999999</v>
      </c>
      <c r="K646" s="39">
        <f>Table1[[#This Row],[W (3M)]]-IFERROR((Table1[[#This Row],[W (3M)]]-Table1[[#This Row],[Adjusted Cost]]*Casemix/TotalCost)*EXP(-a/Table1[[#This Row],[n]]),)</f>
        <v>3.3525364462250913</v>
      </c>
      <c r="L646" s="39">
        <f>VLOOKUP(Table1[[#This Row],[BaseDRG]],BaseDRGTable,13+Table1[[#This Row],[severity]],FALSE)</f>
        <v>4.58355014988331</v>
      </c>
      <c r="M646" s="39">
        <f>IF(VLOOKUP(Table1[[#This Row],[BaseDRG]],BaseDRGTable,8,0)&gt;0,Table1[[#This Row],[W (severity)]]*Basic_CaseMix/$L$797,Table1[[#This Row],[W (severity)]])</f>
        <v>4.6292471899927152</v>
      </c>
      <c r="N646" s="38">
        <v>1</v>
      </c>
      <c r="O646" s="41">
        <v>1</v>
      </c>
      <c r="P646" s="60">
        <v>5.1575613295497478</v>
      </c>
      <c r="Q646" s="40">
        <f>Table1[[#This Row],[W (proposed)]]/Table1[[#This Row],[W (curr)]]-1</f>
        <v>-0.10243487295635401</v>
      </c>
      <c r="R646" s="41">
        <f>RANK(Table1[[#This Row],[∆W%]],Table1[∆W%])</f>
        <v>507</v>
      </c>
      <c r="S646" s="59">
        <f>Table1[W (proposed)]-Table1[[#This Row],[W (curr)]]</f>
        <v>-0.52831413955703255</v>
      </c>
      <c r="T646" s="50">
        <f>Table1[[#This Row],[nBasic]]*Table1[W (proposed)]-Table1[[#This Row],[nBasic (curr)]]*Table1[[#This Row],[W (curr)]]</f>
        <v>-0.52831413955703255</v>
      </c>
      <c r="U646" s="48"/>
      <c r="V646" s="46"/>
      <c r="W646" s="46"/>
      <c r="X646" s="46"/>
      <c r="Y646" s="46"/>
      <c r="Z646" s="46"/>
      <c r="AA646" s="46"/>
      <c r="AB646" s="46"/>
      <c r="AC646" s="46"/>
      <c r="AD646" s="46"/>
      <c r="AE646" s="46"/>
    </row>
    <row r="647" spans="1:31" s="44" customFormat="1" x14ac:dyDescent="0.25">
      <c r="A647" s="36">
        <v>194161</v>
      </c>
      <c r="B647" s="36" t="s">
        <v>27</v>
      </c>
      <c r="C647" s="36" t="s">
        <v>285</v>
      </c>
      <c r="D647" s="36">
        <v>19416</v>
      </c>
      <c r="E647" s="36">
        <v>1</v>
      </c>
      <c r="F647" s="37">
        <v>30</v>
      </c>
      <c r="G647" s="37">
        <v>1</v>
      </c>
      <c r="H647" s="38">
        <v>7335.4548366666659</v>
      </c>
      <c r="I647" s="38">
        <f>Table1[[#This Row],[Cost]]+IF(Table1[[#This Row],[n]]=0,0,VLOOKUP(Table1[[#This Row],[DRG]],HCPCs,5,0))</f>
        <v>7335.4548366666659</v>
      </c>
      <c r="J647" s="39">
        <v>0.77329995262989426</v>
      </c>
      <c r="K647" s="39">
        <f>Table1[[#This Row],[W (3M)]]-IFERROR((Table1[[#This Row],[W (3M)]]-Table1[[#This Row],[Adjusted Cost]]*Casemix/TotalCost)*EXP(-a/Table1[[#This Row],[n]]),)</f>
        <v>0.88458624781850415</v>
      </c>
      <c r="L647" s="39">
        <f>VLOOKUP(Table1[[#This Row],[BaseDRG]],BaseDRGTable,13+Table1[[#This Row],[severity]],FALSE)</f>
        <v>0.88458624781850415</v>
      </c>
      <c r="M647" s="39">
        <f>IF(VLOOKUP(Table1[[#This Row],[BaseDRG]],BaseDRGTable,8,0)&gt;0,Table1[[#This Row],[W (severity)]]*Basic_CaseMix/$L$797,Table1[[#This Row],[W (severity)]])</f>
        <v>0.8934053884245734</v>
      </c>
      <c r="N647" s="38">
        <v>30</v>
      </c>
      <c r="O647" s="41">
        <v>1</v>
      </c>
      <c r="P647" s="60">
        <v>1.532670857256536</v>
      </c>
      <c r="Q647" s="40">
        <f>Table1[[#This Row],[W (proposed)]]/Table1[[#This Row],[W (curr)]]-1</f>
        <v>-0.41709246692159385</v>
      </c>
      <c r="R647" s="41">
        <f>RANK(Table1[[#This Row],[∆W%]],Table1[∆W%])</f>
        <v>735</v>
      </c>
      <c r="S647" s="59">
        <f>Table1[W (proposed)]-Table1[[#This Row],[W (curr)]]</f>
        <v>-0.63926546883196256</v>
      </c>
      <c r="T647" s="50">
        <f>Table1[[#This Row],[nBasic]]*Table1[W (proposed)]-Table1[[#This Row],[nBasic (curr)]]*Table1[[#This Row],[W (curr)]]</f>
        <v>-0.63926546883196256</v>
      </c>
      <c r="U647" s="48"/>
      <c r="V647" s="46"/>
      <c r="W647" s="46"/>
      <c r="X647" s="46"/>
      <c r="Y647" s="46"/>
      <c r="Z647" s="46"/>
      <c r="AA647" s="46"/>
      <c r="AB647" s="46"/>
      <c r="AC647" s="46"/>
      <c r="AD647" s="46"/>
      <c r="AE647" s="46"/>
    </row>
    <row r="648" spans="1:31" s="44" customFormat="1" x14ac:dyDescent="0.25">
      <c r="A648" s="36">
        <v>11132</v>
      </c>
      <c r="B648" s="36" t="s">
        <v>9</v>
      </c>
      <c r="C648" s="36" t="s">
        <v>565</v>
      </c>
      <c r="D648" s="36">
        <v>1113</v>
      </c>
      <c r="E648" s="36">
        <v>2</v>
      </c>
      <c r="F648" s="37">
        <v>4</v>
      </c>
      <c r="G648" s="37">
        <v>1</v>
      </c>
      <c r="H648" s="38">
        <v>2732.0366749999998</v>
      </c>
      <c r="I648" s="38">
        <f>Table1[[#This Row],[Cost]]+IF(Table1[[#This Row],[n]]=0,0,VLOOKUP(Table1[[#This Row],[DRG]],HCPCs,5,0))</f>
        <v>2901.8584735687023</v>
      </c>
      <c r="J648" s="39">
        <v>0.87829999999999997</v>
      </c>
      <c r="K648" s="39">
        <f>Table1[[#This Row],[W (3M)]]-IFERROR((Table1[[#This Row],[W (3M)]]-Table1[[#This Row],[Adjusted Cost]]*Casemix/TotalCost)*EXP(-a/Table1[[#This Row],[n]]),)</f>
        <v>0.44668673408591497</v>
      </c>
      <c r="L648" s="39">
        <f>VLOOKUP(Table1[[#This Row],[BaseDRG]],BaseDRGTable,13+Table1[[#This Row],[severity]],FALSE)</f>
        <v>0.44668673408591497</v>
      </c>
      <c r="M648" s="39">
        <f>IF(VLOOKUP(Table1[[#This Row],[BaseDRG]],BaseDRGTable,8,0)&gt;0,Table1[[#This Row],[W (severity)]]*Basic_CaseMix/$L$797,Table1[[#This Row],[W (severity)]])</f>
        <v>0.4511401077670959</v>
      </c>
      <c r="N648" s="38">
        <v>7</v>
      </c>
      <c r="O648" s="41">
        <v>3</v>
      </c>
      <c r="P648" s="60">
        <v>0.4668534544479897</v>
      </c>
      <c r="Q648" s="40">
        <f>Table1[[#This Row],[W (proposed)]]/Table1[[#This Row],[W (curr)]]-1</f>
        <v>-3.3657985243942035E-2</v>
      </c>
      <c r="R648" s="41">
        <f>RANK(Table1[[#This Row],[∆W%]],Table1[∆W%])</f>
        <v>430</v>
      </c>
      <c r="S648" s="59">
        <f>Table1[W (proposed)]-Table1[[#This Row],[W (curr)]]</f>
        <v>-1.5713346680893803E-2</v>
      </c>
      <c r="T648" s="50">
        <f>Table1[[#This Row],[nBasic]]*Table1[W (proposed)]-Table1[[#This Row],[nBasic (curr)]]*Table1[[#This Row],[W (curr)]]</f>
        <v>-0.94942025557687326</v>
      </c>
      <c r="U648" s="48"/>
      <c r="V648" s="46"/>
      <c r="W648" s="46"/>
      <c r="X648" s="46"/>
      <c r="Y648" s="46"/>
      <c r="Z648" s="46"/>
      <c r="AA648" s="46"/>
      <c r="AB648" s="46"/>
      <c r="AC648" s="46"/>
      <c r="AD648" s="46"/>
      <c r="AE648" s="46"/>
    </row>
    <row r="649" spans="1:31" s="44" customFormat="1" x14ac:dyDescent="0.25">
      <c r="A649" s="36">
        <v>184153</v>
      </c>
      <c r="B649" s="36" t="s">
        <v>26</v>
      </c>
      <c r="C649" s="36" t="s">
        <v>682</v>
      </c>
      <c r="D649" s="36">
        <v>18415</v>
      </c>
      <c r="E649" s="36">
        <v>3</v>
      </c>
      <c r="F649" s="37">
        <v>11</v>
      </c>
      <c r="G649" s="37">
        <v>1</v>
      </c>
      <c r="H649" s="38">
        <v>22294.250645479999</v>
      </c>
      <c r="I649" s="38">
        <f>Table1[[#This Row],[Cost]]+IF(Table1[[#This Row],[n]]=0,0,VLOOKUP(Table1[[#This Row],[DRG]],HCPCs,5,0))</f>
        <v>22294.250645479999</v>
      </c>
      <c r="J649" s="39">
        <v>1.9603976580916667</v>
      </c>
      <c r="K649" s="39">
        <f>Table1[[#This Row],[W (3M)]]-IFERROR((Table1[[#This Row],[W (3M)]]-Table1[[#This Row],[Adjusted Cost]]*Casemix/TotalCost)*EXP(-a/Table1[[#This Row],[n]]),)</f>
        <v>2.6459031713513612</v>
      </c>
      <c r="L649" s="39">
        <f>VLOOKUP(Table1[[#This Row],[BaseDRG]],BaseDRGTable,13+Table1[[#This Row],[severity]],FALSE)</f>
        <v>2.6459031713513612</v>
      </c>
      <c r="M649" s="39">
        <f>IF(VLOOKUP(Table1[[#This Row],[BaseDRG]],BaseDRGTable,8,0)&gt;0,Table1[[#This Row],[W (severity)]]*Basic_CaseMix/$L$797,Table1[[#This Row],[W (severity)]])</f>
        <v>2.6722822747522317</v>
      </c>
      <c r="N649" s="38">
        <v>12</v>
      </c>
      <c r="O649" s="41">
        <v>1</v>
      </c>
      <c r="P649" s="60">
        <v>3.6559340156862188</v>
      </c>
      <c r="Q649" s="40">
        <f>Table1[[#This Row],[W (proposed)]]/Table1[[#This Row],[W (curr)]]-1</f>
        <v>-0.26905620744617176</v>
      </c>
      <c r="R649" s="41">
        <f>RANK(Table1[[#This Row],[∆W%]],Table1[∆W%])</f>
        <v>671</v>
      </c>
      <c r="S649" s="59">
        <f>Table1[W (proposed)]-Table1[[#This Row],[W (curr)]]</f>
        <v>-0.98365174093398711</v>
      </c>
      <c r="T649" s="50">
        <f>Table1[[#This Row],[nBasic]]*Table1[W (proposed)]-Table1[[#This Row],[nBasic (curr)]]*Table1[[#This Row],[W (curr)]]</f>
        <v>-0.98365174093398711</v>
      </c>
      <c r="U649" s="48"/>
      <c r="V649" s="46"/>
      <c r="W649" s="46"/>
      <c r="X649" s="46"/>
      <c r="Y649" s="46"/>
      <c r="Z649" s="46"/>
      <c r="AA649" s="46"/>
      <c r="AB649" s="46"/>
      <c r="AC649" s="46"/>
      <c r="AD649" s="46"/>
      <c r="AE649" s="46"/>
    </row>
    <row r="650" spans="1:31" s="44" customFormat="1" x14ac:dyDescent="0.25">
      <c r="A650" s="36">
        <v>114143</v>
      </c>
      <c r="B650" s="36" t="s">
        <v>19</v>
      </c>
      <c r="C650" s="36" t="s">
        <v>775</v>
      </c>
      <c r="D650" s="36">
        <v>11414</v>
      </c>
      <c r="E650" s="36">
        <v>3</v>
      </c>
      <c r="F650" s="37">
        <v>43</v>
      </c>
      <c r="G650" s="37">
        <v>1</v>
      </c>
      <c r="H650" s="38">
        <v>14516.030664465578</v>
      </c>
      <c r="I650" s="38">
        <f>Table1[[#This Row],[Cost]]+IF(Table1[[#This Row],[n]]=0,0,VLOOKUP(Table1[[#This Row],[DRG]],HCPCs,5,0))</f>
        <v>14989.664863452548</v>
      </c>
      <c r="J650" s="39">
        <v>1.2917024064055556</v>
      </c>
      <c r="K650" s="39">
        <f>Table1[[#This Row],[W (3M)]]-IFERROR((Table1[[#This Row],[W (3M)]]-Table1[[#This Row],[Adjusted Cost]]*Casemix/TotalCost)*EXP(-a/Table1[[#This Row],[n]]),)</f>
        <v>1.8041342976622492</v>
      </c>
      <c r="L650" s="39">
        <f>VLOOKUP(Table1[[#This Row],[BaseDRG]],BaseDRGTable,13+Table1[[#This Row],[severity]],FALSE)</f>
        <v>1.8041342976622492</v>
      </c>
      <c r="M650" s="39">
        <f>IF(VLOOKUP(Table1[[#This Row],[BaseDRG]],BaseDRGTable,8,0)&gt;0,Table1[[#This Row],[W (severity)]]*Basic_CaseMix/$L$797,Table1[[#This Row],[W (severity)]])</f>
        <v>1.8221211407570335</v>
      </c>
      <c r="N650" s="38">
        <v>23</v>
      </c>
      <c r="O650" s="41">
        <v>1</v>
      </c>
      <c r="P650" s="60">
        <v>2.8747573485177815</v>
      </c>
      <c r="Q650" s="40">
        <f>Table1[[#This Row],[W (proposed)]]/Table1[[#This Row],[W (curr)]]-1</f>
        <v>-0.36616523766901055</v>
      </c>
      <c r="R650" s="41">
        <f>RANK(Table1[[#This Row],[∆W%]],Table1[∆W%])</f>
        <v>723</v>
      </c>
      <c r="S650" s="59">
        <f>Table1[W (proposed)]-Table1[[#This Row],[W (curr)]]</f>
        <v>-1.0526362077607481</v>
      </c>
      <c r="T650" s="50">
        <f>Table1[[#This Row],[nBasic]]*Table1[W (proposed)]-Table1[[#This Row],[nBasic (curr)]]*Table1[[#This Row],[W (curr)]]</f>
        <v>-1.0526362077607481</v>
      </c>
      <c r="U650" s="48"/>
      <c r="V650" s="46"/>
      <c r="W650" s="46"/>
      <c r="X650" s="46"/>
      <c r="Y650" s="46"/>
      <c r="Z650" s="46"/>
      <c r="AA650" s="46"/>
      <c r="AB650" s="46"/>
      <c r="AC650" s="46"/>
      <c r="AD650" s="46"/>
      <c r="AE650" s="46"/>
    </row>
    <row r="651" spans="1:31" s="44" customFormat="1" x14ac:dyDescent="0.25">
      <c r="A651" s="36">
        <v>61303</v>
      </c>
      <c r="B651" s="36" t="s">
        <v>14</v>
      </c>
      <c r="C651" s="36" t="s">
        <v>629</v>
      </c>
      <c r="D651" s="36">
        <v>6130</v>
      </c>
      <c r="E651" s="36">
        <v>3</v>
      </c>
      <c r="F651" s="37">
        <v>3</v>
      </c>
      <c r="G651" s="37">
        <v>1</v>
      </c>
      <c r="H651" s="38">
        <v>33209.198133333331</v>
      </c>
      <c r="I651" s="38">
        <f>Table1[[#This Row],[Cost]]+IF(Table1[[#This Row],[n]]=0,0,VLOOKUP(Table1[[#This Row],[DRG]],HCPCs,5,0))</f>
        <v>33209.198133333331</v>
      </c>
      <c r="J651" s="39">
        <v>4.2351999999999999</v>
      </c>
      <c r="K651" s="39">
        <f>Table1[[#This Row],[W (3M)]]-IFERROR((Table1[[#This Row],[W (3M)]]-Table1[[#This Row],[Adjusted Cost]]*Casemix/TotalCost)*EXP(-a/Table1[[#This Row],[n]]),)</f>
        <v>4.0690931520438376</v>
      </c>
      <c r="L651" s="39">
        <f>VLOOKUP(Table1[[#This Row],[BaseDRG]],BaseDRGTable,13+Table1[[#This Row],[severity]],FALSE)</f>
        <v>4.3368428979065907</v>
      </c>
      <c r="M651" s="39">
        <f>IF(VLOOKUP(Table1[[#This Row],[BaseDRG]],BaseDRGTable,8,0)&gt;0,Table1[[#This Row],[W (severity)]]*Basic_CaseMix/$L$797,Table1[[#This Row],[W (severity)]])</f>
        <v>4.3800803181099832</v>
      </c>
      <c r="N651" s="38">
        <v>3</v>
      </c>
      <c r="O651" s="41">
        <v>1</v>
      </c>
      <c r="P651" s="60">
        <v>5.5760528486471976</v>
      </c>
      <c r="Q651" s="40">
        <f>Table1[[#This Row],[W (proposed)]]/Table1[[#This Row],[W (curr)]]-1</f>
        <v>-0.21448371509379949</v>
      </c>
      <c r="R651" s="41">
        <f>RANK(Table1[[#This Row],[∆W%]],Table1[∆W%])</f>
        <v>632</v>
      </c>
      <c r="S651" s="59">
        <f>Table1[W (proposed)]-Table1[[#This Row],[W (curr)]]</f>
        <v>-1.1959725305372144</v>
      </c>
      <c r="T651" s="50">
        <f>Table1[[#This Row],[nBasic]]*Table1[W (proposed)]-Table1[[#This Row],[nBasic (curr)]]*Table1[[#This Row],[W (curr)]]</f>
        <v>-1.1959725305372144</v>
      </c>
      <c r="U651" s="48"/>
      <c r="V651" s="46"/>
      <c r="W651" s="46"/>
      <c r="X651" s="46"/>
      <c r="Y651" s="46"/>
      <c r="Z651" s="46"/>
      <c r="AA651" s="46"/>
      <c r="AB651" s="46"/>
      <c r="AC651" s="46"/>
      <c r="AD651" s="46"/>
      <c r="AE651" s="46"/>
    </row>
    <row r="652" spans="1:31" s="44" customFormat="1" x14ac:dyDescent="0.25">
      <c r="A652" s="36">
        <v>131103</v>
      </c>
      <c r="B652" s="36" t="s">
        <v>21</v>
      </c>
      <c r="C652" s="36" t="s">
        <v>495</v>
      </c>
      <c r="D652" s="36">
        <v>13110</v>
      </c>
      <c r="E652" s="36">
        <v>3</v>
      </c>
      <c r="F652" s="37">
        <v>1</v>
      </c>
      <c r="G652" s="37">
        <v>1</v>
      </c>
      <c r="H652" s="38">
        <v>3050.86</v>
      </c>
      <c r="I652" s="38">
        <f>Table1[[#This Row],[Cost]]+IF(Table1[[#This Row],[n]]=0,0,VLOOKUP(Table1[[#This Row],[DRG]],HCPCs,5,0))</f>
        <v>3050.86</v>
      </c>
      <c r="J652" s="39">
        <v>1.53030365302</v>
      </c>
      <c r="K652" s="39">
        <f>Table1[[#This Row],[W (3M)]]-IFERROR((Table1[[#This Row],[W (3M)]]-Table1[[#This Row],[Adjusted Cost]]*Casemix/TotalCost)*EXP(-a/Table1[[#This Row],[n]]),)</f>
        <v>1.0085662136716671</v>
      </c>
      <c r="L652" s="39">
        <f>VLOOKUP(Table1[[#This Row],[BaseDRG]],BaseDRGTable,13+Table1[[#This Row],[severity]],FALSE)</f>
        <v>1.0085662136716671</v>
      </c>
      <c r="M652" s="39">
        <f>IF(VLOOKUP(Table1[[#This Row],[BaseDRG]],BaseDRGTable,8,0)&gt;0,Table1[[#This Row],[W (severity)]]*Basic_CaseMix/$L$797,Table1[[#This Row],[W (severity)]])</f>
        <v>1.0186214087087102</v>
      </c>
      <c r="N652" s="38">
        <v>5</v>
      </c>
      <c r="O652" s="41">
        <v>3</v>
      </c>
      <c r="P652" s="60">
        <v>0.77412149010071774</v>
      </c>
      <c r="Q652" s="40">
        <f>Table1[[#This Row],[W (proposed)]]/Table1[[#This Row],[W (curr)]]-1</f>
        <v>0.3158417919339529</v>
      </c>
      <c r="R652" s="41">
        <f>RANK(Table1[[#This Row],[∆W%]],Table1[∆W%])</f>
        <v>95</v>
      </c>
      <c r="S652" s="59">
        <f>Table1[W (proposed)]-Table1[[#This Row],[W (curr)]]</f>
        <v>0.24449991860799247</v>
      </c>
      <c r="T652" s="50">
        <f>Table1[[#This Row],[nBasic]]*Table1[W (proposed)]-Table1[[#This Row],[nBasic (curr)]]*Table1[[#This Row],[W (curr)]]</f>
        <v>-1.3037430615934429</v>
      </c>
      <c r="U652" s="48"/>
      <c r="V652" s="46"/>
      <c r="W652" s="46"/>
      <c r="X652" s="46"/>
      <c r="Y652" s="46"/>
      <c r="Z652" s="46"/>
      <c r="AA652" s="46"/>
      <c r="AB652" s="46"/>
      <c r="AC652" s="46"/>
      <c r="AD652" s="46"/>
      <c r="AE652" s="46"/>
    </row>
    <row r="653" spans="1:31" s="44" customFormat="1" x14ac:dyDescent="0.25">
      <c r="A653" s="36">
        <v>34122</v>
      </c>
      <c r="B653" s="36" t="s">
        <v>11</v>
      </c>
      <c r="C653" s="36" t="s">
        <v>573</v>
      </c>
      <c r="D653" s="36">
        <v>3412</v>
      </c>
      <c r="E653" s="36">
        <v>2</v>
      </c>
      <c r="F653" s="37">
        <v>13</v>
      </c>
      <c r="G653" s="37">
        <v>1</v>
      </c>
      <c r="H653" s="38">
        <v>3047.2198923076921</v>
      </c>
      <c r="I653" s="38">
        <f>Table1[[#This Row],[Cost]]+IF(Table1[[#This Row],[n]]=0,0,VLOOKUP(Table1[[#This Row],[DRG]],HCPCs,5,0))</f>
        <v>3047.2198923076921</v>
      </c>
      <c r="J653" s="39">
        <v>0.56169999999999998</v>
      </c>
      <c r="K653" s="39">
        <f>Table1[[#This Row],[W (3M)]]-IFERROR((Table1[[#This Row],[W (3M)]]-Table1[[#This Row],[Adjusted Cost]]*Casemix/TotalCost)*EXP(-a/Table1[[#This Row],[n]]),)</f>
        <v>0.38023312900347223</v>
      </c>
      <c r="L653" s="39">
        <f>VLOOKUP(Table1[[#This Row],[BaseDRG]],BaseDRGTable,13+Table1[[#This Row],[severity]],FALSE)</f>
        <v>0.38023312900347223</v>
      </c>
      <c r="M653" s="39">
        <f>IF(VLOOKUP(Table1[[#This Row],[BaseDRG]],BaseDRGTable,8,0)&gt;0,Table1[[#This Row],[W (severity)]]*Basic_CaseMix/$L$797,Table1[[#This Row],[W (severity)]])</f>
        <v>0.38402397408617273</v>
      </c>
      <c r="N653" s="38">
        <v>21</v>
      </c>
      <c r="O653" s="41">
        <v>4</v>
      </c>
      <c r="P653" s="60">
        <v>0.437128665676912</v>
      </c>
      <c r="Q653" s="40">
        <f>Table1[[#This Row],[W (proposed)]]/Table1[[#This Row],[W (curr)]]-1</f>
        <v>-0.12148526454677699</v>
      </c>
      <c r="R653" s="41">
        <f>RANK(Table1[[#This Row],[∆W%]],Table1[∆W%])</f>
        <v>531</v>
      </c>
      <c r="S653" s="59">
        <f>Table1[W (proposed)]-Table1[[#This Row],[W (curr)]]</f>
        <v>-5.3104691590739272E-2</v>
      </c>
      <c r="T653" s="50">
        <f>Table1[[#This Row],[nBasic]]*Table1[W (proposed)]-Table1[[#This Row],[nBasic (curr)]]*Table1[[#This Row],[W (curr)]]</f>
        <v>-1.3644906886214754</v>
      </c>
      <c r="U653" s="48"/>
      <c r="V653" s="46"/>
      <c r="W653" s="46"/>
      <c r="X653" s="46"/>
      <c r="Y653" s="46"/>
      <c r="Z653" s="46"/>
      <c r="AA653" s="46"/>
      <c r="AB653" s="46"/>
      <c r="AC653" s="46"/>
      <c r="AD653" s="46"/>
      <c r="AE653" s="46"/>
    </row>
    <row r="654" spans="1:31" s="44" customFormat="1" x14ac:dyDescent="0.25">
      <c r="A654" s="36">
        <v>194162</v>
      </c>
      <c r="B654" s="36" t="s">
        <v>27</v>
      </c>
      <c r="C654" s="36" t="s">
        <v>702</v>
      </c>
      <c r="D654" s="36">
        <v>19416</v>
      </c>
      <c r="E654" s="36">
        <v>2</v>
      </c>
      <c r="F654" s="37">
        <v>16</v>
      </c>
      <c r="G654" s="37">
        <v>1</v>
      </c>
      <c r="H654" s="38">
        <v>5630.5468250000004</v>
      </c>
      <c r="I654" s="38">
        <f>Table1[[#This Row],[Cost]]+IF(Table1[[#This Row],[n]]=0,0,VLOOKUP(Table1[[#This Row],[DRG]],HCPCs,5,0))</f>
        <v>5630.5468250000004</v>
      </c>
      <c r="J654" s="39">
        <v>0.89890075570952377</v>
      </c>
      <c r="K654" s="39">
        <f>Table1[[#This Row],[W (3M)]]-IFERROR((Table1[[#This Row],[W (3M)]]-Table1[[#This Row],[Adjusted Cost]]*Casemix/TotalCost)*EXP(-a/Table1[[#This Row],[n]]),)</f>
        <v>0.69191161929970901</v>
      </c>
      <c r="L654" s="39">
        <f>VLOOKUP(Table1[[#This Row],[BaseDRG]],BaseDRGTable,13+Table1[[#This Row],[severity]],FALSE)</f>
        <v>1.0282623760031073</v>
      </c>
      <c r="M654" s="39">
        <f>IF(VLOOKUP(Table1[[#This Row],[BaseDRG]],BaseDRGTable,8,0)&gt;0,Table1[[#This Row],[W (severity)]]*Basic_CaseMix/$L$797,Table1[[#This Row],[W (severity)]])</f>
        <v>1.0385139376753194</v>
      </c>
      <c r="N654" s="38">
        <v>24</v>
      </c>
      <c r="O654" s="41">
        <v>2</v>
      </c>
      <c r="P654" s="60">
        <v>1.7816100817754066</v>
      </c>
      <c r="Q654" s="40">
        <f>Table1[[#This Row],[W (proposed)]]/Table1[[#This Row],[W (curr)]]-1</f>
        <v>-0.41709246692159396</v>
      </c>
      <c r="R654" s="41">
        <f>RANK(Table1[[#This Row],[∆W%]],Table1[∆W%])</f>
        <v>736</v>
      </c>
      <c r="S654" s="59">
        <f>Table1[W (proposed)]-Table1[[#This Row],[W (curr)]]</f>
        <v>-0.74309614410008717</v>
      </c>
      <c r="T654" s="50">
        <f>Table1[[#This Row],[nBasic]]*Table1[W (proposed)]-Table1[[#This Row],[nBasic (curr)]]*Table1[[#This Row],[W (curr)]]</f>
        <v>-2.5247062258754935</v>
      </c>
      <c r="U654" s="48"/>
      <c r="V654" s="46"/>
      <c r="W654" s="46"/>
      <c r="X654" s="46"/>
      <c r="Y654" s="46"/>
      <c r="Z654" s="46"/>
      <c r="AA654" s="46"/>
      <c r="AB654" s="46"/>
      <c r="AC654" s="46"/>
      <c r="AD654" s="46"/>
      <c r="AE654" s="46"/>
    </row>
    <row r="655" spans="1:31" s="44" customFormat="1" x14ac:dyDescent="0.25">
      <c r="A655" s="36">
        <v>101012</v>
      </c>
      <c r="B655" s="36" t="s">
        <v>18</v>
      </c>
      <c r="C655" s="36" t="s">
        <v>587</v>
      </c>
      <c r="D655" s="36">
        <v>10101</v>
      </c>
      <c r="E655" s="36">
        <v>2</v>
      </c>
      <c r="F655" s="37">
        <v>2</v>
      </c>
      <c r="G655" s="37">
        <v>1</v>
      </c>
      <c r="H655" s="38">
        <v>26653.31</v>
      </c>
      <c r="I655" s="38">
        <f>Table1[[#This Row],[Cost]]+IF(Table1[[#This Row],[n]]=0,0,VLOOKUP(Table1[[#This Row],[DRG]],HCPCs,5,0))</f>
        <v>26653.31</v>
      </c>
      <c r="J655" s="39">
        <v>2.4971919790399997</v>
      </c>
      <c r="K655" s="39">
        <f>Table1[[#This Row],[W (3M)]]-IFERROR((Table1[[#This Row],[W (3M)]]-Table1[[#This Row],[Adjusted Cost]]*Casemix/TotalCost)*EXP(-a/Table1[[#This Row],[n]]),)</f>
        <v>2.985099324406173</v>
      </c>
      <c r="L655" s="39">
        <f>VLOOKUP(Table1[[#This Row],[BaseDRG]],BaseDRGTable,13+Table1[[#This Row],[severity]],FALSE)</f>
        <v>2.985099324406173</v>
      </c>
      <c r="M655" s="39">
        <f>IF(VLOOKUP(Table1[[#This Row],[BaseDRG]],BaseDRGTable,8,0)&gt;0,Table1[[#This Row],[W (severity)]]*Basic_CaseMix/$L$797,Table1[[#This Row],[W (severity)]])</f>
        <v>3.0148601427887143</v>
      </c>
      <c r="N655" s="38">
        <v>4</v>
      </c>
      <c r="O655" s="41">
        <v>2</v>
      </c>
      <c r="P655" s="60">
        <v>3.2877986368744332</v>
      </c>
      <c r="Q655" s="40">
        <f>Table1[[#This Row],[W (proposed)]]/Table1[[#This Row],[W (curr)]]-1</f>
        <v>-8.3015574927420066E-2</v>
      </c>
      <c r="R655" s="41">
        <f>RANK(Table1[[#This Row],[∆W%]],Table1[∆W%])</f>
        <v>485</v>
      </c>
      <c r="S655" s="59">
        <f>Table1[W (proposed)]-Table1[[#This Row],[W (curr)]]</f>
        <v>-0.27293849408571891</v>
      </c>
      <c r="T655" s="50">
        <f>Table1[[#This Row],[nBasic]]*Table1[W (proposed)]-Table1[[#This Row],[nBasic (curr)]]*Table1[[#This Row],[W (curr)]]</f>
        <v>-3.5607371309601521</v>
      </c>
      <c r="U655" s="48"/>
      <c r="V655" s="46"/>
      <c r="W655" s="46"/>
      <c r="X655" s="46"/>
      <c r="Y655" s="46"/>
      <c r="Z655" s="46"/>
      <c r="AA655" s="46"/>
      <c r="AB655" s="46"/>
      <c r="AC655" s="46"/>
      <c r="AD655" s="46"/>
      <c r="AE655" s="46"/>
    </row>
    <row r="656" spans="1:31" s="44" customFormat="1" x14ac:dyDescent="0.25">
      <c r="A656" s="36">
        <v>81022</v>
      </c>
      <c r="B656" s="36" t="s">
        <v>16</v>
      </c>
      <c r="C656" s="36" t="s">
        <v>639</v>
      </c>
      <c r="D656" s="36">
        <v>8102</v>
      </c>
      <c r="E656" s="36">
        <v>2</v>
      </c>
      <c r="F656" s="37">
        <v>4</v>
      </c>
      <c r="G656" s="37">
        <v>1</v>
      </c>
      <c r="H656" s="38">
        <v>15445.543774999998</v>
      </c>
      <c r="I656" s="38">
        <f>Table1[[#This Row],[Cost]]+IF(Table1[[#This Row],[n]]=0,0,VLOOKUP(Table1[[#This Row],[DRG]],HCPCs,5,0))</f>
        <v>17218.254177639945</v>
      </c>
      <c r="J656" s="39">
        <v>1.9305999999999994</v>
      </c>
      <c r="K656" s="39">
        <f>Table1[[#This Row],[W (3M)]]-IFERROR((Table1[[#This Row],[W (3M)]]-Table1[[#This Row],[Adjusted Cost]]*Casemix/TotalCost)*EXP(-a/Table1[[#This Row],[n]]),)</f>
        <v>2.055716471907362</v>
      </c>
      <c r="L656" s="39">
        <f>VLOOKUP(Table1[[#This Row],[BaseDRG]],BaseDRGTable,13+Table1[[#This Row],[severity]],FALSE)</f>
        <v>2.055716471907362</v>
      </c>
      <c r="M656" s="39">
        <f>IF(VLOOKUP(Table1[[#This Row],[BaseDRG]],BaseDRGTable,8,0)&gt;0,Table1[[#This Row],[W (severity)]]*Basic_CaseMix/$L$797,Table1[[#This Row],[W (severity)]])</f>
        <v>2.0762115368675884</v>
      </c>
      <c r="N656" s="38">
        <v>19</v>
      </c>
      <c r="O656" s="41">
        <v>2</v>
      </c>
      <c r="P656" s="60">
        <v>2.9888808162387956</v>
      </c>
      <c r="Q656" s="40">
        <f>Table1[[#This Row],[W (proposed)]]/Table1[[#This Row],[W (curr)]]-1</f>
        <v>-0.30535485871922763</v>
      </c>
      <c r="R656" s="41">
        <f>RANK(Table1[[#This Row],[∆W%]],Table1[∆W%])</f>
        <v>688</v>
      </c>
      <c r="S656" s="59">
        <f>Table1[W (proposed)]-Table1[[#This Row],[W (curr)]]</f>
        <v>-0.91266927937120723</v>
      </c>
      <c r="T656" s="50">
        <f>Table1[[#This Row],[nBasic]]*Table1[W (proposed)]-Table1[[#This Row],[nBasic (curr)]]*Table1[[#This Row],[W (curr)]]</f>
        <v>-3.9015500956100029</v>
      </c>
      <c r="U656" s="48"/>
      <c r="V656" s="46"/>
      <c r="W656" s="46"/>
      <c r="X656" s="46"/>
      <c r="Y656" s="46"/>
      <c r="Z656" s="46"/>
      <c r="AA656" s="46"/>
      <c r="AB656" s="46"/>
      <c r="AC656" s="46"/>
      <c r="AD656" s="46"/>
      <c r="AE656" s="46"/>
    </row>
    <row r="657" spans="1:31" s="44" customFormat="1" x14ac:dyDescent="0.25">
      <c r="A657" s="36">
        <v>158162</v>
      </c>
      <c r="B657" s="36" t="s">
        <v>23</v>
      </c>
      <c r="C657" s="36" t="s">
        <v>656</v>
      </c>
      <c r="D657" s="36">
        <v>15816</v>
      </c>
      <c r="E657" s="36">
        <v>2</v>
      </c>
      <c r="F657" s="37">
        <v>5</v>
      </c>
      <c r="G657" s="37">
        <v>1</v>
      </c>
      <c r="H657" s="38">
        <v>3983.0940000000001</v>
      </c>
      <c r="I657" s="38">
        <f>Table1[[#This Row],[Cost]]+IF(Table1[[#This Row],[n]]=0,0,VLOOKUP(Table1[[#This Row],[DRG]],HCPCs,5,0))</f>
        <v>3983.0940000000001</v>
      </c>
      <c r="J657" s="39">
        <v>1.0646993594384608</v>
      </c>
      <c r="K657" s="39">
        <f>Table1[[#This Row],[W (3M)]]-IFERROR((Table1[[#This Row],[W (3M)]]-Table1[[#This Row],[Adjusted Cost]]*Casemix/TotalCost)*EXP(-a/Table1[[#This Row],[n]]),)</f>
        <v>0.56811858379417668</v>
      </c>
      <c r="L657" s="39">
        <f>VLOOKUP(Table1[[#This Row],[BaseDRG]],BaseDRGTable,13+Table1[[#This Row],[severity]],FALSE)</f>
        <v>2.6433506692209989</v>
      </c>
      <c r="M657" s="39">
        <f>IF(VLOOKUP(Table1[[#This Row],[BaseDRG]],BaseDRGTable,8,0)&gt;0,Table1[[#This Row],[W (severity)]]*Basic_CaseMix/$L$797,Table1[[#This Row],[W (severity)]])</f>
        <v>2.6697043247073884</v>
      </c>
      <c r="N657" s="38">
        <v>42</v>
      </c>
      <c r="O657" s="41">
        <v>7</v>
      </c>
      <c r="P657" s="60">
        <v>1.6117456823245255</v>
      </c>
      <c r="Q657" s="40">
        <f>Table1[[#This Row],[W (proposed)]]/Table1[[#This Row],[W (curr)]]-1</f>
        <v>0.65640544534112322</v>
      </c>
      <c r="R657" s="41">
        <f>RANK(Table1[[#This Row],[∆W%]],Table1[∆W%])</f>
        <v>29</v>
      </c>
      <c r="S657" s="59">
        <f>Table1[W (proposed)]-Table1[[#This Row],[W (curr)]]</f>
        <v>1.0579586423828629</v>
      </c>
      <c r="T657" s="50">
        <f>Table1[[#This Row],[nBasic]]*Table1[W (proposed)]-Table1[[#This Row],[nBasic (curr)]]*Table1[[#This Row],[W (curr)]]</f>
        <v>-8.6125154515642919</v>
      </c>
      <c r="U657" s="48"/>
      <c r="V657" s="46"/>
      <c r="W657" s="46"/>
      <c r="X657" s="46"/>
      <c r="Y657" s="46"/>
      <c r="Z657" s="46"/>
      <c r="AA657" s="46"/>
      <c r="AB657" s="46"/>
      <c r="AC657" s="46"/>
      <c r="AD657" s="46"/>
      <c r="AE657" s="46"/>
    </row>
    <row r="658" spans="1:31" s="44" customFormat="1" x14ac:dyDescent="0.25">
      <c r="A658" s="36">
        <v>51031</v>
      </c>
      <c r="B658" s="36" t="s">
        <v>13</v>
      </c>
      <c r="C658" s="36" t="s">
        <v>274</v>
      </c>
      <c r="D658" s="36">
        <v>5103</v>
      </c>
      <c r="E658" s="36">
        <v>1</v>
      </c>
      <c r="F658" s="37">
        <v>3</v>
      </c>
      <c r="G658" s="37">
        <v>1</v>
      </c>
      <c r="H658" s="38">
        <v>25599.98</v>
      </c>
      <c r="I658" s="38">
        <f>Table1[[#This Row],[Cost]]+IF(Table1[[#This Row],[n]]=0,0,VLOOKUP(Table1[[#This Row],[DRG]],HCPCs,5,0))</f>
        <v>25939.623597137404</v>
      </c>
      <c r="J658" s="39">
        <v>4.157</v>
      </c>
      <c r="K658" s="39">
        <f>Table1[[#This Row],[W (3M)]]-IFERROR((Table1[[#This Row],[W (3M)]]-Table1[[#This Row],[Adjusted Cost]]*Casemix/TotalCost)*EXP(-a/Table1[[#This Row],[n]]),)</f>
        <v>3.37706113618693</v>
      </c>
      <c r="L658" s="39">
        <f>VLOOKUP(Table1[[#This Row],[BaseDRG]],BaseDRGTable,13+Table1[[#This Row],[severity]],FALSE)</f>
        <v>3.37706113618693</v>
      </c>
      <c r="M658" s="39">
        <f>IF(VLOOKUP(Table1[[#This Row],[BaseDRG]],BaseDRGTable,8,0)&gt;0,Table1[[#This Row],[W (severity)]]*Basic_CaseMix/$L$797,Table1[[#This Row],[W (severity)]])</f>
        <v>3.4107297321760401</v>
      </c>
      <c r="N658" s="38">
        <v>4</v>
      </c>
      <c r="O658" s="41">
        <v>2</v>
      </c>
      <c r="P658" s="60">
        <v>7.634590327430482</v>
      </c>
      <c r="Q658" s="40">
        <f>Table1[[#This Row],[W (proposed)]]/Table1[[#This Row],[W (curr)]]-1</f>
        <v>-0.55325307765086529</v>
      </c>
      <c r="R658" s="41">
        <f>RANK(Table1[[#This Row],[∆W%]],Table1[∆W%])</f>
        <v>766</v>
      </c>
      <c r="S658" s="59">
        <f>Table1[W (proposed)]-Table1[[#This Row],[W (curr)]]</f>
        <v>-4.2238605952544415</v>
      </c>
      <c r="T658" s="50">
        <f>Table1[[#This Row],[nBasic]]*Table1[W (proposed)]-Table1[[#This Row],[nBasic (curr)]]*Table1[[#This Row],[W (curr)]]</f>
        <v>-11.858450922684924</v>
      </c>
      <c r="U658" s="48"/>
      <c r="V658" s="46"/>
      <c r="W658" s="46"/>
      <c r="X658" s="46"/>
      <c r="Y658" s="46"/>
      <c r="Z658" s="46"/>
      <c r="AA658" s="46"/>
      <c r="AB658" s="46"/>
      <c r="AC658" s="46"/>
      <c r="AD658" s="46"/>
      <c r="AE658" s="46"/>
    </row>
    <row r="659" spans="1:31" s="44" customFormat="1" x14ac:dyDescent="0.25">
      <c r="A659" s="36">
        <v>54112</v>
      </c>
      <c r="B659" s="36" t="s">
        <v>13</v>
      </c>
      <c r="C659" s="36" t="s">
        <v>620</v>
      </c>
      <c r="D659" s="36">
        <v>5411</v>
      </c>
      <c r="E659" s="36">
        <v>2</v>
      </c>
      <c r="F659" s="37">
        <v>3</v>
      </c>
      <c r="G659" s="37">
        <v>1</v>
      </c>
      <c r="H659" s="38">
        <v>52065.280131259999</v>
      </c>
      <c r="I659" s="38">
        <f>Table1[[#This Row],[Cost]]+IF(Table1[[#This Row],[n]]=0,0,VLOOKUP(Table1[[#This Row],[DRG]],HCPCs,5,0))</f>
        <v>54377.327579733283</v>
      </c>
      <c r="J659" s="39">
        <v>1.6404999999999998</v>
      </c>
      <c r="K659" s="39">
        <f>Table1[[#This Row],[W (3M)]]-IFERROR((Table1[[#This Row],[W (3M)]]-Table1[[#This Row],[Adjusted Cost]]*Casemix/TotalCost)*EXP(-a/Table1[[#This Row],[n]]),)</f>
        <v>5.4235614393197125</v>
      </c>
      <c r="L659" s="39">
        <f>VLOOKUP(Table1[[#This Row],[BaseDRG]],BaseDRGTable,13+Table1[[#This Row],[severity]],FALSE)</f>
        <v>2.0626661009391709</v>
      </c>
      <c r="M659" s="39">
        <f>IF(VLOOKUP(Table1[[#This Row],[BaseDRG]],BaseDRGTable,8,0)&gt;0,Table1[[#This Row],[W (severity)]]*Basic_CaseMix/$L$797,Table1[[#This Row],[W (severity)]])</f>
        <v>2.0832304522530376</v>
      </c>
      <c r="N659" s="38">
        <v>6</v>
      </c>
      <c r="O659" s="41">
        <v>5</v>
      </c>
      <c r="P659" s="60">
        <v>2.9154356277815063</v>
      </c>
      <c r="Q659" s="40">
        <f>Table1[[#This Row],[W (proposed)]]/Table1[[#This Row],[W (curr)]]-1</f>
        <v>-0.28544796791199711</v>
      </c>
      <c r="R659" s="41">
        <f>RANK(Table1[[#This Row],[∆W%]],Table1[∆W%])</f>
        <v>678</v>
      </c>
      <c r="S659" s="59">
        <f>Table1[W (proposed)]-Table1[[#This Row],[W (curr)]]</f>
        <v>-0.83220517552846873</v>
      </c>
      <c r="T659" s="50">
        <f>Table1[[#This Row],[nBasic]]*Table1[W (proposed)]-Table1[[#This Row],[nBasic (curr)]]*Table1[[#This Row],[W (curr)]]</f>
        <v>-12.493947686654494</v>
      </c>
      <c r="U659" s="48"/>
      <c r="V659" s="46"/>
      <c r="W659" s="46"/>
      <c r="X659" s="46"/>
      <c r="Y659" s="46"/>
      <c r="Z659" s="46"/>
      <c r="AA659" s="46"/>
      <c r="AB659" s="46"/>
      <c r="AC659" s="46"/>
      <c r="AD659" s="46"/>
      <c r="AE659" s="46"/>
    </row>
    <row r="660" spans="1:31" s="44" customFormat="1" x14ac:dyDescent="0.25">
      <c r="A660" s="36">
        <v>158102</v>
      </c>
      <c r="B660" s="36" t="s">
        <v>23</v>
      </c>
      <c r="C660" s="36" t="s">
        <v>679</v>
      </c>
      <c r="D660" s="36">
        <v>15810</v>
      </c>
      <c r="E660" s="36">
        <v>2</v>
      </c>
      <c r="F660" s="37">
        <v>1</v>
      </c>
      <c r="G660" s="37">
        <v>1</v>
      </c>
      <c r="H660" s="38">
        <v>9128.857</v>
      </c>
      <c r="I660" s="38">
        <f>Table1[[#This Row],[Cost]]+IF(Table1[[#This Row],[n]]=0,0,VLOOKUP(Table1[[#This Row],[DRG]],HCPCs,5,0))</f>
        <v>9128.857</v>
      </c>
      <c r="J660" s="39">
        <v>0.32570193344999998</v>
      </c>
      <c r="K660" s="39">
        <f>Table1[[#This Row],[W (3M)]]-IFERROR((Table1[[#This Row],[W (3M)]]-Table1[[#This Row],[Adjusted Cost]]*Casemix/TotalCost)*EXP(-a/Table1[[#This Row],[n]]),)</f>
        <v>0.6756817719950261</v>
      </c>
      <c r="L660" s="39">
        <f>VLOOKUP(Table1[[#This Row],[BaseDRG]],BaseDRGTable,13+Table1[[#This Row],[severity]],FALSE)</f>
        <v>0.6756817719950261</v>
      </c>
      <c r="M660" s="39">
        <f>IF(VLOOKUP(Table1[[#This Row],[BaseDRG]],BaseDRGTable,8,0)&gt;0,Table1[[#This Row],[W (severity)]]*Basic_CaseMix/$L$797,Table1[[#This Row],[W (severity)]])</f>
        <v>0.68241817849792796</v>
      </c>
      <c r="N660" s="38">
        <v>5</v>
      </c>
      <c r="O660" s="41">
        <v>2</v>
      </c>
      <c r="P660" s="60">
        <v>8.3909487086819965</v>
      </c>
      <c r="Q660" s="40">
        <f>Table1[[#This Row],[W (proposed)]]/Table1[[#This Row],[W (curr)]]-1</f>
        <v>-0.91867210702982371</v>
      </c>
      <c r="R660" s="41">
        <f>RANK(Table1[[#This Row],[∆W%]],Table1[∆W%])</f>
        <v>789</v>
      </c>
      <c r="S660" s="59">
        <f>Table1[W (proposed)]-Table1[[#This Row],[W (curr)]]</f>
        <v>-7.7085305301840688</v>
      </c>
      <c r="T660" s="50">
        <f>Table1[[#This Row],[nBasic]]*Table1[W (proposed)]-Table1[[#This Row],[nBasic (curr)]]*Table1[[#This Row],[W (curr)]]</f>
        <v>-16.099479238866063</v>
      </c>
      <c r="U660" s="48"/>
      <c r="V660" s="46"/>
      <c r="W660" s="46"/>
      <c r="X660" s="46"/>
      <c r="Y660" s="46"/>
      <c r="Z660" s="46"/>
      <c r="AA660" s="46"/>
      <c r="AB660" s="46"/>
      <c r="AC660" s="46"/>
      <c r="AD660" s="46"/>
      <c r="AE660" s="46"/>
    </row>
    <row r="661" spans="1:31" s="44" customFormat="1" x14ac:dyDescent="0.25">
      <c r="A661" s="36">
        <v>158132</v>
      </c>
      <c r="B661" s="36" t="s">
        <v>23</v>
      </c>
      <c r="C661" s="36" t="s">
        <v>647</v>
      </c>
      <c r="D661" s="36">
        <v>15813</v>
      </c>
      <c r="E661" s="36">
        <v>2</v>
      </c>
      <c r="F661" s="37">
        <v>4</v>
      </c>
      <c r="G661" s="37">
        <v>1</v>
      </c>
      <c r="H661" s="38">
        <v>24095.933147900003</v>
      </c>
      <c r="I661" s="38">
        <f>Table1[[#This Row],[Cost]]+IF(Table1[[#This Row],[n]]=0,0,VLOOKUP(Table1[[#This Row],[DRG]],HCPCs,5,0))</f>
        <v>24095.933147900003</v>
      </c>
      <c r="J661" s="39">
        <v>0.89649734493333311</v>
      </c>
      <c r="K661" s="39">
        <f>Table1[[#This Row],[W (3M)]]-IFERROR((Table1[[#This Row],[W (3M)]]-Table1[[#This Row],[Adjusted Cost]]*Casemix/TotalCost)*EXP(-a/Table1[[#This Row],[n]]),)</f>
        <v>2.5496153973251943</v>
      </c>
      <c r="L661" s="39">
        <f>VLOOKUP(Table1[[#This Row],[BaseDRG]],BaseDRGTable,13+Table1[[#This Row],[severity]],FALSE)</f>
        <v>2.5496153973251943</v>
      </c>
      <c r="M661" s="39">
        <f>IF(VLOOKUP(Table1[[#This Row],[BaseDRG]],BaseDRGTable,8,0)&gt;0,Table1[[#This Row],[W (severity)]]*Basic_CaseMix/$L$797,Table1[[#This Row],[W (severity)]])</f>
        <v>2.5750345316785284</v>
      </c>
      <c r="N661" s="38">
        <v>21</v>
      </c>
      <c r="O661" s="41">
        <v>8</v>
      </c>
      <c r="P661" s="60">
        <v>3.7761990334195388</v>
      </c>
      <c r="Q661" s="40">
        <f>Table1[[#This Row],[W (proposed)]]/Table1[[#This Row],[W (curr)]]-1</f>
        <v>-0.31808823928787866</v>
      </c>
      <c r="R661" s="41">
        <f>RANK(Table1[[#This Row],[∆W%]],Table1[∆W%])</f>
        <v>696</v>
      </c>
      <c r="S661" s="59">
        <f>Table1[W (proposed)]-Table1[[#This Row],[W (curr)]]</f>
        <v>-1.2011645017410104</v>
      </c>
      <c r="T661" s="50">
        <f>Table1[[#This Row],[nBasic]]*Table1[W (proposed)]-Table1[[#This Row],[nBasic (curr)]]*Table1[[#This Row],[W (curr)]]</f>
        <v>-27.634557735677781</v>
      </c>
      <c r="U661" s="48"/>
      <c r="V661" s="46"/>
      <c r="W661" s="46"/>
      <c r="X661" s="46"/>
      <c r="Y661" s="46"/>
      <c r="Z661" s="46"/>
      <c r="AA661" s="46"/>
      <c r="AB661" s="46"/>
      <c r="AC661" s="46"/>
      <c r="AD661" s="46"/>
      <c r="AE661" s="46"/>
    </row>
    <row r="662" spans="1:31" s="44" customFormat="1" x14ac:dyDescent="0.25">
      <c r="A662" s="36">
        <v>158032</v>
      </c>
      <c r="B662" s="36" t="s">
        <v>23</v>
      </c>
      <c r="C662" s="36" t="s">
        <v>379</v>
      </c>
      <c r="D662" s="36">
        <v>15803</v>
      </c>
      <c r="E662" s="36">
        <v>2</v>
      </c>
      <c r="F662" s="37">
        <v>2</v>
      </c>
      <c r="G662" s="37">
        <v>0</v>
      </c>
      <c r="H662" s="38">
        <v>243950.27648216</v>
      </c>
      <c r="I662" s="38">
        <f>Table1[[#This Row],[Cost]]+IF(Table1[[#This Row],[n]]=0,0,VLOOKUP(Table1[[#This Row],[DRG]],HCPCs,5,0))</f>
        <v>243950.27648216</v>
      </c>
      <c r="J662" s="39">
        <v>6.3158030874857145</v>
      </c>
      <c r="K662" s="39">
        <f>Table1[[#This Row],[W (3M)]]-IFERROR((Table1[[#This Row],[W (3M)]]-Table1[[#This Row],[Adjusted Cost]]*Casemix/TotalCost)*EXP(-a/Table1[[#This Row],[n]]),)</f>
        <v>21.868773733773093</v>
      </c>
      <c r="L662" s="39">
        <f>VLOOKUP(Table1[[#This Row],[BaseDRG]],BaseDRGTable,13+Table1[[#This Row],[severity]],FALSE)</f>
        <v>21.868773733773093</v>
      </c>
      <c r="M662" s="39">
        <f>IF(VLOOKUP(Table1[[#This Row],[BaseDRG]],BaseDRGTable,8,0)&gt;0,Table1[[#This Row],[W (severity)]]*Basic_CaseMix/$L$797,Table1[[#This Row],[W (severity)]])</f>
        <v>22.086800852006146</v>
      </c>
      <c r="N662" s="38">
        <v>3</v>
      </c>
      <c r="O662" s="41">
        <v>0</v>
      </c>
      <c r="P662" s="60">
        <v>13.02279134423074</v>
      </c>
      <c r="Q662" s="40">
        <f>Table1[[#This Row],[W (proposed)]]/Table1[[#This Row],[W (curr)]]-1</f>
        <v>0.69601126733792573</v>
      </c>
      <c r="R662" s="41">
        <f>RANK(Table1[[#This Row],[∆W%]],Table1[∆W%])</f>
        <v>24</v>
      </c>
      <c r="S662" s="59">
        <f>Table1[W (proposed)]-Table1[[#This Row],[W (curr)]]</f>
        <v>9.0640095077754061</v>
      </c>
      <c r="T662" s="50">
        <f>Table1[[#This Row],[nBasic]]*Table1[W (proposed)]-Table1[[#This Row],[nBasic (curr)]]*Table1[[#This Row],[W (curr)]]</f>
        <v>0</v>
      </c>
      <c r="U662" s="48"/>
      <c r="V662" s="46"/>
      <c r="W662" s="46"/>
      <c r="X662" s="46"/>
      <c r="Y662" s="46"/>
      <c r="Z662" s="46"/>
      <c r="AA662" s="46"/>
      <c r="AB662" s="46"/>
      <c r="AC662" s="46"/>
      <c r="AD662" s="46"/>
      <c r="AE662" s="46"/>
    </row>
    <row r="663" spans="1:31" s="44" customFormat="1" x14ac:dyDescent="0.25">
      <c r="A663" s="36">
        <v>224102</v>
      </c>
      <c r="B663" s="36" t="s">
        <v>30</v>
      </c>
      <c r="C663" s="36" t="s">
        <v>408</v>
      </c>
      <c r="D663" s="36">
        <v>22410</v>
      </c>
      <c r="E663" s="36">
        <v>2</v>
      </c>
      <c r="F663" s="37">
        <v>17</v>
      </c>
      <c r="G663" s="37">
        <v>0</v>
      </c>
      <c r="H663" s="38">
        <v>22495.35303383529</v>
      </c>
      <c r="I663" s="38">
        <f>Table1[[#This Row],[Cost]]+IF(Table1[[#This Row],[n]]=0,0,VLOOKUP(Table1[[#This Row],[DRG]],HCPCs,5,0))</f>
        <v>22495.35303383529</v>
      </c>
      <c r="J663" s="39">
        <v>1.3601980785454544</v>
      </c>
      <c r="K663" s="39">
        <f>Table1[[#This Row],[W (3M)]]-IFERROR((Table1[[#This Row],[W (3M)]]-Table1[[#This Row],[Adjusted Cost]]*Casemix/TotalCost)*EXP(-a/Table1[[#This Row],[n]]),)</f>
        <v>2.6593513129582198</v>
      </c>
      <c r="L663" s="39">
        <f>VLOOKUP(Table1[[#This Row],[BaseDRG]],BaseDRGTable,13+Table1[[#This Row],[severity]],FALSE)</f>
        <v>2.6593513129582198</v>
      </c>
      <c r="M663" s="39">
        <f>IF(VLOOKUP(Table1[[#This Row],[BaseDRG]],BaseDRGTable,8,0)&gt;0,Table1[[#This Row],[W (severity)]]*Basic_CaseMix/$L$797,Table1[[#This Row],[W (severity)]])</f>
        <v>2.6858644915292769</v>
      </c>
      <c r="N663" s="38">
        <v>17</v>
      </c>
      <c r="O663" s="41">
        <v>0</v>
      </c>
      <c r="P663" s="60">
        <v>2.2097765940483898</v>
      </c>
      <c r="Q663" s="40">
        <f>Table1[[#This Row],[W (proposed)]]/Table1[[#This Row],[W (curr)]]-1</f>
        <v>0.21544616716601062</v>
      </c>
      <c r="R663" s="41">
        <f>RANK(Table1[[#This Row],[∆W%]],Table1[∆W%])</f>
        <v>153</v>
      </c>
      <c r="S663" s="59">
        <f>Table1[W (proposed)]-Table1[[#This Row],[W (curr)]]</f>
        <v>0.47608789748088709</v>
      </c>
      <c r="T663" s="50">
        <f>Table1[[#This Row],[nBasic]]*Table1[W (proposed)]-Table1[[#This Row],[nBasic (curr)]]*Table1[[#This Row],[W (curr)]]</f>
        <v>0</v>
      </c>
      <c r="U663" s="48"/>
      <c r="V663" s="46"/>
      <c r="W663" s="46"/>
      <c r="X663" s="46"/>
      <c r="Y663" s="46"/>
      <c r="Z663" s="46"/>
      <c r="AA663" s="46"/>
      <c r="AB663" s="46"/>
      <c r="AC663" s="46"/>
      <c r="AD663" s="46"/>
      <c r="AE663" s="46"/>
    </row>
    <row r="664" spans="1:31" s="44" customFormat="1" x14ac:dyDescent="0.25">
      <c r="A664" s="36">
        <v>64143</v>
      </c>
      <c r="B664" s="36" t="s">
        <v>14</v>
      </c>
      <c r="C664" s="36" t="s">
        <v>429</v>
      </c>
      <c r="D664" s="36">
        <v>6414</v>
      </c>
      <c r="E664" s="36">
        <v>3</v>
      </c>
      <c r="F664" s="37">
        <v>7</v>
      </c>
      <c r="G664" s="37">
        <v>0</v>
      </c>
      <c r="H664" s="38">
        <v>42123.770720159991</v>
      </c>
      <c r="I664" s="38">
        <f>Table1[[#This Row],[Cost]]+IF(Table1[[#This Row],[n]]=0,0,VLOOKUP(Table1[[#This Row],[DRG]],HCPCs,5,0))</f>
        <v>42123.770720159991</v>
      </c>
      <c r="J664" s="39">
        <v>1.8161000000000003</v>
      </c>
      <c r="K664" s="39">
        <f>Table1[[#This Row],[W (3M)]]-IFERROR((Table1[[#This Row],[W (3M)]]-Table1[[#This Row],[Adjusted Cost]]*Casemix/TotalCost)*EXP(-a/Table1[[#This Row],[n]]),)</f>
        <v>4.7426709750027198</v>
      </c>
      <c r="L664" s="39">
        <f>VLOOKUP(Table1[[#This Row],[BaseDRG]],BaseDRGTable,13+Table1[[#This Row],[severity]],FALSE)</f>
        <v>4.7426709750027198</v>
      </c>
      <c r="M664" s="39">
        <f>IF(VLOOKUP(Table1[[#This Row],[BaseDRG]],BaseDRGTable,8,0)&gt;0,Table1[[#This Row],[W (severity)]]*Basic_CaseMix/$L$797,Table1[[#This Row],[W (severity)]])</f>
        <v>4.7899544165891346</v>
      </c>
      <c r="N664" s="38">
        <v>6</v>
      </c>
      <c r="O664" s="41">
        <v>0</v>
      </c>
      <c r="P664" s="60">
        <v>4.2995097826937316</v>
      </c>
      <c r="Q664" s="40">
        <f>Table1[[#This Row],[W (proposed)]]/Table1[[#This Row],[W (curr)]]-1</f>
        <v>0.11406989603082818</v>
      </c>
      <c r="R664" s="41">
        <f>RANK(Table1[[#This Row],[∆W%]],Table1[∆W%])</f>
        <v>238</v>
      </c>
      <c r="S664" s="59">
        <f>Table1[W (proposed)]-Table1[[#This Row],[W (curr)]]</f>
        <v>0.49044463389540294</v>
      </c>
      <c r="T664" s="50">
        <f>Table1[[#This Row],[nBasic]]*Table1[W (proposed)]-Table1[[#This Row],[nBasic (curr)]]*Table1[[#This Row],[W (curr)]]</f>
        <v>0</v>
      </c>
      <c r="U664" s="48"/>
      <c r="V664" s="46"/>
      <c r="W664" s="46"/>
      <c r="X664" s="46"/>
      <c r="Y664" s="46"/>
      <c r="Z664" s="46"/>
      <c r="AA664" s="46"/>
      <c r="AB664" s="46"/>
      <c r="AC664" s="46"/>
      <c r="AD664" s="46"/>
      <c r="AE664" s="46"/>
    </row>
    <row r="665" spans="1:31" s="44" customFormat="1" x14ac:dyDescent="0.25">
      <c r="A665" s="36">
        <v>224103</v>
      </c>
      <c r="B665" s="36" t="s">
        <v>30</v>
      </c>
      <c r="C665" s="36" t="s">
        <v>434</v>
      </c>
      <c r="D665" s="36">
        <v>22410</v>
      </c>
      <c r="E665" s="36">
        <v>3</v>
      </c>
      <c r="F665" s="37">
        <v>10</v>
      </c>
      <c r="G665" s="37">
        <v>0</v>
      </c>
      <c r="H665" s="38">
        <v>34185.172958231997</v>
      </c>
      <c r="I665" s="38">
        <f>Table1[[#This Row],[Cost]]+IF(Table1[[#This Row],[n]]=0,0,VLOOKUP(Table1[[#This Row],[DRG]],HCPCs,5,0))</f>
        <v>34652.809321868357</v>
      </c>
      <c r="J665" s="39">
        <v>1.9322037552666664</v>
      </c>
      <c r="K665" s="39">
        <f>Table1[[#This Row],[W (3M)]]-IFERROR((Table1[[#This Row],[W (3M)]]-Table1[[#This Row],[Adjusted Cost]]*Casemix/TotalCost)*EXP(-a/Table1[[#This Row],[n]]),)</f>
        <v>4.0191888657386441</v>
      </c>
      <c r="L665" s="39">
        <f>VLOOKUP(Table1[[#This Row],[BaseDRG]],BaseDRGTable,13+Table1[[#This Row],[severity]],FALSE)</f>
        <v>4.0191888657386441</v>
      </c>
      <c r="M665" s="39">
        <f>IF(VLOOKUP(Table1[[#This Row],[BaseDRG]],BaseDRGTable,8,0)&gt;0,Table1[[#This Row],[W (severity)]]*Basic_CaseMix/$L$797,Table1[[#This Row],[W (severity)]])</f>
        <v>4.059259341417766</v>
      </c>
      <c r="N665" s="38">
        <v>5</v>
      </c>
      <c r="O665" s="41">
        <v>0</v>
      </c>
      <c r="P665" s="60">
        <v>4.0037462444830227</v>
      </c>
      <c r="Q665" s="40">
        <f>Table1[[#This Row],[W (proposed)]]/Table1[[#This Row],[W (curr)]]-1</f>
        <v>1.3865288543507992E-2</v>
      </c>
      <c r="R665" s="41">
        <f>RANK(Table1[[#This Row],[∆W%]],Table1[∆W%])</f>
        <v>345</v>
      </c>
      <c r="S665" s="59">
        <f>Table1[W (proposed)]-Table1[[#This Row],[W (curr)]]</f>
        <v>5.5513096934743267E-2</v>
      </c>
      <c r="T665" s="50">
        <f>Table1[[#This Row],[nBasic]]*Table1[W (proposed)]-Table1[[#This Row],[nBasic (curr)]]*Table1[[#This Row],[W (curr)]]</f>
        <v>0</v>
      </c>
      <c r="U665" s="48"/>
      <c r="V665" s="46"/>
      <c r="W665" s="46"/>
      <c r="X665" s="46"/>
      <c r="Y665" s="46"/>
      <c r="Z665" s="46"/>
      <c r="AA665" s="46"/>
      <c r="AB665" s="46"/>
      <c r="AC665" s="46"/>
      <c r="AD665" s="46"/>
      <c r="AE665" s="46"/>
    </row>
    <row r="666" spans="1:31" s="44" customFormat="1" x14ac:dyDescent="0.25">
      <c r="A666" s="36">
        <v>111121</v>
      </c>
      <c r="B666" s="36" t="s">
        <v>19</v>
      </c>
      <c r="C666" s="36" t="s">
        <v>152</v>
      </c>
      <c r="D666" s="36">
        <v>11112</v>
      </c>
      <c r="E666" s="36">
        <v>1</v>
      </c>
      <c r="F666" s="37">
        <v>7</v>
      </c>
      <c r="G666" s="37">
        <v>0</v>
      </c>
      <c r="H666" s="38">
        <v>5615.7235142857144</v>
      </c>
      <c r="I666" s="38">
        <f>Table1[[#This Row],[Cost]]+IF(Table1[[#This Row],[n]]=0,0,VLOOKUP(Table1[[#This Row],[DRG]],HCPCs,5,0))</f>
        <v>9761.5448240863789</v>
      </c>
      <c r="J666" s="39">
        <v>1.00220131542</v>
      </c>
      <c r="K666" s="39">
        <f>Table1[[#This Row],[W (3M)]]-IFERROR((Table1[[#This Row],[W (3M)]]-Table1[[#This Row],[Adjusted Cost]]*Casemix/TotalCost)*EXP(-a/Table1[[#This Row],[n]]),)</f>
        <v>1.1618258205094261</v>
      </c>
      <c r="L666" s="39">
        <f>VLOOKUP(Table1[[#This Row],[BaseDRG]],BaseDRGTable,13+Table1[[#This Row],[severity]],FALSE)</f>
        <v>0.31399826676297288</v>
      </c>
      <c r="M666" s="39">
        <f>IF(VLOOKUP(Table1[[#This Row],[BaseDRG]],BaseDRGTable,8,0)&gt;0,Table1[[#This Row],[W (severity)]]*Basic_CaseMix/$L$797,Table1[[#This Row],[W (severity)]])</f>
        <v>0.31712876406775675</v>
      </c>
      <c r="N666" s="38">
        <v>6</v>
      </c>
      <c r="O666" s="41">
        <v>0</v>
      </c>
      <c r="P666" s="60">
        <v>0.70248683269963996</v>
      </c>
      <c r="Q666" s="40">
        <f>Table1[[#This Row],[W (proposed)]]/Table1[[#This Row],[W (curr)]]-1</f>
        <v>-0.54856269284217252</v>
      </c>
      <c r="R666" s="41">
        <f>RANK(Table1[[#This Row],[∆W%]],Table1[∆W%])</f>
        <v>764</v>
      </c>
      <c r="S666" s="59">
        <f>Table1[W (proposed)]-Table1[[#This Row],[W (curr)]]</f>
        <v>-0.38535806863188321</v>
      </c>
      <c r="T666" s="50">
        <f>Table1[[#This Row],[nBasic]]*Table1[W (proposed)]-Table1[[#This Row],[nBasic (curr)]]*Table1[[#This Row],[W (curr)]]</f>
        <v>0</v>
      </c>
      <c r="U666" s="48"/>
      <c r="V666" s="46"/>
      <c r="W666" s="46"/>
      <c r="X666" s="46"/>
      <c r="Y666" s="46"/>
      <c r="Z666" s="46"/>
      <c r="AA666" s="46"/>
      <c r="AB666" s="46"/>
      <c r="AC666" s="46"/>
      <c r="AD666" s="46"/>
      <c r="AE666" s="46"/>
    </row>
    <row r="667" spans="1:31" s="44" customFormat="1" x14ac:dyDescent="0.25">
      <c r="A667" s="36">
        <v>54141</v>
      </c>
      <c r="B667" s="36" t="s">
        <v>13</v>
      </c>
      <c r="C667" s="36" t="s">
        <v>153</v>
      </c>
      <c r="D667" s="36">
        <v>5414</v>
      </c>
      <c r="E667" s="36">
        <v>1</v>
      </c>
      <c r="F667" s="37">
        <v>3</v>
      </c>
      <c r="G667" s="37">
        <v>0</v>
      </c>
      <c r="H667" s="38">
        <v>50692.57130957333</v>
      </c>
      <c r="I667" s="38">
        <f>Table1[[#This Row],[Cost]]+IF(Table1[[#This Row],[n]]=0,0,VLOOKUP(Table1[[#This Row],[DRG]],HCPCs,5,0))</f>
        <v>50692.57130957333</v>
      </c>
      <c r="J667" s="39">
        <v>0.48230000000000006</v>
      </c>
      <c r="K667" s="39">
        <f>Table1[[#This Row],[W (3M)]]-IFERROR((Table1[[#This Row],[W (3M)]]-Table1[[#This Row],[Adjusted Cost]]*Casemix/TotalCost)*EXP(-a/Table1[[#This Row],[n]]),)</f>
        <v>4.810964821545971</v>
      </c>
      <c r="L667" s="39">
        <f>VLOOKUP(Table1[[#This Row],[BaseDRG]],BaseDRGTable,13+Table1[[#This Row],[severity]],FALSE)</f>
        <v>3.2827618644220391</v>
      </c>
      <c r="M667" s="39">
        <f>IF(VLOOKUP(Table1[[#This Row],[BaseDRG]],BaseDRGTable,8,0)&gt;0,Table1[[#This Row],[W (severity)]]*Basic_CaseMix/$L$797,Table1[[#This Row],[W (severity)]])</f>
        <v>3.3154903163168963</v>
      </c>
      <c r="N667" s="38">
        <v>3</v>
      </c>
      <c r="O667" s="41">
        <v>0</v>
      </c>
      <c r="P667" s="60">
        <v>2.5194891425941632</v>
      </c>
      <c r="Q667" s="40">
        <f>Table1[[#This Row],[W (proposed)]]/Table1[[#This Row],[W (curr)]]-1</f>
        <v>0.31593752886870541</v>
      </c>
      <c r="R667" s="41">
        <f>RANK(Table1[[#This Row],[∆W%]],Table1[∆W%])</f>
        <v>94</v>
      </c>
      <c r="S667" s="59">
        <f>Table1[W (proposed)]-Table1[[#This Row],[W (curr)]]</f>
        <v>0.79600117372273305</v>
      </c>
      <c r="T667" s="50">
        <f>Table1[[#This Row],[nBasic]]*Table1[W (proposed)]-Table1[[#This Row],[nBasic (curr)]]*Table1[[#This Row],[W (curr)]]</f>
        <v>0</v>
      </c>
      <c r="U667" s="48"/>
      <c r="V667" s="46"/>
      <c r="W667" s="46"/>
      <c r="X667" s="46"/>
      <c r="Y667" s="46"/>
      <c r="Z667" s="46"/>
      <c r="AA667" s="46"/>
      <c r="AB667" s="46"/>
      <c r="AC667" s="46"/>
      <c r="AD667" s="46"/>
      <c r="AE667" s="46"/>
    </row>
    <row r="668" spans="1:31" s="44" customFormat="1" x14ac:dyDescent="0.25">
      <c r="A668" s="36">
        <v>184152</v>
      </c>
      <c r="B668" s="36" t="s">
        <v>26</v>
      </c>
      <c r="C668" s="36" t="s">
        <v>447</v>
      </c>
      <c r="D668" s="36">
        <v>18415</v>
      </c>
      <c r="E668" s="36">
        <v>2</v>
      </c>
      <c r="F668" s="37">
        <v>6</v>
      </c>
      <c r="G668" s="37">
        <v>0</v>
      </c>
      <c r="H668" s="38">
        <v>24618.073283713336</v>
      </c>
      <c r="I668" s="38">
        <f>Table1[[#This Row],[Cost]]+IF(Table1[[#This Row],[n]]=0,0,VLOOKUP(Table1[[#This Row],[DRG]],HCPCs,5,0))</f>
        <v>24618.073283713336</v>
      </c>
      <c r="J668" s="39">
        <v>1.1674042567454548</v>
      </c>
      <c r="K668" s="39">
        <f>Table1[[#This Row],[W (3M)]]-IFERROR((Table1[[#This Row],[W (3M)]]-Table1[[#This Row],[Adjusted Cost]]*Casemix/TotalCost)*EXP(-a/Table1[[#This Row],[n]]),)</f>
        <v>2.75268906002837</v>
      </c>
      <c r="L668" s="39">
        <f>VLOOKUP(Table1[[#This Row],[BaseDRG]],BaseDRGTable,13+Table1[[#This Row],[severity]],FALSE)</f>
        <v>1.5756184019209054</v>
      </c>
      <c r="M668" s="39">
        <f>IF(VLOOKUP(Table1[[#This Row],[BaseDRG]],BaseDRGTable,8,0)&gt;0,Table1[[#This Row],[W (severity)]]*Basic_CaseMix/$L$797,Table1[[#This Row],[W (severity)]])</f>
        <v>1.5913269891415622</v>
      </c>
      <c r="N668" s="38">
        <v>5</v>
      </c>
      <c r="O668" s="41">
        <v>0</v>
      </c>
      <c r="P668" s="60">
        <v>2.3047868494115034</v>
      </c>
      <c r="Q668" s="40">
        <f>Table1[[#This Row],[W (proposed)]]/Table1[[#This Row],[W (curr)]]-1</f>
        <v>-0.30955567993288124</v>
      </c>
      <c r="R668" s="41">
        <f>RANK(Table1[[#This Row],[∆W%]],Table1[∆W%])</f>
        <v>690</v>
      </c>
      <c r="S668" s="59">
        <f>Table1[W (proposed)]-Table1[[#This Row],[W (curr)]]</f>
        <v>-0.71345986026994113</v>
      </c>
      <c r="T668" s="50">
        <f>Table1[[#This Row],[nBasic]]*Table1[W (proposed)]-Table1[[#This Row],[nBasic (curr)]]*Table1[[#This Row],[W (curr)]]</f>
        <v>0</v>
      </c>
      <c r="U668" s="48"/>
      <c r="V668" s="46"/>
      <c r="W668" s="46"/>
      <c r="X668" s="46"/>
      <c r="Y668" s="46"/>
      <c r="Z668" s="46"/>
      <c r="AA668" s="46"/>
      <c r="AB668" s="46"/>
      <c r="AC668" s="46"/>
      <c r="AD668" s="46"/>
      <c r="AE668" s="46"/>
    </row>
    <row r="669" spans="1:31" s="44" customFormat="1" x14ac:dyDescent="0.25">
      <c r="A669" s="36">
        <v>194153</v>
      </c>
      <c r="B669" s="36" t="s">
        <v>27</v>
      </c>
      <c r="C669" s="36" t="s">
        <v>464</v>
      </c>
      <c r="D669" s="36">
        <v>19415</v>
      </c>
      <c r="E669" s="36">
        <v>3</v>
      </c>
      <c r="F669" s="37">
        <v>2</v>
      </c>
      <c r="G669" s="37">
        <v>0</v>
      </c>
      <c r="H669" s="38">
        <v>24302.814999999999</v>
      </c>
      <c r="I669" s="38">
        <f>Table1[[#This Row],[Cost]]+IF(Table1[[#This Row],[n]]=0,0,VLOOKUP(Table1[[#This Row],[DRG]],HCPCs,5,0))</f>
        <v>24302.814999999999</v>
      </c>
      <c r="J669" s="39">
        <v>0.71031614070000015</v>
      </c>
      <c r="K669" s="39">
        <f>Table1[[#This Row],[W (3M)]]-IFERROR((Table1[[#This Row],[W (3M)]]-Table1[[#This Row],[Adjusted Cost]]*Casemix/TotalCost)*EXP(-a/Table1[[#This Row],[n]]),)</f>
        <v>2.2053557166872326</v>
      </c>
      <c r="L669" s="39">
        <f>VLOOKUP(Table1[[#This Row],[BaseDRG]],BaseDRGTable,13+Table1[[#This Row],[severity]],FALSE)</f>
        <v>2.2053557166872326</v>
      </c>
      <c r="M669" s="39">
        <f>IF(VLOOKUP(Table1[[#This Row],[BaseDRG]],BaseDRGTable,8,0)&gt;0,Table1[[#This Row],[W (severity)]]*Basic_CaseMix/$L$797,Table1[[#This Row],[W (severity)]])</f>
        <v>2.2273426537437691</v>
      </c>
      <c r="N669" s="38">
        <v>2</v>
      </c>
      <c r="O669" s="41">
        <v>0</v>
      </c>
      <c r="P669" s="60">
        <v>1.2609102279160966</v>
      </c>
      <c r="Q669" s="40">
        <f>Table1[[#This Row],[W (proposed)]]/Table1[[#This Row],[W (curr)]]-1</f>
        <v>0.76645617144758438</v>
      </c>
      <c r="R669" s="41">
        <f>RANK(Table1[[#This Row],[∆W%]],Table1[∆W%])</f>
        <v>21</v>
      </c>
      <c r="S669" s="59">
        <f>Table1[W (proposed)]-Table1[[#This Row],[W (curr)]]</f>
        <v>0.96643242582767241</v>
      </c>
      <c r="T669" s="50">
        <f>Table1[[#This Row],[nBasic]]*Table1[W (proposed)]-Table1[[#This Row],[nBasic (curr)]]*Table1[[#This Row],[W (curr)]]</f>
        <v>0</v>
      </c>
      <c r="U669" s="48"/>
      <c r="V669" s="46"/>
      <c r="W669" s="46"/>
      <c r="X669" s="46"/>
      <c r="Y669" s="46"/>
      <c r="Z669" s="46"/>
      <c r="AA669" s="46"/>
      <c r="AB669" s="46"/>
      <c r="AC669" s="46"/>
      <c r="AD669" s="46"/>
      <c r="AE669" s="46"/>
    </row>
    <row r="670" spans="1:31" s="44" customFormat="1" x14ac:dyDescent="0.25">
      <c r="A670" s="36">
        <v>31112</v>
      </c>
      <c r="B670" s="36" t="s">
        <v>11</v>
      </c>
      <c r="C670" s="36" t="s">
        <v>470</v>
      </c>
      <c r="D670" s="36">
        <v>3111</v>
      </c>
      <c r="E670" s="36">
        <v>2</v>
      </c>
      <c r="F670" s="37">
        <v>1</v>
      </c>
      <c r="G670" s="37">
        <v>0</v>
      </c>
      <c r="H670" s="38">
        <v>8156</v>
      </c>
      <c r="I670" s="38">
        <f>Table1[[#This Row],[Cost]]+IF(Table1[[#This Row],[n]]=0,0,VLOOKUP(Table1[[#This Row],[DRG]],HCPCs,5,0))</f>
        <v>134656</v>
      </c>
      <c r="J670" s="39">
        <v>1.9881</v>
      </c>
      <c r="K670" s="39">
        <f>Table1[[#This Row],[W (3M)]]-IFERROR((Table1[[#This Row],[W (3M)]]-Table1[[#This Row],[Adjusted Cost]]*Casemix/TotalCost)*EXP(-a/Table1[[#This Row],[n]]),)</f>
        <v>8.4159059396604992</v>
      </c>
      <c r="L670" s="39">
        <f>VLOOKUP(Table1[[#This Row],[BaseDRG]],BaseDRGTable,13+Table1[[#This Row],[severity]],FALSE)</f>
        <v>10.887648188523743</v>
      </c>
      <c r="M670" s="39">
        <f>IF(VLOOKUP(Table1[[#This Row],[BaseDRG]],BaseDRGTable,8,0)&gt;0,Table1[[#This Row],[W (severity)]]*Basic_CaseMix/$L$797,Table1[[#This Row],[W (severity)]])</f>
        <v>10.996195772754</v>
      </c>
      <c r="N670" s="38">
        <v>1</v>
      </c>
      <c r="O670" s="41">
        <v>0</v>
      </c>
      <c r="P670" s="60">
        <v>7.9457058804729961</v>
      </c>
      <c r="Q670" s="40">
        <f>Table1[[#This Row],[W (proposed)]]/Table1[[#This Row],[W (curr)]]-1</f>
        <v>0.38391678954260677</v>
      </c>
      <c r="R670" s="41">
        <f>RANK(Table1[[#This Row],[∆W%]],Table1[∆W%])</f>
        <v>65</v>
      </c>
      <c r="S670" s="59">
        <f>Table1[W (proposed)]-Table1[[#This Row],[W (curr)]]</f>
        <v>3.0504898922810035</v>
      </c>
      <c r="T670" s="50">
        <f>Table1[[#This Row],[nBasic]]*Table1[W (proposed)]-Table1[[#This Row],[nBasic (curr)]]*Table1[[#This Row],[W (curr)]]</f>
        <v>0</v>
      </c>
      <c r="U670" s="48"/>
      <c r="V670" s="46"/>
      <c r="W670" s="46"/>
      <c r="X670" s="46"/>
      <c r="Y670" s="46"/>
      <c r="Z670" s="46"/>
      <c r="AA670" s="46"/>
      <c r="AB670" s="46"/>
      <c r="AC670" s="46"/>
      <c r="AD670" s="46"/>
      <c r="AE670" s="46"/>
    </row>
    <row r="671" spans="1:31" s="44" customFormat="1" x14ac:dyDescent="0.25">
      <c r="A671" s="36">
        <v>14233</v>
      </c>
      <c r="B671" s="36" t="s">
        <v>9</v>
      </c>
      <c r="C671" s="36" t="s">
        <v>471</v>
      </c>
      <c r="D671" s="36">
        <v>1423</v>
      </c>
      <c r="E671" s="36">
        <v>3</v>
      </c>
      <c r="F671" s="37">
        <v>5</v>
      </c>
      <c r="G671" s="37">
        <v>0</v>
      </c>
      <c r="H671" s="38">
        <v>8491.3784999999971</v>
      </c>
      <c r="I671" s="38">
        <f>Table1[[#This Row],[Cost]]+IF(Table1[[#This Row],[n]]=0,0,VLOOKUP(Table1[[#This Row],[DRG]],HCPCs,5,0))</f>
        <v>8491.3784999999971</v>
      </c>
      <c r="J671" s="39">
        <v>0.90890000000000004</v>
      </c>
      <c r="K671" s="39">
        <f>Table1[[#This Row],[W (3M)]]-IFERROR((Table1[[#This Row],[W (3M)]]-Table1[[#This Row],[Adjusted Cost]]*Casemix/TotalCost)*EXP(-a/Table1[[#This Row],[n]]),)</f>
        <v>1.0099311579658075</v>
      </c>
      <c r="L671" s="39">
        <f>VLOOKUP(Table1[[#This Row],[BaseDRG]],BaseDRGTable,13+Table1[[#This Row],[severity]],FALSE)</f>
        <v>1.0099311579658075</v>
      </c>
      <c r="M671" s="39">
        <f>IF(VLOOKUP(Table1[[#This Row],[BaseDRG]],BaseDRGTable,8,0)&gt;0,Table1[[#This Row],[W (severity)]]*Basic_CaseMix/$L$797,Table1[[#This Row],[W (severity)]])</f>
        <v>1.0199999612131063</v>
      </c>
      <c r="N671" s="38">
        <v>4</v>
      </c>
      <c r="O671" s="41">
        <v>0</v>
      </c>
      <c r="P671" s="60">
        <v>0.68104358056679493</v>
      </c>
      <c r="Q671" s="40">
        <f>Table1[[#This Row],[W (proposed)]]/Table1[[#This Row],[W (curr)]]-1</f>
        <v>0.4977014545298506</v>
      </c>
      <c r="R671" s="41">
        <f>RANK(Table1[[#This Row],[∆W%]],Table1[∆W%])</f>
        <v>41</v>
      </c>
      <c r="S671" s="59">
        <f>Table1[W (proposed)]-Table1[[#This Row],[W (curr)]]</f>
        <v>0.33895638064631139</v>
      </c>
      <c r="T671" s="50">
        <f>Table1[[#This Row],[nBasic]]*Table1[W (proposed)]-Table1[[#This Row],[nBasic (curr)]]*Table1[[#This Row],[W (curr)]]</f>
        <v>0</v>
      </c>
      <c r="U671" s="48"/>
      <c r="V671" s="46"/>
      <c r="W671" s="46"/>
      <c r="X671" s="46"/>
      <c r="Y671" s="46"/>
      <c r="Z671" s="46"/>
      <c r="AA671" s="46"/>
      <c r="AB671" s="46"/>
      <c r="AC671" s="46"/>
      <c r="AD671" s="46"/>
      <c r="AE671" s="46"/>
    </row>
    <row r="672" spans="1:31" s="44" customFormat="1" x14ac:dyDescent="0.25">
      <c r="A672" s="36">
        <v>204101</v>
      </c>
      <c r="B672" s="36" t="s">
        <v>28</v>
      </c>
      <c r="C672" s="36" t="s">
        <v>166</v>
      </c>
      <c r="D672" s="36">
        <v>20410</v>
      </c>
      <c r="E672" s="36">
        <v>1</v>
      </c>
      <c r="F672" s="37">
        <v>5</v>
      </c>
      <c r="G672" s="37">
        <v>0</v>
      </c>
      <c r="H672" s="38">
        <v>5435.8717400000005</v>
      </c>
      <c r="I672" s="38">
        <f>Table1[[#This Row],[Cost]]+IF(Table1[[#This Row],[n]]=0,0,VLOOKUP(Table1[[#This Row],[DRG]],HCPCs,5,0))</f>
        <v>5435.8717400000005</v>
      </c>
      <c r="J672" s="39">
        <v>0.25160592128000003</v>
      </c>
      <c r="K672" s="39">
        <f>Table1[[#This Row],[W (3M)]]-IFERROR((Table1[[#This Row],[W (3M)]]-Table1[[#This Row],[Adjusted Cost]]*Casemix/TotalCost)*EXP(-a/Table1[[#This Row],[n]]),)</f>
        <v>0.59769334387637985</v>
      </c>
      <c r="L672" s="39">
        <f>VLOOKUP(Table1[[#This Row],[BaseDRG]],BaseDRGTable,13+Table1[[#This Row],[severity]],FALSE)</f>
        <v>0.59769334387637985</v>
      </c>
      <c r="M672" s="39">
        <f>IF(VLOOKUP(Table1[[#This Row],[BaseDRG]],BaseDRGTable,8,0)&gt;0,Table1[[#This Row],[W (severity)]]*Basic_CaseMix/$L$797,Table1[[#This Row],[W (severity)]])</f>
        <v>0.60365222199816471</v>
      </c>
      <c r="N672" s="38">
        <v>5</v>
      </c>
      <c r="O672" s="41">
        <v>0</v>
      </c>
      <c r="P672" s="60">
        <v>0.29722974229133164</v>
      </c>
      <c r="Q672" s="40">
        <f>Table1[[#This Row],[W (proposed)]]/Table1[[#This Row],[W (curr)]]-1</f>
        <v>1.0309280536484504</v>
      </c>
      <c r="R672" s="41">
        <f>RANK(Table1[[#This Row],[∆W%]],Table1[∆W%])</f>
        <v>13</v>
      </c>
      <c r="S672" s="51">
        <f>Table1[W (proposed)]-Table1[[#This Row],[W (curr)]]</f>
        <v>0.30642247970683306</v>
      </c>
      <c r="T672" s="50">
        <f>Table1[[#This Row],[nBasic]]*Table1[W (proposed)]-Table1[[#This Row],[nBasic (curr)]]*Table1[[#This Row],[W (curr)]]</f>
        <v>0</v>
      </c>
      <c r="U672" s="48"/>
      <c r="V672" s="46"/>
      <c r="W672" s="46"/>
      <c r="X672" s="46"/>
      <c r="Y672" s="46"/>
      <c r="Z672" s="46"/>
      <c r="AA672" s="46"/>
      <c r="AB672" s="46"/>
      <c r="AC672" s="46"/>
      <c r="AD672" s="46"/>
      <c r="AE672" s="46"/>
    </row>
    <row r="673" spans="1:31" s="44" customFormat="1" x14ac:dyDescent="0.25">
      <c r="A673" s="36">
        <v>114141</v>
      </c>
      <c r="B673" s="36" t="s">
        <v>19</v>
      </c>
      <c r="C673" s="36" t="s">
        <v>169</v>
      </c>
      <c r="D673" s="36">
        <v>11414</v>
      </c>
      <c r="E673" s="36">
        <v>1</v>
      </c>
      <c r="F673" s="37">
        <v>13</v>
      </c>
      <c r="G673" s="37">
        <v>0</v>
      </c>
      <c r="H673" s="38">
        <v>5984.4872461538462</v>
      </c>
      <c r="I673" s="38">
        <f>Table1[[#This Row],[Cost]]+IF(Table1[[#This Row],[n]]=0,0,VLOOKUP(Table1[[#This Row],[DRG]],HCPCs,5,0))</f>
        <v>6010.6136767028775</v>
      </c>
      <c r="J673" s="39">
        <v>0.51729887524999996</v>
      </c>
      <c r="K673" s="39">
        <f>Table1[[#This Row],[W (3M)]]-IFERROR((Table1[[#This Row],[W (3M)]]-Table1[[#This Row],[Adjusted Cost]]*Casemix/TotalCost)*EXP(-a/Table1[[#This Row],[n]]),)</f>
        <v>0.71475455554122425</v>
      </c>
      <c r="L673" s="39">
        <f>VLOOKUP(Table1[[#This Row],[BaseDRG]],BaseDRGTable,13+Table1[[#This Row],[severity]],FALSE)</f>
        <v>0.72251676419623356</v>
      </c>
      <c r="M673" s="39">
        <f>IF(VLOOKUP(Table1[[#This Row],[BaseDRG]],BaseDRGTable,8,0)&gt;0,Table1[[#This Row],[W (severity)]]*Basic_CaseMix/$L$797,Table1[[#This Row],[W (severity)]])</f>
        <v>0.72972010581430957</v>
      </c>
      <c r="N673" s="38">
        <v>13</v>
      </c>
      <c r="O673" s="41">
        <v>0</v>
      </c>
      <c r="P673" s="60">
        <v>0.67233259526404987</v>
      </c>
      <c r="Q673" s="40">
        <f>Table1[[#This Row],[W (proposed)]]/Table1[[#This Row],[W (curr)]]-1</f>
        <v>8.5355835719554074E-2</v>
      </c>
      <c r="R673" s="41">
        <f>RANK(Table1[[#This Row],[∆W%]],Table1[∆W%])</f>
        <v>259</v>
      </c>
      <c r="S673" s="59">
        <f>Table1[W (proposed)]-Table1[[#This Row],[W (curr)]]</f>
        <v>5.7387510550259702E-2</v>
      </c>
      <c r="T673" s="50">
        <f>Table1[[#This Row],[nBasic]]*Table1[W (proposed)]-Table1[[#This Row],[nBasic (curr)]]*Table1[[#This Row],[W (curr)]]</f>
        <v>0</v>
      </c>
      <c r="U673" s="48"/>
      <c r="V673" s="46"/>
      <c r="W673" s="46"/>
      <c r="X673" s="46"/>
      <c r="Y673" s="46"/>
      <c r="Z673" s="46"/>
      <c r="AA673" s="46"/>
      <c r="AB673" s="46"/>
      <c r="AC673" s="46"/>
      <c r="AD673" s="46"/>
      <c r="AE673" s="46"/>
    </row>
    <row r="674" spans="1:31" s="44" customFormat="1" x14ac:dyDescent="0.25">
      <c r="A674" s="36">
        <v>194131</v>
      </c>
      <c r="B674" s="36" t="s">
        <v>27</v>
      </c>
      <c r="C674" s="36" t="s">
        <v>171</v>
      </c>
      <c r="D674" s="36">
        <v>19413</v>
      </c>
      <c r="E674" s="36">
        <v>1</v>
      </c>
      <c r="F674" s="37">
        <v>71</v>
      </c>
      <c r="G674" s="37">
        <v>0</v>
      </c>
      <c r="H674" s="38">
        <v>11231.305498591551</v>
      </c>
      <c r="I674" s="38">
        <f>Table1[[#This Row],[Cost]]+IF(Table1[[#This Row],[n]]=0,0,VLOOKUP(Table1[[#This Row],[DRG]],HCPCs,5,0))</f>
        <v>11231.348796463892</v>
      </c>
      <c r="J674" s="39">
        <v>0.67980024379379322</v>
      </c>
      <c r="K674" s="39">
        <f>Table1[[#This Row],[W (3M)]]-IFERROR((Table1[[#This Row],[W (3M)]]-Table1[[#This Row],[Adjusted Cost]]*Casemix/TotalCost)*EXP(-a/Table1[[#This Row],[n]]),)</f>
        <v>1.3513889863443787</v>
      </c>
      <c r="L674" s="39">
        <f>VLOOKUP(Table1[[#This Row],[BaseDRG]],BaseDRGTable,13+Table1[[#This Row],[severity]],FALSE)</f>
        <v>1.3513889863443787</v>
      </c>
      <c r="M674" s="39">
        <f>IF(VLOOKUP(Table1[[#This Row],[BaseDRG]],BaseDRGTable,8,0)&gt;0,Table1[[#This Row],[W (severity)]]*Basic_CaseMix/$L$797,Table1[[#This Row],[W (severity)]])</f>
        <v>1.3648620530051545</v>
      </c>
      <c r="N674" s="38">
        <v>71</v>
      </c>
      <c r="O674" s="41">
        <v>0</v>
      </c>
      <c r="P674" s="60">
        <v>1.332798717067305</v>
      </c>
      <c r="Q674" s="40">
        <f>Table1[[#This Row],[W (proposed)]]/Table1[[#This Row],[W (curr)]]-1</f>
        <v>2.4057147960347525E-2</v>
      </c>
      <c r="R674" s="41">
        <f>RANK(Table1[[#This Row],[∆W%]],Table1[∆W%])</f>
        <v>331</v>
      </c>
      <c r="S674" s="59">
        <f>Table1[W (proposed)]-Table1[[#This Row],[W (curr)]]</f>
        <v>3.2063335937849491E-2</v>
      </c>
      <c r="T674" s="50">
        <f>Table1[[#This Row],[nBasic]]*Table1[W (proposed)]-Table1[[#This Row],[nBasic (curr)]]*Table1[[#This Row],[W (curr)]]</f>
        <v>0</v>
      </c>
      <c r="U674" s="48"/>
      <c r="V674" s="46"/>
      <c r="W674" s="46"/>
      <c r="X674" s="46"/>
      <c r="Y674" s="46"/>
      <c r="Z674" s="46"/>
      <c r="AA674" s="46"/>
      <c r="AB674" s="46"/>
      <c r="AC674" s="46"/>
      <c r="AD674" s="46"/>
      <c r="AE674" s="46"/>
    </row>
    <row r="675" spans="1:31" s="44" customFormat="1" x14ac:dyDescent="0.25">
      <c r="A675" s="36">
        <v>194111</v>
      </c>
      <c r="B675" s="36" t="s">
        <v>27</v>
      </c>
      <c r="C675" s="36" t="s">
        <v>178</v>
      </c>
      <c r="D675" s="36">
        <v>19411</v>
      </c>
      <c r="E675" s="36">
        <v>1</v>
      </c>
      <c r="F675" s="37">
        <v>21</v>
      </c>
      <c r="G675" s="37">
        <v>0</v>
      </c>
      <c r="H675" s="38">
        <v>8726.7011523809524</v>
      </c>
      <c r="I675" s="38">
        <f>Table1[[#This Row],[Cost]]+IF(Table1[[#This Row],[n]]=0,0,VLOOKUP(Table1[[#This Row],[DRG]],HCPCs,5,0))</f>
        <v>8726.7011523809524</v>
      </c>
      <c r="J675" s="39">
        <v>0.554400207223256</v>
      </c>
      <c r="K675" s="39">
        <f>Table1[[#This Row],[W (3M)]]-IFERROR((Table1[[#This Row],[W (3M)]]-Table1[[#This Row],[Adjusted Cost]]*Casemix/TotalCost)*EXP(-a/Table1[[#This Row],[n]]),)</f>
        <v>1.0371885724709342</v>
      </c>
      <c r="L675" s="39">
        <f>VLOOKUP(Table1[[#This Row],[BaseDRG]],BaseDRGTable,13+Table1[[#This Row],[severity]],FALSE)</f>
        <v>1.0371885724709342</v>
      </c>
      <c r="M675" s="39">
        <f>IF(VLOOKUP(Table1[[#This Row],[BaseDRG]],BaseDRGTable,8,0)&gt;0,Table1[[#This Row],[W (severity)]]*Basic_CaseMix/$L$797,Table1[[#This Row],[W (severity)]])</f>
        <v>1.0475291264623479</v>
      </c>
      <c r="N675" s="38">
        <v>20</v>
      </c>
      <c r="O675" s="41">
        <v>0</v>
      </c>
      <c r="P675" s="60">
        <v>1.002246980766837</v>
      </c>
      <c r="Q675" s="40">
        <f>Table1[[#This Row],[W (proposed)]]/Table1[[#This Row],[W (curr)]]-1</f>
        <v>4.5180625698532539E-2</v>
      </c>
      <c r="R675" s="41">
        <f>RANK(Table1[[#This Row],[∆W%]],Table1[∆W%])</f>
        <v>306</v>
      </c>
      <c r="S675" s="59">
        <f>Table1[W (proposed)]-Table1[[#This Row],[W (curr)]]</f>
        <v>4.5282145695510811E-2</v>
      </c>
      <c r="T675" s="50">
        <f>Table1[[#This Row],[nBasic]]*Table1[W (proposed)]-Table1[[#This Row],[nBasic (curr)]]*Table1[[#This Row],[W (curr)]]</f>
        <v>0</v>
      </c>
      <c r="U675" s="48"/>
      <c r="V675" s="46"/>
      <c r="W675" s="46"/>
      <c r="X675" s="46"/>
      <c r="Y675" s="46"/>
      <c r="Z675" s="46"/>
      <c r="AA675" s="46"/>
      <c r="AB675" s="46"/>
      <c r="AC675" s="46"/>
      <c r="AD675" s="46"/>
      <c r="AE675" s="46"/>
    </row>
    <row r="676" spans="1:31" s="44" customFormat="1" x14ac:dyDescent="0.25">
      <c r="A676" s="36">
        <v>101101</v>
      </c>
      <c r="B676" s="36" t="s">
        <v>18</v>
      </c>
      <c r="C676" s="36" t="s">
        <v>179</v>
      </c>
      <c r="D676" s="36">
        <v>10110</v>
      </c>
      <c r="E676" s="36">
        <v>1</v>
      </c>
      <c r="F676" s="37">
        <v>4</v>
      </c>
      <c r="G676" s="37">
        <v>0</v>
      </c>
      <c r="H676" s="38">
        <v>11787.0425</v>
      </c>
      <c r="I676" s="38">
        <f>Table1[[#This Row],[Cost]]+IF(Table1[[#This Row],[n]]=0,0,VLOOKUP(Table1[[#This Row],[DRG]],HCPCs,5,0))</f>
        <v>12194.614816564885</v>
      </c>
      <c r="J676" s="39">
        <v>1.458689269475</v>
      </c>
      <c r="K676" s="39">
        <f>Table1[[#This Row],[W (3M)]]-IFERROR((Table1[[#This Row],[W (3M)]]-Table1[[#This Row],[Adjusted Cost]]*Casemix/TotalCost)*EXP(-a/Table1[[#This Row],[n]]),)</f>
        <v>1.4724974830025734</v>
      </c>
      <c r="L676" s="39">
        <f>VLOOKUP(Table1[[#This Row],[BaseDRG]],BaseDRGTable,13+Table1[[#This Row],[severity]],FALSE)</f>
        <v>1.4724974830025734</v>
      </c>
      <c r="M676" s="39">
        <f>IF(VLOOKUP(Table1[[#This Row],[BaseDRG]],BaseDRGTable,8,0)&gt;0,Table1[[#This Row],[W (severity)]]*Basic_CaseMix/$L$797,Table1[[#This Row],[W (severity)]])</f>
        <v>1.4871779761446591</v>
      </c>
      <c r="N676" s="38">
        <v>4</v>
      </c>
      <c r="O676" s="41">
        <v>0</v>
      </c>
      <c r="P676" s="60">
        <v>1.1929395703973786</v>
      </c>
      <c r="Q676" s="40">
        <f>Table1[[#This Row],[W (proposed)]]/Table1[[#This Row],[W (curr)]]-1</f>
        <v>0.24664988323697501</v>
      </c>
      <c r="R676" s="41">
        <f>RANK(Table1[[#This Row],[∆W%]],Table1[∆W%])</f>
        <v>138</v>
      </c>
      <c r="S676" s="59">
        <f>Table1[W (proposed)]-Table1[[#This Row],[W (curr)]]</f>
        <v>0.29423840574728044</v>
      </c>
      <c r="T676" s="50">
        <f>Table1[[#This Row],[nBasic]]*Table1[W (proposed)]-Table1[[#This Row],[nBasic (curr)]]*Table1[[#This Row],[W (curr)]]</f>
        <v>0</v>
      </c>
      <c r="U676" s="48"/>
      <c r="V676" s="46"/>
      <c r="W676" s="46"/>
      <c r="X676" s="46"/>
      <c r="Y676" s="46"/>
      <c r="Z676" s="46"/>
      <c r="AA676" s="46"/>
      <c r="AB676" s="46"/>
      <c r="AC676" s="46"/>
      <c r="AD676" s="46"/>
      <c r="AE676" s="46"/>
    </row>
    <row r="677" spans="1:31" s="44" customFormat="1" x14ac:dyDescent="0.25">
      <c r="A677" s="36">
        <v>184151</v>
      </c>
      <c r="B677" s="36" t="s">
        <v>26</v>
      </c>
      <c r="C677" s="36" t="s">
        <v>181</v>
      </c>
      <c r="D677" s="36">
        <v>18415</v>
      </c>
      <c r="E677" s="36">
        <v>1</v>
      </c>
      <c r="F677" s="37">
        <v>1</v>
      </c>
      <c r="G677" s="37">
        <v>0</v>
      </c>
      <c r="H677" s="38">
        <v>20550.382600000001</v>
      </c>
      <c r="I677" s="38">
        <f>Table1[[#This Row],[Cost]]+IF(Table1[[#This Row],[n]]=0,0,VLOOKUP(Table1[[#This Row],[DRG]],HCPCs,5,0))</f>
        <v>20550.382600000001</v>
      </c>
      <c r="J677" s="39">
        <v>0.73250479256666667</v>
      </c>
      <c r="K677" s="39">
        <f>Table1[[#This Row],[W (3M)]]-IFERROR((Table1[[#This Row],[W (3M)]]-Table1[[#This Row],[Adjusted Cost]]*Casemix/TotalCost)*EXP(-a/Table1[[#This Row],[n]]),)</f>
        <v>1.5206736553932134</v>
      </c>
      <c r="L677" s="39">
        <f>VLOOKUP(Table1[[#This Row],[BaseDRG]],BaseDRGTable,13+Table1[[#This Row],[severity]],FALSE)</f>
        <v>0.98864469954982392</v>
      </c>
      <c r="M677" s="39">
        <f>IF(VLOOKUP(Table1[[#This Row],[BaseDRG]],BaseDRGTable,8,0)&gt;0,Table1[[#This Row],[W (severity)]]*Basic_CaseMix/$L$797,Table1[[#This Row],[W (severity)]])</f>
        <v>0.998501281241295</v>
      </c>
      <c r="N677" s="38">
        <v>1</v>
      </c>
      <c r="O677" s="41">
        <v>0</v>
      </c>
      <c r="P677" s="60">
        <v>0.86982223608650555</v>
      </c>
      <c r="Q677" s="40">
        <f>Table1[[#This Row],[W (proposed)]]/Table1[[#This Row],[W (curr)]]-1</f>
        <v>0.14793717591509359</v>
      </c>
      <c r="R677" s="41">
        <f>RANK(Table1[[#This Row],[∆W%]],Table1[∆W%])</f>
        <v>208</v>
      </c>
      <c r="S677" s="59">
        <f>Table1[W (proposed)]-Table1[[#This Row],[W (curr)]]</f>
        <v>0.12867904515478945</v>
      </c>
      <c r="T677" s="50">
        <f>Table1[[#This Row],[nBasic]]*Table1[W (proposed)]-Table1[[#This Row],[nBasic (curr)]]*Table1[[#This Row],[W (curr)]]</f>
        <v>0</v>
      </c>
      <c r="U677" s="48"/>
      <c r="V677" s="46"/>
      <c r="W677" s="46"/>
      <c r="X677" s="46"/>
      <c r="Y677" s="46"/>
      <c r="Z677" s="46"/>
      <c r="AA677" s="46"/>
      <c r="AB677" s="46"/>
      <c r="AC677" s="46"/>
      <c r="AD677" s="46"/>
      <c r="AE677" s="46"/>
    </row>
    <row r="678" spans="1:31" s="44" customFormat="1" x14ac:dyDescent="0.25">
      <c r="A678" s="36">
        <v>111113</v>
      </c>
      <c r="B678" s="36" t="s">
        <v>19</v>
      </c>
      <c r="C678" s="36" t="s">
        <v>480</v>
      </c>
      <c r="D678" s="36">
        <v>11111</v>
      </c>
      <c r="E678" s="36">
        <v>3</v>
      </c>
      <c r="F678" s="37">
        <v>2</v>
      </c>
      <c r="G678" s="37">
        <v>0</v>
      </c>
      <c r="H678" s="38">
        <v>29304.239999999998</v>
      </c>
      <c r="I678" s="38">
        <f>Table1[[#This Row],[Cost]]+IF(Table1[[#This Row],[n]]=0,0,VLOOKUP(Table1[[#This Row],[DRG]],HCPCs,5,0))</f>
        <v>29304.239999999998</v>
      </c>
      <c r="J678" s="39">
        <v>5.1077097611999998</v>
      </c>
      <c r="K678" s="39">
        <f>Table1[[#This Row],[W (3M)]]-IFERROR((Table1[[#This Row],[W (3M)]]-Table1[[#This Row],[Adjusted Cost]]*Casemix/TotalCost)*EXP(-a/Table1[[#This Row],[n]]),)</f>
        <v>4.0607491737057213</v>
      </c>
      <c r="L678" s="39">
        <f>VLOOKUP(Table1[[#This Row],[BaseDRG]],BaseDRGTable,13+Table1[[#This Row],[severity]],FALSE)</f>
        <v>4.0607491737057213</v>
      </c>
      <c r="M678" s="39">
        <f>IF(VLOOKUP(Table1[[#This Row],[BaseDRG]],BaseDRGTable,8,0)&gt;0,Table1[[#This Row],[W (severity)]]*Basic_CaseMix/$L$797,Table1[[#This Row],[W (severity)]])</f>
        <v>4.1012339969970704</v>
      </c>
      <c r="N678" s="38">
        <v>2</v>
      </c>
      <c r="O678" s="41">
        <v>0</v>
      </c>
      <c r="P678" s="60">
        <v>3.6906209295567103</v>
      </c>
      <c r="Q678" s="40">
        <f>Table1[[#This Row],[W (proposed)]]/Table1[[#This Row],[W (curr)]]-1</f>
        <v>0.11125853217596093</v>
      </c>
      <c r="R678" s="41">
        <f>RANK(Table1[[#This Row],[∆W%]],Table1[∆W%])</f>
        <v>240</v>
      </c>
      <c r="S678" s="59">
        <f>Table1[W (proposed)]-Table1[[#This Row],[W (curr)]]</f>
        <v>0.41061306744036008</v>
      </c>
      <c r="T678" s="50">
        <f>Table1[[#This Row],[nBasic]]*Table1[W (proposed)]-Table1[[#This Row],[nBasic (curr)]]*Table1[[#This Row],[W (curr)]]</f>
        <v>0</v>
      </c>
      <c r="U678" s="48"/>
      <c r="V678" s="46"/>
      <c r="W678" s="46"/>
      <c r="X678" s="46"/>
      <c r="Y678" s="46"/>
      <c r="Z678" s="46"/>
      <c r="AA678" s="46"/>
      <c r="AB678" s="46"/>
      <c r="AC678" s="46"/>
      <c r="AD678" s="46"/>
      <c r="AE678" s="46"/>
    </row>
    <row r="679" spans="1:31" s="44" customFormat="1" x14ac:dyDescent="0.25">
      <c r="A679" s="36">
        <v>204102</v>
      </c>
      <c r="B679" s="36" t="s">
        <v>28</v>
      </c>
      <c r="C679" s="36" t="s">
        <v>481</v>
      </c>
      <c r="D679" s="36">
        <v>20410</v>
      </c>
      <c r="E679" s="36">
        <v>2</v>
      </c>
      <c r="F679" s="37">
        <v>3</v>
      </c>
      <c r="G679" s="37">
        <v>0</v>
      </c>
      <c r="H679" s="38">
        <v>5630.7858999999999</v>
      </c>
      <c r="I679" s="38">
        <f>Table1[[#This Row],[Cost]]+IF(Table1[[#This Row],[n]]=0,0,VLOOKUP(Table1[[#This Row],[DRG]],HCPCs,5,0))</f>
        <v>5630.7858999999999</v>
      </c>
      <c r="J679" s="39">
        <v>0.47959004772000002</v>
      </c>
      <c r="K679" s="39">
        <f>Table1[[#This Row],[W (3M)]]-IFERROR((Table1[[#This Row],[W (3M)]]-Table1[[#This Row],[Adjusted Cost]]*Casemix/TotalCost)*EXP(-a/Table1[[#This Row],[n]]),)</f>
        <v>0.63410685274830825</v>
      </c>
      <c r="L679" s="39">
        <f>VLOOKUP(Table1[[#This Row],[BaseDRG]],BaseDRGTable,13+Table1[[#This Row],[severity]],FALSE)</f>
        <v>0.63410685274830825</v>
      </c>
      <c r="M679" s="39">
        <f>IF(VLOOKUP(Table1[[#This Row],[BaseDRG]],BaseDRGTable,8,0)&gt;0,Table1[[#This Row],[W (severity)]]*Basic_CaseMix/$L$797,Table1[[#This Row],[W (severity)]])</f>
        <v>0.64042876596756815</v>
      </c>
      <c r="N679" s="38">
        <v>4</v>
      </c>
      <c r="O679" s="41">
        <v>0</v>
      </c>
      <c r="P679" s="60">
        <v>0.41063797861244705</v>
      </c>
      <c r="Q679" s="40">
        <f>Table1[[#This Row],[W (proposed)]]/Table1[[#This Row],[W (curr)]]-1</f>
        <v>0.55959458044184851</v>
      </c>
      <c r="R679" s="41">
        <f>RANK(Table1[[#This Row],[∆W%]],Table1[∆W%])</f>
        <v>36</v>
      </c>
      <c r="S679" s="59">
        <f>Table1[W (proposed)]-Table1[[#This Row],[W (curr)]]</f>
        <v>0.2297907873551211</v>
      </c>
      <c r="T679" s="50">
        <f>Table1[[#This Row],[nBasic]]*Table1[W (proposed)]-Table1[[#This Row],[nBasic (curr)]]*Table1[[#This Row],[W (curr)]]</f>
        <v>0</v>
      </c>
      <c r="U679" s="48"/>
      <c r="V679" s="46"/>
      <c r="W679" s="46"/>
      <c r="X679" s="46"/>
      <c r="Y679" s="46"/>
      <c r="Z679" s="46"/>
      <c r="AA679" s="46"/>
      <c r="AB679" s="46"/>
      <c r="AC679" s="46"/>
      <c r="AD679" s="46"/>
      <c r="AE679" s="46"/>
    </row>
    <row r="680" spans="1:31" s="44" customFormat="1" x14ac:dyDescent="0.25">
      <c r="A680" s="36">
        <v>31303</v>
      </c>
      <c r="B680" s="36" t="s">
        <v>11</v>
      </c>
      <c r="C680" s="36" t="s">
        <v>483</v>
      </c>
      <c r="D680" s="36">
        <v>3130</v>
      </c>
      <c r="E680" s="36">
        <v>3</v>
      </c>
      <c r="F680" s="37">
        <v>1</v>
      </c>
      <c r="G680" s="37">
        <v>0</v>
      </c>
      <c r="H680" s="38">
        <v>29631.0677</v>
      </c>
      <c r="I680" s="38">
        <f>Table1[[#This Row],[Cost]]+IF(Table1[[#This Row],[n]]=0,0,VLOOKUP(Table1[[#This Row],[DRG]],HCPCs,5,0))</f>
        <v>29631.0677</v>
      </c>
      <c r="J680" s="39">
        <v>2.4463432208000002</v>
      </c>
      <c r="K680" s="39">
        <f>Table1[[#This Row],[W (3M)]]-IFERROR((Table1[[#This Row],[W (3M)]]-Table1[[#This Row],[Adjusted Cost]]*Casemix/TotalCost)*EXP(-a/Table1[[#This Row],[n]]),)</f>
        <v>2.958142929172868</v>
      </c>
      <c r="L680" s="39">
        <f>VLOOKUP(Table1[[#This Row],[BaseDRG]],BaseDRGTable,13+Table1[[#This Row],[severity]],FALSE)</f>
        <v>2.958142929172868</v>
      </c>
      <c r="M680" s="39">
        <f>IF(VLOOKUP(Table1[[#This Row],[BaseDRG]],BaseDRGTable,8,0)&gt;0,Table1[[#This Row],[W (severity)]]*Basic_CaseMix/$L$797,Table1[[#This Row],[W (severity)]])</f>
        <v>2.9876349979107233</v>
      </c>
      <c r="N680" s="38">
        <v>1</v>
      </c>
      <c r="O680" s="41">
        <v>0</v>
      </c>
      <c r="P680" s="60">
        <v>2.4393085581184062</v>
      </c>
      <c r="Q680" s="40">
        <f>Table1[[#This Row],[W (proposed)]]/Table1[[#This Row],[W (curr)]]-1</f>
        <v>0.22478765056901051</v>
      </c>
      <c r="R680" s="41">
        <f>RANK(Table1[[#This Row],[∆W%]],Table1[∆W%])</f>
        <v>148</v>
      </c>
      <c r="S680" s="51">
        <f>Table1[W (proposed)]-Table1[[#This Row],[W (curr)]]</f>
        <v>0.5483264397923171</v>
      </c>
      <c r="T680" s="50">
        <f>Table1[[#This Row],[nBasic]]*Table1[W (proposed)]-Table1[[#This Row],[nBasic (curr)]]*Table1[[#This Row],[W (curr)]]</f>
        <v>0</v>
      </c>
      <c r="U680" s="48"/>
      <c r="V680" s="46"/>
      <c r="W680" s="46"/>
      <c r="X680" s="46"/>
      <c r="Y680" s="46"/>
      <c r="Z680" s="46"/>
      <c r="AA680" s="46"/>
      <c r="AB680" s="46"/>
      <c r="AC680" s="46"/>
      <c r="AD680" s="46"/>
      <c r="AE680" s="46"/>
    </row>
    <row r="681" spans="1:31" s="44" customFormat="1" x14ac:dyDescent="0.25">
      <c r="A681" s="36">
        <v>44101</v>
      </c>
      <c r="B681" s="36" t="s">
        <v>12</v>
      </c>
      <c r="C681" s="36" t="s">
        <v>183</v>
      </c>
      <c r="D681" s="36">
        <v>4410</v>
      </c>
      <c r="E681" s="36">
        <v>1</v>
      </c>
      <c r="F681" s="37">
        <v>7</v>
      </c>
      <c r="G681" s="37">
        <v>0</v>
      </c>
      <c r="H681" s="38">
        <v>11288.681785714285</v>
      </c>
      <c r="I681" s="38">
        <f>Table1[[#This Row],[Cost]]+IF(Table1[[#This Row],[n]]=0,0,VLOOKUP(Table1[[#This Row],[DRG]],HCPCs,5,0))</f>
        <v>11288.681785714285</v>
      </c>
      <c r="J681" s="39">
        <v>1.3400999999999998</v>
      </c>
      <c r="K681" s="39">
        <f>Table1[[#This Row],[W (3M)]]-IFERROR((Table1[[#This Row],[W (3M)]]-Table1[[#This Row],[Adjusted Cost]]*Casemix/TotalCost)*EXP(-a/Table1[[#This Row],[n]]),)</f>
        <v>1.3631460562658693</v>
      </c>
      <c r="L681" s="39">
        <f>VLOOKUP(Table1[[#This Row],[BaseDRG]],BaseDRGTable,13+Table1[[#This Row],[severity]],FALSE)</f>
        <v>1.3631460562658693</v>
      </c>
      <c r="M681" s="39">
        <f>IF(VLOOKUP(Table1[[#This Row],[BaseDRG]],BaseDRGTable,8,0)&gt;0,Table1[[#This Row],[W (severity)]]*Basic_CaseMix/$L$797,Table1[[#This Row],[W (severity)]])</f>
        <v>1.3767363384644278</v>
      </c>
      <c r="N681" s="38">
        <v>5</v>
      </c>
      <c r="O681" s="41">
        <v>0</v>
      </c>
      <c r="P681" s="60">
        <v>1.2910235608380976</v>
      </c>
      <c r="Q681" s="40">
        <f>Table1[[#This Row],[W (proposed)]]/Table1[[#This Row],[W (curr)]]-1</f>
        <v>6.6391334927061951E-2</v>
      </c>
      <c r="R681" s="41">
        <f>RANK(Table1[[#This Row],[∆W%]],Table1[∆W%])</f>
        <v>279</v>
      </c>
      <c r="S681" s="59">
        <f>Table1[W (proposed)]-Table1[[#This Row],[W (curr)]]</f>
        <v>8.5712777626330228E-2</v>
      </c>
      <c r="T681" s="50">
        <f>Table1[[#This Row],[nBasic]]*Table1[W (proposed)]-Table1[[#This Row],[nBasic (curr)]]*Table1[[#This Row],[W (curr)]]</f>
        <v>0</v>
      </c>
      <c r="U681" s="48"/>
      <c r="V681" s="49"/>
      <c r="W681" s="49"/>
      <c r="X681" s="49"/>
      <c r="Y681" s="49"/>
      <c r="Z681" s="46"/>
      <c r="AA681" s="46"/>
      <c r="AB681" s="46"/>
      <c r="AC681" s="46"/>
      <c r="AD681" s="46"/>
      <c r="AE681" s="46"/>
    </row>
    <row r="682" spans="1:31" s="44" customFormat="1" x14ac:dyDescent="0.25">
      <c r="A682" s="36">
        <v>158101</v>
      </c>
      <c r="B682" s="36" t="s">
        <v>23</v>
      </c>
      <c r="C682" s="36" t="s">
        <v>184</v>
      </c>
      <c r="D682" s="36">
        <v>15810</v>
      </c>
      <c r="E682" s="36">
        <v>1</v>
      </c>
      <c r="F682" s="37">
        <v>2</v>
      </c>
      <c r="G682" s="37">
        <v>0</v>
      </c>
      <c r="H682" s="38">
        <v>4656.6499999999996</v>
      </c>
      <c r="I682" s="38">
        <f>Table1[[#This Row],[Cost]]+IF(Table1[[#This Row],[n]]=0,0,VLOOKUP(Table1[[#This Row],[DRG]],HCPCs,5,0))</f>
        <v>4656.6499999999996</v>
      </c>
      <c r="J682" s="39">
        <v>0.12999310110000001</v>
      </c>
      <c r="K682" s="39">
        <f>Table1[[#This Row],[W (3M)]]-IFERROR((Table1[[#This Row],[W (3M)]]-Table1[[#This Row],[Adjusted Cost]]*Casemix/TotalCost)*EXP(-a/Table1[[#This Row],[n]]),)</f>
        <v>0.42055267061050755</v>
      </c>
      <c r="L682" s="39">
        <f>VLOOKUP(Table1[[#This Row],[BaseDRG]],BaseDRGTable,13+Table1[[#This Row],[severity]],FALSE)</f>
        <v>0.42055267061050755</v>
      </c>
      <c r="M682" s="39">
        <f>IF(VLOOKUP(Table1[[#This Row],[BaseDRG]],BaseDRGTable,8,0)&gt;0,Table1[[#This Row],[W (severity)]]*Basic_CaseMix/$L$797,Table1[[#This Row],[W (severity)]])</f>
        <v>0.4247454931233135</v>
      </c>
      <c r="N682" s="38">
        <v>2</v>
      </c>
      <c r="O682" s="41">
        <v>0</v>
      </c>
      <c r="P682" s="60">
        <v>0.12961929516410448</v>
      </c>
      <c r="Q682" s="40">
        <f>Table1[[#This Row],[W (proposed)]]/Table1[[#This Row],[W (curr)]]-1</f>
        <v>2.2768693317269206</v>
      </c>
      <c r="R682" s="41">
        <f>RANK(Table1[[#This Row],[∆W%]],Table1[∆W%])</f>
        <v>4</v>
      </c>
      <c r="S682" s="51">
        <f>Table1[W (proposed)]-Table1[[#This Row],[W (curr)]]</f>
        <v>0.29512619795920902</v>
      </c>
      <c r="T682" s="50">
        <f>Table1[[#This Row],[nBasic]]*Table1[W (proposed)]-Table1[[#This Row],[nBasic (curr)]]*Table1[[#This Row],[W (curr)]]</f>
        <v>0</v>
      </c>
      <c r="U682" s="48"/>
      <c r="V682" s="49"/>
      <c r="W682" s="49"/>
      <c r="X682" s="49"/>
      <c r="Y682" s="49"/>
      <c r="Z682" s="46"/>
      <c r="AA682" s="46"/>
      <c r="AB682" s="46"/>
      <c r="AC682" s="46"/>
      <c r="AD682" s="46"/>
      <c r="AE682" s="46"/>
    </row>
    <row r="683" spans="1:31" s="44" customFormat="1" x14ac:dyDescent="0.25">
      <c r="A683" s="36">
        <v>44103</v>
      </c>
      <c r="B683" s="36" t="s">
        <v>12</v>
      </c>
      <c r="C683" s="36" t="s">
        <v>489</v>
      </c>
      <c r="D683" s="36">
        <v>4410</v>
      </c>
      <c r="E683" s="36">
        <v>3</v>
      </c>
      <c r="F683" s="37">
        <v>6</v>
      </c>
      <c r="G683" s="37">
        <v>0</v>
      </c>
      <c r="H683" s="38">
        <v>23392.940650000004</v>
      </c>
      <c r="I683" s="38">
        <f>Table1[[#This Row],[Cost]]+IF(Table1[[#This Row],[n]]=0,0,VLOOKUP(Table1[[#This Row],[DRG]],HCPCs,5,0))</f>
        <v>23436.273603391477</v>
      </c>
      <c r="J683" s="39">
        <v>2.8989000000000003</v>
      </c>
      <c r="K683" s="39">
        <f>Table1[[#This Row],[W (3M)]]-IFERROR((Table1[[#This Row],[W (3M)]]-Table1[[#This Row],[Adjusted Cost]]*Casemix/TotalCost)*EXP(-a/Table1[[#This Row],[n]]),)</f>
        <v>2.8436775698492123</v>
      </c>
      <c r="L683" s="39">
        <f>VLOOKUP(Table1[[#This Row],[BaseDRG]],BaseDRGTable,13+Table1[[#This Row],[severity]],FALSE)</f>
        <v>2.8436775698492123</v>
      </c>
      <c r="M683" s="39">
        <f>IF(VLOOKUP(Table1[[#This Row],[BaseDRG]],BaseDRGTable,8,0)&gt;0,Table1[[#This Row],[W (severity)]]*Basic_CaseMix/$L$797,Table1[[#This Row],[W (severity)]])</f>
        <v>2.8720284428010276</v>
      </c>
      <c r="N683" s="38">
        <v>6</v>
      </c>
      <c r="O683" s="41">
        <v>0</v>
      </c>
      <c r="P683" s="60">
        <v>2.7927380050097468</v>
      </c>
      <c r="Q683" s="40">
        <f>Table1[[#This Row],[W (proposed)]]/Table1[[#This Row],[W (curr)]]-1</f>
        <v>2.8391649216305215E-2</v>
      </c>
      <c r="R683" s="41">
        <f>RANK(Table1[[#This Row],[∆W%]],Table1[∆W%])</f>
        <v>325</v>
      </c>
      <c r="S683" s="59">
        <f>Table1[W (proposed)]-Table1[[#This Row],[W (curr)]]</f>
        <v>7.9290437791280866E-2</v>
      </c>
      <c r="T683" s="50">
        <f>Table1[[#This Row],[nBasic]]*Table1[W (proposed)]-Table1[[#This Row],[nBasic (curr)]]*Table1[[#This Row],[W (curr)]]</f>
        <v>0</v>
      </c>
      <c r="U683" s="48"/>
      <c r="V683" s="49"/>
      <c r="W683" s="49"/>
      <c r="X683" s="49"/>
      <c r="Y683" s="49"/>
      <c r="Z683" s="46"/>
      <c r="AA683" s="46"/>
      <c r="AB683" s="46"/>
      <c r="AC683" s="46"/>
      <c r="AD683" s="46"/>
      <c r="AE683" s="46"/>
    </row>
    <row r="684" spans="1:31" s="44" customFormat="1" x14ac:dyDescent="0.25">
      <c r="A684" s="36">
        <v>204103</v>
      </c>
      <c r="B684" s="36" t="s">
        <v>28</v>
      </c>
      <c r="C684" s="36" t="s">
        <v>490</v>
      </c>
      <c r="D684" s="36">
        <v>20410</v>
      </c>
      <c r="E684" s="36">
        <v>3</v>
      </c>
      <c r="F684" s="37">
        <v>1</v>
      </c>
      <c r="G684" s="37">
        <v>0</v>
      </c>
      <c r="H684" s="38">
        <v>11191.69</v>
      </c>
      <c r="I684" s="38">
        <f>Table1[[#This Row],[Cost]]+IF(Table1[[#This Row],[n]]=0,0,VLOOKUP(Table1[[#This Row],[DRG]],HCPCs,5,0))</f>
        <v>11191.69</v>
      </c>
      <c r="J684" s="39">
        <v>0.69713587300000002</v>
      </c>
      <c r="K684" s="39">
        <f>Table1[[#This Row],[W (3M)]]-IFERROR((Table1[[#This Row],[W (3M)]]-Table1[[#This Row],[Adjusted Cost]]*Casemix/TotalCost)*EXP(-a/Table1[[#This Row],[n]]),)</f>
        <v>0.99237392499347887</v>
      </c>
      <c r="L684" s="39">
        <f>VLOOKUP(Table1[[#This Row],[BaseDRG]],BaseDRGTable,13+Table1[[#This Row],[severity]],FALSE)</f>
        <v>0.99237392499347887</v>
      </c>
      <c r="M684" s="39">
        <f>IF(VLOOKUP(Table1[[#This Row],[BaseDRG]],BaseDRGTable,8,0)&gt;0,Table1[[#This Row],[W (severity)]]*Basic_CaseMix/$L$797,Table1[[#This Row],[W (severity)]])</f>
        <v>1.0022676862857185</v>
      </c>
      <c r="N684" s="38">
        <v>0</v>
      </c>
      <c r="O684" s="41">
        <v>0</v>
      </c>
      <c r="P684" s="60">
        <v>0.69513120101934889</v>
      </c>
      <c r="Q684" s="40">
        <f>Table1[[#This Row],[W (proposed)]]/Table1[[#This Row],[W (curr)]]-1</f>
        <v>0.4418395905923671</v>
      </c>
      <c r="R684" s="41">
        <f>RANK(Table1[[#This Row],[∆W%]],Table1[∆W%])</f>
        <v>50</v>
      </c>
      <c r="S684" s="51">
        <f>Table1[W (proposed)]-Table1[[#This Row],[W (curr)]]</f>
        <v>0.30713648526636961</v>
      </c>
      <c r="T684" s="50">
        <f>Table1[[#This Row],[nBasic]]*Table1[W (proposed)]-Table1[[#This Row],[nBasic (curr)]]*Table1[[#This Row],[W (curr)]]</f>
        <v>0</v>
      </c>
      <c r="U684" s="48"/>
      <c r="V684" s="49"/>
      <c r="W684" s="49"/>
      <c r="X684" s="49"/>
      <c r="Y684" s="49"/>
      <c r="Z684" s="46"/>
      <c r="AA684" s="46"/>
      <c r="AB684" s="46"/>
      <c r="AC684" s="46"/>
      <c r="AD684" s="46"/>
      <c r="AE684" s="46"/>
    </row>
    <row r="685" spans="1:31" s="44" customFormat="1" x14ac:dyDescent="0.25">
      <c r="A685" s="36">
        <v>111013</v>
      </c>
      <c r="B685" s="36" t="s">
        <v>19</v>
      </c>
      <c r="C685" s="36" t="s">
        <v>491</v>
      </c>
      <c r="D685" s="36">
        <v>11101</v>
      </c>
      <c r="E685" s="36">
        <v>3</v>
      </c>
      <c r="F685" s="37">
        <v>1</v>
      </c>
      <c r="G685" s="37">
        <v>0</v>
      </c>
      <c r="H685" s="38">
        <v>37299.31</v>
      </c>
      <c r="I685" s="38">
        <f>Table1[[#This Row],[Cost]]+IF(Table1[[#This Row],[n]]=0,0,VLOOKUP(Table1[[#This Row],[DRG]],HCPCs,5,0))</f>
        <v>37964.973627131782</v>
      </c>
      <c r="J685" s="39">
        <v>8.8512210527999997</v>
      </c>
      <c r="K685" s="39">
        <f>Table1[[#This Row],[W (3M)]]-IFERROR((Table1[[#This Row],[W (3M)]]-Table1[[#This Row],[Adjusted Cost]]*Casemix/TotalCost)*EXP(-a/Table1[[#This Row],[n]]),)</f>
        <v>6.938230067381765</v>
      </c>
      <c r="L685" s="39">
        <f>VLOOKUP(Table1[[#This Row],[BaseDRG]],BaseDRGTable,13+Table1[[#This Row],[severity]],FALSE)</f>
        <v>6.938230067381765</v>
      </c>
      <c r="M685" s="39">
        <f>IF(VLOOKUP(Table1[[#This Row],[BaseDRG]],BaseDRGTable,8,0)&gt;0,Table1[[#This Row],[W (severity)]]*Basic_CaseMix/$L$797,Table1[[#This Row],[W (severity)]])</f>
        <v>7.0074027757212818</v>
      </c>
      <c r="N685" s="38">
        <v>1</v>
      </c>
      <c r="O685" s="41">
        <v>0</v>
      </c>
      <c r="P685" s="60">
        <v>6.7617718615673299</v>
      </c>
      <c r="Q685" s="40">
        <f>Table1[[#This Row],[W (proposed)]]/Table1[[#This Row],[W (curr)]]-1</f>
        <v>3.6326412541374475E-2</v>
      </c>
      <c r="R685" s="41">
        <f>RANK(Table1[[#This Row],[∆W%]],Table1[∆W%])</f>
        <v>320</v>
      </c>
      <c r="S685" s="59">
        <f>Table1[W (proposed)]-Table1[[#This Row],[W (curr)]]</f>
        <v>0.24563091415395188</v>
      </c>
      <c r="T685" s="50">
        <f>Table1[[#This Row],[nBasic]]*Table1[W (proposed)]-Table1[[#This Row],[nBasic (curr)]]*Table1[[#This Row],[W (curr)]]</f>
        <v>0</v>
      </c>
      <c r="U685" s="48"/>
      <c r="V685" s="49"/>
      <c r="W685" s="49"/>
      <c r="X685" s="49"/>
      <c r="Y685" s="49"/>
      <c r="Z685" s="49"/>
      <c r="AA685" s="49"/>
      <c r="AB685" s="49"/>
      <c r="AC685" s="49"/>
      <c r="AD685" s="49"/>
      <c r="AE685" s="49"/>
    </row>
    <row r="686" spans="1:31" s="44" customFormat="1" x14ac:dyDescent="0.25">
      <c r="A686" s="36">
        <v>194133</v>
      </c>
      <c r="B686" s="36" t="s">
        <v>27</v>
      </c>
      <c r="C686" s="36" t="s">
        <v>492</v>
      </c>
      <c r="D686" s="36">
        <v>19413</v>
      </c>
      <c r="E686" s="36">
        <v>3</v>
      </c>
      <c r="F686" s="37">
        <v>1</v>
      </c>
      <c r="G686" s="37">
        <v>0</v>
      </c>
      <c r="H686" s="38">
        <v>8589.1026999999995</v>
      </c>
      <c r="I686" s="38">
        <f>Table1[[#This Row],[Cost]]+IF(Table1[[#This Row],[n]]=0,0,VLOOKUP(Table1[[#This Row],[DRG]],HCPCs,5,0))</f>
        <v>8589.1026999999995</v>
      </c>
      <c r="J686" s="39">
        <v>1.1607918781</v>
      </c>
      <c r="K686" s="39">
        <f>Table1[[#This Row],[W (3M)]]-IFERROR((Table1[[#This Row],[W (3M)]]-Table1[[#This Row],[Adjusted Cost]]*Casemix/TotalCost)*EXP(-a/Table1[[#This Row],[n]]),)</f>
        <v>1.1061956961369452</v>
      </c>
      <c r="L686" s="39">
        <f>VLOOKUP(Table1[[#This Row],[BaseDRG]],BaseDRGTable,13+Table1[[#This Row],[severity]],FALSE)</f>
        <v>1.8878805309458526</v>
      </c>
      <c r="M686" s="39">
        <f>IF(VLOOKUP(Table1[[#This Row],[BaseDRG]],BaseDRGTable,8,0)&gt;0,Table1[[#This Row],[W (severity)]]*Basic_CaseMix/$L$797,Table1[[#This Row],[W (severity)]])</f>
        <v>1.9067023065397324</v>
      </c>
      <c r="N686" s="38">
        <v>0</v>
      </c>
      <c r="O686" s="41">
        <v>0</v>
      </c>
      <c r="P686" s="60">
        <v>1.5993584604807658</v>
      </c>
      <c r="Q686" s="40">
        <f>Table1[[#This Row],[W (proposed)]]/Table1[[#This Row],[W (curr)]]-1</f>
        <v>0.19216695547199558</v>
      </c>
      <c r="R686" s="41">
        <f>RANK(Table1[[#This Row],[∆W%]],Table1[∆W%])</f>
        <v>170</v>
      </c>
      <c r="S686" s="51">
        <f>Table1[W (proposed)]-Table1[[#This Row],[W (curr)]]</f>
        <v>0.30734384605896659</v>
      </c>
      <c r="T686" s="50">
        <f>Table1[[#This Row],[nBasic]]*Table1[W (proposed)]-Table1[[#This Row],[nBasic (curr)]]*Table1[[#This Row],[W (curr)]]</f>
        <v>0</v>
      </c>
      <c r="U686" s="48"/>
      <c r="V686" s="49"/>
      <c r="W686" s="49"/>
      <c r="X686" s="49"/>
      <c r="Y686" s="49"/>
      <c r="Z686" s="49"/>
      <c r="AA686" s="49"/>
      <c r="AB686" s="49"/>
      <c r="AC686" s="49"/>
      <c r="AD686" s="49"/>
      <c r="AE686" s="49"/>
    </row>
    <row r="687" spans="1:31" s="44" customFormat="1" x14ac:dyDescent="0.25">
      <c r="A687" s="36">
        <v>194171</v>
      </c>
      <c r="B687" s="36" t="s">
        <v>27</v>
      </c>
      <c r="C687" s="36" t="s">
        <v>188</v>
      </c>
      <c r="D687" s="36">
        <v>19417</v>
      </c>
      <c r="E687" s="36">
        <v>1</v>
      </c>
      <c r="F687" s="37">
        <v>15</v>
      </c>
      <c r="G687" s="37">
        <v>0</v>
      </c>
      <c r="H687" s="38">
        <v>3664.5941000000007</v>
      </c>
      <c r="I687" s="38">
        <f>Table1[[#This Row],[Cost]]+IF(Table1[[#This Row],[n]]=0,0,VLOOKUP(Table1[[#This Row],[DRG]],HCPCs,5,0))</f>
        <v>3664.5941000000007</v>
      </c>
      <c r="J687" s="39">
        <v>0.82869820940999972</v>
      </c>
      <c r="K687" s="39">
        <f>Table1[[#This Row],[W (3M)]]-IFERROR((Table1[[#This Row],[W (3M)]]-Table1[[#This Row],[Adjusted Cost]]*Casemix/TotalCost)*EXP(-a/Table1[[#This Row],[n]]),)</f>
        <v>0.46342771795253707</v>
      </c>
      <c r="L687" s="39">
        <f>VLOOKUP(Table1[[#This Row],[BaseDRG]],BaseDRGTable,13+Table1[[#This Row],[severity]],FALSE)</f>
        <v>0.46342771795253707</v>
      </c>
      <c r="M687" s="39">
        <f>IF(VLOOKUP(Table1[[#This Row],[BaseDRG]],BaseDRGTable,8,0)&gt;0,Table1[[#This Row],[W (severity)]]*Basic_CaseMix/$L$797,Table1[[#This Row],[W (severity)]])</f>
        <v>0.46804799575524125</v>
      </c>
      <c r="N687" s="38">
        <v>14</v>
      </c>
      <c r="O687" s="41">
        <v>0</v>
      </c>
      <c r="P687" s="60">
        <v>0.44946712262448613</v>
      </c>
      <c r="Q687" s="40">
        <f>Table1[[#This Row],[W (proposed)]]/Table1[[#This Row],[W (curr)]]-1</f>
        <v>4.1339782590235741E-2</v>
      </c>
      <c r="R687" s="41">
        <f>RANK(Table1[[#This Row],[∆W%]],Table1[∆W%])</f>
        <v>316</v>
      </c>
      <c r="S687" s="59">
        <f>Table1[W (proposed)]-Table1[[#This Row],[W (curr)]]</f>
        <v>1.8580873130755127E-2</v>
      </c>
      <c r="T687" s="50">
        <f>Table1[[#This Row],[nBasic]]*Table1[W (proposed)]-Table1[[#This Row],[nBasic (curr)]]*Table1[[#This Row],[W (curr)]]</f>
        <v>0</v>
      </c>
      <c r="U687" s="48"/>
      <c r="V687" s="49"/>
      <c r="W687" s="49"/>
      <c r="X687" s="49"/>
      <c r="Y687" s="49"/>
      <c r="Z687" s="49"/>
      <c r="AA687" s="49"/>
      <c r="AB687" s="49"/>
      <c r="AC687" s="49"/>
      <c r="AD687" s="49"/>
      <c r="AE687" s="49"/>
    </row>
    <row r="688" spans="1:31" s="44" customFormat="1" x14ac:dyDescent="0.25">
      <c r="A688" s="36">
        <v>31142</v>
      </c>
      <c r="B688" s="36" t="s">
        <v>11</v>
      </c>
      <c r="C688" s="36" t="s">
        <v>496</v>
      </c>
      <c r="D688" s="36">
        <v>3114</v>
      </c>
      <c r="E688" s="36">
        <v>2</v>
      </c>
      <c r="F688" s="37">
        <v>3</v>
      </c>
      <c r="G688" s="37">
        <v>0</v>
      </c>
      <c r="H688" s="38">
        <v>6612.9266666666663</v>
      </c>
      <c r="I688" s="38">
        <f>Table1[[#This Row],[Cost]]+IF(Table1[[#This Row],[n]]=0,0,VLOOKUP(Table1[[#This Row],[DRG]],HCPCs,5,0))</f>
        <v>6612.9266666666663</v>
      </c>
      <c r="J688" s="39">
        <v>0.80289999999999984</v>
      </c>
      <c r="K688" s="39">
        <f>Table1[[#This Row],[W (3M)]]-IFERROR((Table1[[#This Row],[W (3M)]]-Table1[[#This Row],[Adjusted Cost]]*Casemix/TotalCost)*EXP(-a/Table1[[#This Row],[n]]),)</f>
        <v>0.80080711997922394</v>
      </c>
      <c r="L688" s="39">
        <f>VLOOKUP(Table1[[#This Row],[BaseDRG]],BaseDRGTable,13+Table1[[#This Row],[severity]],FALSE)</f>
        <v>0.83347576412665891</v>
      </c>
      <c r="M688" s="39">
        <f>IF(VLOOKUP(Table1[[#This Row],[BaseDRG]],BaseDRGTable,8,0)&gt;0,Table1[[#This Row],[W (severity)]]*Basic_CaseMix/$L$797,Table1[[#This Row],[W (severity)]])</f>
        <v>0.84178534385809978</v>
      </c>
      <c r="N688" s="38">
        <v>5</v>
      </c>
      <c r="O688" s="41">
        <v>0</v>
      </c>
      <c r="P688" s="60">
        <v>0.72331401266760065</v>
      </c>
      <c r="Q688" s="40">
        <f>Table1[[#This Row],[W (proposed)]]/Table1[[#This Row],[W (curr)]]-1</f>
        <v>0.16378962541258368</v>
      </c>
      <c r="R688" s="41">
        <f>RANK(Table1[[#This Row],[∆W%]],Table1[∆W%])</f>
        <v>193</v>
      </c>
      <c r="S688" s="59">
        <f>Table1[W (proposed)]-Table1[[#This Row],[W (curr)]]</f>
        <v>0.11847133119049913</v>
      </c>
      <c r="T688" s="50">
        <f>Table1[[#This Row],[nBasic]]*Table1[W (proposed)]-Table1[[#This Row],[nBasic (curr)]]*Table1[[#This Row],[W (curr)]]</f>
        <v>0</v>
      </c>
      <c r="U688" s="48"/>
      <c r="V688" s="49"/>
      <c r="W688" s="49"/>
      <c r="X688" s="49"/>
      <c r="Y688" s="49"/>
      <c r="Z688" s="49"/>
      <c r="AA688" s="49"/>
      <c r="AB688" s="49"/>
      <c r="AC688" s="49"/>
      <c r="AD688" s="49"/>
      <c r="AE688" s="49"/>
    </row>
    <row r="689" spans="1:31" s="44" customFormat="1" x14ac:dyDescent="0.25">
      <c r="A689" s="36">
        <v>214151</v>
      </c>
      <c r="B689" s="36" t="s">
        <v>29</v>
      </c>
      <c r="C689" s="36" t="s">
        <v>192</v>
      </c>
      <c r="D689" s="36">
        <v>21415</v>
      </c>
      <c r="E689" s="36">
        <v>1</v>
      </c>
      <c r="F689" s="37">
        <v>2</v>
      </c>
      <c r="G689" s="37">
        <v>0</v>
      </c>
      <c r="H689" s="38">
        <v>2393.2250000000004</v>
      </c>
      <c r="I689" s="38">
        <f>Table1[[#This Row],[Cost]]+IF(Table1[[#This Row],[n]]=0,0,VLOOKUP(Table1[[#This Row],[DRG]],HCPCs,5,0))</f>
        <v>2393.2250000000004</v>
      </c>
      <c r="J689" s="39">
        <v>0.27518966410000001</v>
      </c>
      <c r="K689" s="39">
        <f>Table1[[#This Row],[W (3M)]]-IFERROR((Table1[[#This Row],[W (3M)]]-Table1[[#This Row],[Adjusted Cost]]*Casemix/TotalCost)*EXP(-a/Table1[[#This Row],[n]]),)</f>
        <v>0.28483676994995177</v>
      </c>
      <c r="L689" s="39">
        <f>VLOOKUP(Table1[[#This Row],[BaseDRG]],BaseDRGTable,13+Table1[[#This Row],[severity]],FALSE)</f>
        <v>0.17827911593037607</v>
      </c>
      <c r="M689" s="39">
        <f>IF(VLOOKUP(Table1[[#This Row],[BaseDRG]],BaseDRGTable,8,0)&gt;0,Table1[[#This Row],[W (severity)]]*Basic_CaseMix/$L$797,Table1[[#This Row],[W (severity)]])</f>
        <v>0.18005652157554985</v>
      </c>
      <c r="N689" s="38">
        <v>1</v>
      </c>
      <c r="O689" s="41">
        <v>0</v>
      </c>
      <c r="P689" s="60">
        <v>0.14381841666252257</v>
      </c>
      <c r="Q689" s="40">
        <f>Table1[[#This Row],[W (proposed)]]/Table1[[#This Row],[W (curr)]]-1</f>
        <v>0.25197124091598022</v>
      </c>
      <c r="R689" s="41">
        <f>RANK(Table1[[#This Row],[∆W%]],Table1[∆W%])</f>
        <v>130</v>
      </c>
      <c r="S689" s="51">
        <f>Table1[W (proposed)]-Table1[[#This Row],[W (curr)]]</f>
        <v>3.6238104913027286E-2</v>
      </c>
      <c r="T689" s="50">
        <f>Table1[[#This Row],[nBasic]]*Table1[W (proposed)]-Table1[[#This Row],[nBasic (curr)]]*Table1[[#This Row],[W (curr)]]</f>
        <v>0</v>
      </c>
      <c r="U689" s="48"/>
      <c r="V689" s="49"/>
      <c r="W689" s="49"/>
      <c r="X689" s="49"/>
      <c r="Y689" s="49"/>
      <c r="Z689" s="49"/>
      <c r="AA689" s="49"/>
      <c r="AB689" s="49"/>
      <c r="AC689" s="49"/>
      <c r="AD689" s="49"/>
      <c r="AE689" s="49"/>
    </row>
    <row r="690" spans="1:31" s="44" customFormat="1" x14ac:dyDescent="0.25">
      <c r="A690" s="36">
        <v>194173</v>
      </c>
      <c r="B690" s="36" t="s">
        <v>27</v>
      </c>
      <c r="C690" s="36" t="s">
        <v>501</v>
      </c>
      <c r="D690" s="36">
        <v>19417</v>
      </c>
      <c r="E690" s="36">
        <v>3</v>
      </c>
      <c r="F690" s="37">
        <v>3</v>
      </c>
      <c r="G690" s="37">
        <v>0</v>
      </c>
      <c r="H690" s="38">
        <v>5006.6899999999996</v>
      </c>
      <c r="I690" s="38">
        <f>Table1[[#This Row],[Cost]]+IF(Table1[[#This Row],[n]]=0,0,VLOOKUP(Table1[[#This Row],[DRG]],HCPCs,5,0))</f>
        <v>5006.6899999999996</v>
      </c>
      <c r="J690" s="39">
        <v>0.94620667552000004</v>
      </c>
      <c r="K690" s="39">
        <f>Table1[[#This Row],[W (3M)]]-IFERROR((Table1[[#This Row],[W (3M)]]-Table1[[#This Row],[Adjusted Cost]]*Casemix/TotalCost)*EXP(-a/Table1[[#This Row],[n]]),)</f>
        <v>0.68548879549978281</v>
      </c>
      <c r="L690" s="39">
        <f>VLOOKUP(Table1[[#This Row],[BaseDRG]],BaseDRGTable,13+Table1[[#This Row],[severity]],FALSE)</f>
        <v>0.5291412426966432</v>
      </c>
      <c r="M690" s="39">
        <f>IF(VLOOKUP(Table1[[#This Row],[BaseDRG]],BaseDRGTable,8,0)&gt;0,Table1[[#This Row],[W (severity)]]*Basic_CaseMix/$L$797,Table1[[#This Row],[W (severity)]])</f>
        <v>0.53441667065103449</v>
      </c>
      <c r="N690" s="38">
        <v>3</v>
      </c>
      <c r="O690" s="41">
        <v>0</v>
      </c>
      <c r="P690" s="60">
        <v>0.51320105078644251</v>
      </c>
      <c r="Q690" s="40">
        <f>Table1[[#This Row],[W (proposed)]]/Table1[[#This Row],[W (curr)]]-1</f>
        <v>4.1339782590235519E-2</v>
      </c>
      <c r="R690" s="41">
        <f>RANK(Table1[[#This Row],[∆W%]],Table1[∆W%])</f>
        <v>317</v>
      </c>
      <c r="S690" s="59">
        <f>Table1[W (proposed)]-Table1[[#This Row],[W (curr)]]</f>
        <v>2.1215619864591972E-2</v>
      </c>
      <c r="T690" s="50">
        <f>Table1[[#This Row],[nBasic]]*Table1[W (proposed)]-Table1[[#This Row],[nBasic (curr)]]*Table1[[#This Row],[W (curr)]]</f>
        <v>0</v>
      </c>
      <c r="U690" s="48"/>
      <c r="V690" s="49"/>
      <c r="W690" s="49"/>
      <c r="X690" s="49"/>
      <c r="Y690" s="49"/>
      <c r="Z690" s="49"/>
      <c r="AA690" s="49"/>
      <c r="AB690" s="49"/>
      <c r="AC690" s="49"/>
      <c r="AD690" s="49"/>
      <c r="AE690" s="49"/>
    </row>
    <row r="691" spans="1:31" s="44" customFormat="1" x14ac:dyDescent="0.25">
      <c r="A691" s="36">
        <v>194172</v>
      </c>
      <c r="B691" s="36" t="s">
        <v>27</v>
      </c>
      <c r="C691" s="36" t="s">
        <v>503</v>
      </c>
      <c r="D691" s="36">
        <v>19417</v>
      </c>
      <c r="E691" s="36">
        <v>2</v>
      </c>
      <c r="F691" s="37">
        <v>2</v>
      </c>
      <c r="G691" s="37">
        <v>0</v>
      </c>
      <c r="H691" s="38">
        <v>1669.7003500000001</v>
      </c>
      <c r="I691" s="38">
        <f>Table1[[#This Row],[Cost]]+IF(Table1[[#This Row],[n]]=0,0,VLOOKUP(Table1[[#This Row],[DRG]],HCPCs,5,0))</f>
        <v>1669.7003500000001</v>
      </c>
      <c r="J691" s="39">
        <v>0.88689722642499991</v>
      </c>
      <c r="K691" s="39">
        <f>Table1[[#This Row],[W (3M)]]-IFERROR((Table1[[#This Row],[W (3M)]]-Table1[[#This Row],[Adjusted Cost]]*Casemix/TotalCost)*EXP(-a/Table1[[#This Row],[n]]),)</f>
        <v>0.42782007942091071</v>
      </c>
      <c r="L691" s="39">
        <f>VLOOKUP(Table1[[#This Row],[BaseDRG]],BaseDRGTable,13+Table1[[#This Row],[severity]],FALSE)</f>
        <v>0.49597399033020362</v>
      </c>
      <c r="M691" s="39">
        <f>IF(VLOOKUP(Table1[[#This Row],[BaseDRG]],BaseDRGTable,8,0)&gt;0,Table1[[#This Row],[W (severity)]]*Basic_CaseMix/$L$797,Table1[[#This Row],[W (severity)]])</f>
        <v>0.50091874768819133</v>
      </c>
      <c r="N691" s="38">
        <v>3</v>
      </c>
      <c r="O691" s="41">
        <v>0</v>
      </c>
      <c r="P691" s="60">
        <v>0.48103295011182856</v>
      </c>
      <c r="Q691" s="40">
        <f>Table1[[#This Row],[W (proposed)]]/Table1[[#This Row],[W (curr)]]-1</f>
        <v>4.1339782590235963E-2</v>
      </c>
      <c r="R691" s="41">
        <f>RANK(Table1[[#This Row],[∆W%]],Table1[∆W%])</f>
        <v>315</v>
      </c>
      <c r="S691" s="51">
        <f>Table1[W (proposed)]-Table1[[#This Row],[W (curr)]]</f>
        <v>1.9885797576362774E-2</v>
      </c>
      <c r="T691" s="50">
        <f>Table1[[#This Row],[nBasic]]*Table1[W (proposed)]-Table1[[#This Row],[nBasic (curr)]]*Table1[[#This Row],[W (curr)]]</f>
        <v>0</v>
      </c>
      <c r="U691" s="48"/>
      <c r="V691" s="49"/>
      <c r="W691" s="49"/>
      <c r="X691" s="49"/>
      <c r="Y691" s="49"/>
      <c r="Z691" s="49"/>
      <c r="AA691" s="49"/>
      <c r="AB691" s="49"/>
      <c r="AC691" s="49"/>
      <c r="AD691" s="49"/>
      <c r="AE691" s="49"/>
    </row>
    <row r="692" spans="1:31" s="44" customFormat="1" x14ac:dyDescent="0.25">
      <c r="A692" s="36">
        <v>161101</v>
      </c>
      <c r="B692" s="36" t="s">
        <v>24</v>
      </c>
      <c r="C692" s="36" t="s">
        <v>193</v>
      </c>
      <c r="D692" s="36">
        <v>16110</v>
      </c>
      <c r="E692" s="36">
        <v>1</v>
      </c>
      <c r="F692" s="37">
        <v>1</v>
      </c>
      <c r="G692" s="37">
        <v>0</v>
      </c>
      <c r="H692" s="38">
        <v>1321.07</v>
      </c>
      <c r="I692" s="38">
        <f>Table1[[#This Row],[Cost]]+IF(Table1[[#This Row],[n]]=0,0,VLOOKUP(Table1[[#This Row],[DRG]],HCPCs,5,0))</f>
        <v>1321.07</v>
      </c>
      <c r="J692" s="39">
        <v>6.3548410433999996</v>
      </c>
      <c r="K692" s="39">
        <f>Table1[[#This Row],[W (3M)]]-IFERROR((Table1[[#This Row],[W (3M)]]-Table1[[#This Row],[Adjusted Cost]]*Casemix/TotalCost)*EXP(-a/Table1[[#This Row],[n]]),)</f>
        <v>3.5712522020551076</v>
      </c>
      <c r="L692" s="39">
        <f>VLOOKUP(Table1[[#This Row],[BaseDRG]],BaseDRGTable,13+Table1[[#This Row],[severity]],FALSE)</f>
        <v>3.5712522020551076</v>
      </c>
      <c r="M692" s="39">
        <f>IF(VLOOKUP(Table1[[#This Row],[BaseDRG]],BaseDRGTable,8,0)&gt;0,Table1[[#This Row],[W (severity)]]*Basic_CaseMix/$L$797,Table1[[#This Row],[W (severity)]])</f>
        <v>3.6068568425153562</v>
      </c>
      <c r="N692" s="38">
        <v>0</v>
      </c>
      <c r="O692" s="41">
        <v>0</v>
      </c>
      <c r="P692" s="60">
        <v>3.5356229428778629</v>
      </c>
      <c r="Q692" s="40">
        <f>Table1[[#This Row],[W (proposed)]]/Table1[[#This Row],[W (curr)]]-1</f>
        <v>2.0147482010485884E-2</v>
      </c>
      <c r="R692" s="41">
        <f>RANK(Table1[[#This Row],[∆W%]],Table1[∆W%])</f>
        <v>337</v>
      </c>
      <c r="S692" s="51">
        <f>Table1[W (proposed)]-Table1[[#This Row],[W (curr)]]</f>
        <v>7.123389963749327E-2</v>
      </c>
      <c r="T692" s="50">
        <f>Table1[[#This Row],[nBasic]]*Table1[W (proposed)]-Table1[[#This Row],[nBasic (curr)]]*Table1[[#This Row],[W (curr)]]</f>
        <v>0</v>
      </c>
      <c r="U692" s="48"/>
      <c r="V692" s="49"/>
      <c r="W692" s="49"/>
      <c r="X692" s="49"/>
      <c r="Y692" s="49"/>
      <c r="Z692" s="49"/>
      <c r="AA692" s="49"/>
      <c r="AB692" s="49"/>
      <c r="AC692" s="49"/>
      <c r="AD692" s="49"/>
      <c r="AE692" s="49"/>
    </row>
    <row r="693" spans="1:31" s="44" customFormat="1" x14ac:dyDescent="0.25">
      <c r="A693" s="36">
        <v>214143</v>
      </c>
      <c r="B693" s="36" t="s">
        <v>29</v>
      </c>
      <c r="C693" s="36" t="s">
        <v>505</v>
      </c>
      <c r="D693" s="36">
        <v>21414</v>
      </c>
      <c r="E693" s="36">
        <v>3</v>
      </c>
      <c r="F693" s="37">
        <v>1</v>
      </c>
      <c r="G693" s="37">
        <v>0</v>
      </c>
      <c r="H693" s="38">
        <v>1658.09</v>
      </c>
      <c r="I693" s="38">
        <f>Table1[[#This Row],[Cost]]+IF(Table1[[#This Row],[n]]=0,0,VLOOKUP(Table1[[#This Row],[DRG]],HCPCs,5,0))</f>
        <v>1658.09</v>
      </c>
      <c r="J693" s="39">
        <v>1.4658017565499999</v>
      </c>
      <c r="K693" s="39">
        <f>Table1[[#This Row],[W (3M)]]-IFERROR((Table1[[#This Row],[W (3M)]]-Table1[[#This Row],[Adjusted Cost]]*Casemix/TotalCost)*EXP(-a/Table1[[#This Row],[n]]),)</f>
        <v>0.8973233258603881</v>
      </c>
      <c r="L693" s="39">
        <f>VLOOKUP(Table1[[#This Row],[BaseDRG]],BaseDRGTable,13+Table1[[#This Row],[severity]],FALSE)</f>
        <v>0.8973233258603881</v>
      </c>
      <c r="M693" s="39">
        <f>IF(VLOOKUP(Table1[[#This Row],[BaseDRG]],BaseDRGTable,8,0)&gt;0,Table1[[#This Row],[W (severity)]]*Basic_CaseMix/$L$797,Table1[[#This Row],[W (severity)]])</f>
        <v>0.9062694524810363</v>
      </c>
      <c r="N693" s="38">
        <v>1</v>
      </c>
      <c r="O693" s="41">
        <v>0</v>
      </c>
      <c r="P693" s="60">
        <v>0.89712886521663504</v>
      </c>
      <c r="Q693" s="40">
        <f>Table1[[#This Row],[W (proposed)]]/Table1[[#This Row],[W (curr)]]-1</f>
        <v>1.0188711587374888E-2</v>
      </c>
      <c r="R693" s="41">
        <f>RANK(Table1[[#This Row],[∆W%]],Table1[∆W%])</f>
        <v>357</v>
      </c>
      <c r="S693" s="51">
        <f>Table1[W (proposed)]-Table1[[#This Row],[W (curr)]]</f>
        <v>9.1405872644012565E-3</v>
      </c>
      <c r="T693" s="50">
        <f>Table1[[#This Row],[nBasic]]*Table1[W (proposed)]-Table1[[#This Row],[nBasic (curr)]]*Table1[[#This Row],[W (curr)]]</f>
        <v>0</v>
      </c>
      <c r="U693" s="48"/>
      <c r="V693" s="49"/>
      <c r="W693" s="49"/>
      <c r="X693" s="49"/>
      <c r="Y693" s="49"/>
      <c r="Z693" s="49"/>
      <c r="AA693" s="49"/>
      <c r="AB693" s="49"/>
      <c r="AC693" s="49"/>
      <c r="AD693" s="49"/>
      <c r="AE693" s="49"/>
    </row>
    <row r="694" spans="1:31" s="44" customFormat="1" x14ac:dyDescent="0.25">
      <c r="A694" s="36">
        <v>81061</v>
      </c>
      <c r="B694" s="36" t="s">
        <v>16</v>
      </c>
      <c r="C694" s="36" t="s">
        <v>195</v>
      </c>
      <c r="D694" s="36">
        <v>8106</v>
      </c>
      <c r="E694" s="36">
        <v>1</v>
      </c>
      <c r="F694" s="37">
        <v>0</v>
      </c>
      <c r="G694" s="37">
        <v>0</v>
      </c>
      <c r="H694" s="38">
        <v>0</v>
      </c>
      <c r="I694" s="38">
        <f>Table1[[#This Row],[Cost]]+IF(Table1[[#This Row],[n]]=0,0,VLOOKUP(Table1[[#This Row],[DRG]],HCPCs,5,0))</f>
        <v>0</v>
      </c>
      <c r="J694" s="39">
        <v>4.4271000000000003</v>
      </c>
      <c r="K694" s="39">
        <f>Table1[[#This Row],[W (3M)]]-IFERROR((Table1[[#This Row],[W (3M)]]-Table1[[#This Row],[Adjusted Cost]]*Casemix/TotalCost)*EXP(-a/Table1[[#This Row],[n]]),)</f>
        <v>4.4271000000000003</v>
      </c>
      <c r="L694" s="39">
        <f>VLOOKUP(Table1[[#This Row],[BaseDRG]],BaseDRGTable,13+Table1[[#This Row],[severity]],FALSE)</f>
        <v>4.4271000000000003</v>
      </c>
      <c r="M694" s="39">
        <f>IF(VLOOKUP(Table1[[#This Row],[BaseDRG]],BaseDRGTable,8,0)&gt;0,Table1[[#This Row],[W (severity)]]*Basic_CaseMix/$L$797,Table1[[#This Row],[W (severity)]])</f>
        <v>4.4271000000000003</v>
      </c>
      <c r="N694" s="38">
        <v>5</v>
      </c>
      <c r="O694" s="41">
        <v>0</v>
      </c>
      <c r="P694" s="60">
        <v>4.7383186122042948</v>
      </c>
      <c r="Q694" s="40">
        <f>Table1[[#This Row],[W (proposed)]]/Table1[[#This Row],[W (curr)]]-1</f>
        <v>-6.5681233719214527E-2</v>
      </c>
      <c r="R694" s="41">
        <f>RANK(Table1[[#This Row],[∆W%]],Table1[∆W%])</f>
        <v>464</v>
      </c>
      <c r="S694" s="59">
        <f>Table1[W (proposed)]-Table1[[#This Row],[W (curr)]]</f>
        <v>-0.31121861220429459</v>
      </c>
      <c r="T694" s="50">
        <f>Table1[[#This Row],[nBasic]]*Table1[W (proposed)]-Table1[[#This Row],[nBasic (curr)]]*Table1[[#This Row],[W (curr)]]</f>
        <v>0</v>
      </c>
      <c r="U694" s="48"/>
      <c r="V694" s="49"/>
      <c r="W694" s="49"/>
      <c r="X694" s="49"/>
      <c r="Y694" s="49"/>
      <c r="Z694" s="49"/>
      <c r="AA694" s="49"/>
      <c r="AB694" s="49"/>
      <c r="AC694" s="49"/>
      <c r="AD694" s="49"/>
      <c r="AE694" s="49"/>
    </row>
    <row r="695" spans="1:31" s="44" customFormat="1" x14ac:dyDescent="0.25">
      <c r="A695" s="36">
        <v>51022</v>
      </c>
      <c r="B695" s="36" t="s">
        <v>13</v>
      </c>
      <c r="C695" s="36" t="s">
        <v>507</v>
      </c>
      <c r="D695" s="36">
        <v>5102</v>
      </c>
      <c r="E695" s="36">
        <v>2</v>
      </c>
      <c r="F695" s="37">
        <v>0</v>
      </c>
      <c r="G695" s="37">
        <v>0</v>
      </c>
      <c r="H695" s="38">
        <v>0</v>
      </c>
      <c r="I695" s="38">
        <f>Table1[[#This Row],[Cost]]+IF(Table1[[#This Row],[n]]=0,0,VLOOKUP(Table1[[#This Row],[DRG]],HCPCs,5,0))</f>
        <v>0</v>
      </c>
      <c r="J695" s="39">
        <v>6.9889000000000001</v>
      </c>
      <c r="K695" s="39">
        <f>Table1[[#This Row],[W (3M)]]-IFERROR((Table1[[#This Row],[W (3M)]]-Table1[[#This Row],[Adjusted Cost]]*Casemix/TotalCost)*EXP(-a/Table1[[#This Row],[n]]),)</f>
        <v>6.9889000000000001</v>
      </c>
      <c r="L695" s="39">
        <f>VLOOKUP(Table1[[#This Row],[BaseDRG]],BaseDRGTable,13+Table1[[#This Row],[severity]],FALSE)</f>
        <v>6.9889000000000001</v>
      </c>
      <c r="M695" s="39">
        <f>IF(VLOOKUP(Table1[[#This Row],[BaseDRG]],BaseDRGTable,8,0)&gt;0,Table1[[#This Row],[W (severity)]]*Basic_CaseMix/$L$797,Table1[[#This Row],[W (severity)]])</f>
        <v>7.0585778770117207</v>
      </c>
      <c r="N695" s="38">
        <v>1</v>
      </c>
      <c r="O695" s="41">
        <v>0</v>
      </c>
      <c r="P695" s="60">
        <v>5.354913299899132</v>
      </c>
      <c r="Q695" s="40">
        <f>Table1[[#This Row],[W (proposed)]]/Table1[[#This Row],[W (curr)]]-1</f>
        <v>0.31814979658861708</v>
      </c>
      <c r="R695" s="41">
        <f>RANK(Table1[[#This Row],[∆W%]],Table1[∆W%])</f>
        <v>92</v>
      </c>
      <c r="S695" s="59">
        <f>Table1[W (proposed)]-Table1[[#This Row],[W (curr)]]</f>
        <v>1.7036645771125887</v>
      </c>
      <c r="T695" s="50">
        <f>Table1[[#This Row],[nBasic]]*Table1[W (proposed)]-Table1[[#This Row],[nBasic (curr)]]*Table1[[#This Row],[W (curr)]]</f>
        <v>0</v>
      </c>
      <c r="U695" s="48"/>
      <c r="V695" s="49"/>
      <c r="W695" s="49"/>
      <c r="X695" s="49"/>
      <c r="Y695" s="49"/>
      <c r="Z695" s="49"/>
      <c r="AA695" s="49"/>
      <c r="AB695" s="49"/>
      <c r="AC695" s="49"/>
      <c r="AD695" s="49"/>
      <c r="AE695" s="49"/>
    </row>
    <row r="696" spans="1:31" s="44" customFormat="1" x14ac:dyDescent="0.25">
      <c r="A696" s="36">
        <v>71113</v>
      </c>
      <c r="B696" s="36" t="s">
        <v>15</v>
      </c>
      <c r="C696" s="36" t="s">
        <v>508</v>
      </c>
      <c r="D696" s="36">
        <v>7111</v>
      </c>
      <c r="E696" s="36">
        <v>3</v>
      </c>
      <c r="F696" s="37">
        <v>0</v>
      </c>
      <c r="G696" s="37">
        <v>0</v>
      </c>
      <c r="H696" s="38">
        <v>0</v>
      </c>
      <c r="I696" s="38">
        <f>Table1[[#This Row],[Cost]]+IF(Table1[[#This Row],[n]]=0,0,VLOOKUP(Table1[[#This Row],[DRG]],HCPCs,5,0))</f>
        <v>0</v>
      </c>
      <c r="J696" s="39">
        <v>4.8209</v>
      </c>
      <c r="K696" s="39">
        <f>Table1[[#This Row],[W (3M)]]-IFERROR((Table1[[#This Row],[W (3M)]]-Table1[[#This Row],[Adjusted Cost]]*Casemix/TotalCost)*EXP(-a/Table1[[#This Row],[n]]),)</f>
        <v>4.8209</v>
      </c>
      <c r="L696" s="39">
        <f>VLOOKUP(Table1[[#This Row],[BaseDRG]],BaseDRGTable,13+Table1[[#This Row],[severity]],FALSE)</f>
        <v>4.8209</v>
      </c>
      <c r="M696" s="39">
        <f>IF(VLOOKUP(Table1[[#This Row],[BaseDRG]],BaseDRGTable,8,0)&gt;0,Table1[[#This Row],[W (severity)]]*Basic_CaseMix/$L$797,Table1[[#This Row],[W (severity)]])</f>
        <v>4.8689633686682887</v>
      </c>
      <c r="N696" s="38">
        <v>0</v>
      </c>
      <c r="O696" s="41">
        <v>0</v>
      </c>
      <c r="P696" s="60">
        <v>6.6051415469024644</v>
      </c>
      <c r="Q696" s="40">
        <f>Table1[[#This Row],[W (proposed)]]/Table1[[#This Row],[W (curr)]]-1</f>
        <v>-0.26285253175965184</v>
      </c>
      <c r="R696" s="41">
        <f>RANK(Table1[[#This Row],[∆W%]],Table1[∆W%])</f>
        <v>667</v>
      </c>
      <c r="S696" s="59">
        <f>Table1[W (proposed)]-Table1[[#This Row],[W (curr)]]</f>
        <v>-1.7361781782341756</v>
      </c>
      <c r="T696" s="50">
        <f>Table1[[#This Row],[nBasic]]*Table1[W (proposed)]-Table1[[#This Row],[nBasic (curr)]]*Table1[[#This Row],[W (curr)]]</f>
        <v>0</v>
      </c>
      <c r="U696" s="48"/>
      <c r="V696" s="49"/>
      <c r="W696" s="49"/>
      <c r="X696" s="49"/>
      <c r="Y696" s="49"/>
      <c r="Z696" s="49"/>
      <c r="AA696" s="49"/>
      <c r="AB696" s="49"/>
      <c r="AC696" s="49"/>
      <c r="AD696" s="49"/>
      <c r="AE696" s="49"/>
    </row>
    <row r="697" spans="1:31" s="44" customFormat="1" x14ac:dyDescent="0.25">
      <c r="A697" s="36">
        <v>31102</v>
      </c>
      <c r="B697" s="36" t="s">
        <v>11</v>
      </c>
      <c r="C697" s="36" t="s">
        <v>509</v>
      </c>
      <c r="D697" s="36">
        <v>3110</v>
      </c>
      <c r="E697" s="36">
        <v>2</v>
      </c>
      <c r="F697" s="37">
        <v>0</v>
      </c>
      <c r="G697" s="37">
        <v>0</v>
      </c>
      <c r="H697" s="38">
        <v>0</v>
      </c>
      <c r="I697" s="38">
        <f>Table1[[#This Row],[Cost]]+IF(Table1[[#This Row],[n]]=0,0,VLOOKUP(Table1[[#This Row],[DRG]],HCPCs,5,0))</f>
        <v>0</v>
      </c>
      <c r="J697" s="39">
        <v>3.3346</v>
      </c>
      <c r="K697" s="39">
        <f>Table1[[#This Row],[W (3M)]]-IFERROR((Table1[[#This Row],[W (3M)]]-Table1[[#This Row],[Adjusted Cost]]*Casemix/TotalCost)*EXP(-a/Table1[[#This Row],[n]]),)</f>
        <v>3.3346</v>
      </c>
      <c r="L697" s="39">
        <f>VLOOKUP(Table1[[#This Row],[BaseDRG]],BaseDRGTable,13+Table1[[#This Row],[severity]],FALSE)</f>
        <v>5.39108670221</v>
      </c>
      <c r="M697" s="39">
        <f>IF(VLOOKUP(Table1[[#This Row],[BaseDRG]],BaseDRGTable,8,0)&gt;0,Table1[[#This Row],[W (severity)]]*Basic_CaseMix/$L$797,Table1[[#This Row],[W (severity)]])</f>
        <v>5.4448347135130826</v>
      </c>
      <c r="N697" s="38">
        <v>0</v>
      </c>
      <c r="O697" s="41">
        <v>0</v>
      </c>
      <c r="P697" s="60">
        <v>4.5240957349047397</v>
      </c>
      <c r="Q697" s="40">
        <f>Table1[[#This Row],[W (proposed)]]/Table1[[#This Row],[W (curr)]]-1</f>
        <v>0.20351889804288814</v>
      </c>
      <c r="R697" s="41">
        <f>RANK(Table1[[#This Row],[∆W%]],Table1[∆W%])</f>
        <v>163</v>
      </c>
      <c r="S697" s="59">
        <f>Table1[W (proposed)]-Table1[[#This Row],[W (curr)]]</f>
        <v>0.92073897860834286</v>
      </c>
      <c r="T697" s="50">
        <f>Table1[[#This Row],[nBasic]]*Table1[W (proposed)]-Table1[[#This Row],[nBasic (curr)]]*Table1[[#This Row],[W (curr)]]</f>
        <v>0</v>
      </c>
      <c r="U697" s="48"/>
      <c r="V697" s="49"/>
      <c r="W697" s="49"/>
      <c r="X697" s="49"/>
      <c r="Y697" s="49"/>
      <c r="Z697" s="49"/>
      <c r="AA697" s="49"/>
      <c r="AB697" s="49"/>
      <c r="AC697" s="49"/>
      <c r="AD697" s="49"/>
      <c r="AE697" s="49"/>
    </row>
    <row r="698" spans="1:31" s="44" customFormat="1" x14ac:dyDescent="0.25">
      <c r="A698" s="36">
        <v>161102</v>
      </c>
      <c r="B698" s="36" t="s">
        <v>24</v>
      </c>
      <c r="C698" s="36" t="s">
        <v>510</v>
      </c>
      <c r="D698" s="36">
        <v>16110</v>
      </c>
      <c r="E698" s="36">
        <v>2</v>
      </c>
      <c r="F698" s="37">
        <v>0</v>
      </c>
      <c r="G698" s="37">
        <v>0</v>
      </c>
      <c r="H698" s="38">
        <v>0</v>
      </c>
      <c r="I698" s="38">
        <f>Table1[[#This Row],[Cost]]+IF(Table1[[#This Row],[n]]=0,0,VLOOKUP(Table1[[#This Row],[DRG]],HCPCs,5,0))</f>
        <v>0</v>
      </c>
      <c r="J698" s="39">
        <v>9.6789051827500003</v>
      </c>
      <c r="K698" s="39">
        <f>Table1[[#This Row],[W (3M)]]-IFERROR((Table1[[#This Row],[W (3M)]]-Table1[[#This Row],[Adjusted Cost]]*Casemix/TotalCost)*EXP(-a/Table1[[#This Row],[n]]),)</f>
        <v>9.6789051827500003</v>
      </c>
      <c r="L698" s="39">
        <f>VLOOKUP(Table1[[#This Row],[BaseDRG]],BaseDRGTable,13+Table1[[#This Row],[severity]],FALSE)</f>
        <v>9.6789051827500003</v>
      </c>
      <c r="M698" s="39">
        <f>IF(VLOOKUP(Table1[[#This Row],[BaseDRG]],BaseDRGTable,8,0)&gt;0,Table1[[#This Row],[W (severity)]]*Basic_CaseMix/$L$797,Table1[[#This Row],[W (severity)]])</f>
        <v>9.7754018510285228</v>
      </c>
      <c r="N698" s="38">
        <v>1</v>
      </c>
      <c r="O698" s="41">
        <v>0</v>
      </c>
      <c r="P698" s="60">
        <v>5.3850220630792176</v>
      </c>
      <c r="Q698" s="40">
        <f>Table1[[#This Row],[W (proposed)]]/Table1[[#This Row],[W (curr)]]-1</f>
        <v>0.81529467038781922</v>
      </c>
      <c r="R698" s="41">
        <f>RANK(Table1[[#This Row],[∆W%]],Table1[∆W%])</f>
        <v>18</v>
      </c>
      <c r="S698" s="51">
        <f>Table1[W (proposed)]-Table1[[#This Row],[W (curr)]]</f>
        <v>4.3903797879493052</v>
      </c>
      <c r="T698" s="50">
        <f>Table1[[#This Row],[nBasic]]*Table1[W (proposed)]-Table1[[#This Row],[nBasic (curr)]]*Table1[[#This Row],[W (curr)]]</f>
        <v>0</v>
      </c>
      <c r="U698" s="48"/>
      <c r="V698" s="49"/>
      <c r="W698" s="49"/>
      <c r="X698" s="49"/>
      <c r="Y698" s="49"/>
      <c r="Z698" s="49"/>
      <c r="AA698" s="49"/>
      <c r="AB698" s="49"/>
      <c r="AC698" s="49"/>
      <c r="AD698" s="49"/>
      <c r="AE698" s="49"/>
    </row>
    <row r="699" spans="1:31" s="44" customFormat="1" x14ac:dyDescent="0.25">
      <c r="A699" s="36">
        <v>81062</v>
      </c>
      <c r="B699" s="36" t="s">
        <v>16</v>
      </c>
      <c r="C699" s="36" t="s">
        <v>511</v>
      </c>
      <c r="D699" s="36">
        <v>8106</v>
      </c>
      <c r="E699" s="36">
        <v>2</v>
      </c>
      <c r="F699" s="37">
        <v>0</v>
      </c>
      <c r="G699" s="37">
        <v>0</v>
      </c>
      <c r="H699" s="38">
        <v>0</v>
      </c>
      <c r="I699" s="38">
        <f>Table1[[#This Row],[Cost]]+IF(Table1[[#This Row],[n]]=0,0,VLOOKUP(Table1[[#This Row],[DRG]],HCPCs,5,0))</f>
        <v>0</v>
      </c>
      <c r="J699" s="39">
        <v>5.3174999999999999</v>
      </c>
      <c r="K699" s="39">
        <f>Table1[[#This Row],[W (3M)]]-IFERROR((Table1[[#This Row],[W (3M)]]-Table1[[#This Row],[Adjusted Cost]]*Casemix/TotalCost)*EXP(-a/Table1[[#This Row],[n]]),)</f>
        <v>5.3174999999999999</v>
      </c>
      <c r="L699" s="39">
        <f>VLOOKUP(Table1[[#This Row],[BaseDRG]],BaseDRGTable,13+Table1[[#This Row],[severity]],FALSE)</f>
        <v>5.3174999999999999</v>
      </c>
      <c r="M699" s="39">
        <f>IF(VLOOKUP(Table1[[#This Row],[BaseDRG]],BaseDRGTable,8,0)&gt;0,Table1[[#This Row],[W (severity)]]*Basic_CaseMix/$L$797,Table1[[#This Row],[W (severity)]])</f>
        <v>5.3174999999999999</v>
      </c>
      <c r="N699" s="38">
        <v>2</v>
      </c>
      <c r="O699" s="41">
        <v>0</v>
      </c>
      <c r="P699" s="60">
        <v>6.3822051936975246</v>
      </c>
      <c r="Q699" s="40">
        <f>Table1[[#This Row],[W (proposed)]]/Table1[[#This Row],[W (curr)]]-1</f>
        <v>-0.16682403046973937</v>
      </c>
      <c r="R699" s="41">
        <f>RANK(Table1[[#This Row],[∆W%]],Table1[∆W%])</f>
        <v>580</v>
      </c>
      <c r="S699" s="59">
        <f>Table1[W (proposed)]-Table1[[#This Row],[W (curr)]]</f>
        <v>-1.0647051936975247</v>
      </c>
      <c r="T699" s="50">
        <f>Table1[[#This Row],[nBasic]]*Table1[W (proposed)]-Table1[[#This Row],[nBasic (curr)]]*Table1[[#This Row],[W (curr)]]</f>
        <v>0</v>
      </c>
      <c r="U699" s="48"/>
      <c r="V699" s="49"/>
      <c r="W699" s="49"/>
      <c r="X699" s="49"/>
      <c r="Y699" s="49"/>
      <c r="Z699" s="49"/>
      <c r="AA699" s="49"/>
      <c r="AB699" s="49"/>
      <c r="AC699" s="49"/>
      <c r="AD699" s="49"/>
      <c r="AE699" s="49"/>
    </row>
    <row r="700" spans="1:31" s="44" customFormat="1" x14ac:dyDescent="0.25">
      <c r="A700" s="36">
        <v>214152</v>
      </c>
      <c r="B700" s="36" t="s">
        <v>29</v>
      </c>
      <c r="C700" s="36" t="s">
        <v>512</v>
      </c>
      <c r="D700" s="36">
        <v>21415</v>
      </c>
      <c r="E700" s="36">
        <v>2</v>
      </c>
      <c r="F700" s="37">
        <v>0</v>
      </c>
      <c r="G700" s="37">
        <v>0</v>
      </c>
      <c r="H700" s="38">
        <v>0</v>
      </c>
      <c r="I700" s="38">
        <f>Table1[[#This Row],[Cost]]+IF(Table1[[#This Row],[n]]=0,0,VLOOKUP(Table1[[#This Row],[DRG]],HCPCs,5,0))</f>
        <v>0</v>
      </c>
      <c r="J700" s="39">
        <v>0.51938831819999998</v>
      </c>
      <c r="K700" s="39">
        <f>Table1[[#This Row],[W (3M)]]-IFERROR((Table1[[#This Row],[W (3M)]]-Table1[[#This Row],[Adjusted Cost]]*Casemix/TotalCost)*EXP(-a/Table1[[#This Row],[n]]),)</f>
        <v>0.51938831819999998</v>
      </c>
      <c r="L700" s="39">
        <f>VLOOKUP(Table1[[#This Row],[BaseDRG]],BaseDRGTable,13+Table1[[#This Row],[severity]],FALSE)</f>
        <v>0.33648098847060171</v>
      </c>
      <c r="M700" s="39">
        <f>IF(VLOOKUP(Table1[[#This Row],[BaseDRG]],BaseDRGTable,8,0)&gt;0,Table1[[#This Row],[W (severity)]]*Basic_CaseMix/$L$797,Table1[[#This Row],[W (severity)]])</f>
        <v>0.33983563382701498</v>
      </c>
      <c r="N700" s="38">
        <v>1</v>
      </c>
      <c r="O700" s="41">
        <v>0</v>
      </c>
      <c r="P700" s="60">
        <v>0.27144044744860191</v>
      </c>
      <c r="Q700" s="40">
        <f>Table1[[#This Row],[W (proposed)]]/Table1[[#This Row],[W (curr)]]-1</f>
        <v>0.25197124091598</v>
      </c>
      <c r="R700" s="41">
        <f>RANK(Table1[[#This Row],[∆W%]],Table1[∆W%])</f>
        <v>132</v>
      </c>
      <c r="S700" s="51">
        <f>Table1[W (proposed)]-Table1[[#This Row],[W (curr)]]</f>
        <v>6.8395186378413075E-2</v>
      </c>
      <c r="T700" s="50">
        <f>Table1[[#This Row],[nBasic]]*Table1[W (proposed)]-Table1[[#This Row],[nBasic (curr)]]*Table1[[#This Row],[W (curr)]]</f>
        <v>0</v>
      </c>
      <c r="U700" s="48"/>
      <c r="V700" s="49"/>
      <c r="W700" s="49"/>
      <c r="X700" s="49"/>
      <c r="Y700" s="49"/>
      <c r="Z700" s="49"/>
      <c r="AA700" s="49"/>
      <c r="AB700" s="49"/>
      <c r="AC700" s="49"/>
      <c r="AD700" s="49"/>
      <c r="AE700" s="49"/>
    </row>
    <row r="701" spans="1:31" s="44" customFormat="1" x14ac:dyDescent="0.25">
      <c r="A701" s="36">
        <v>11012</v>
      </c>
      <c r="B701" s="36" t="s">
        <v>9</v>
      </c>
      <c r="C701" s="36" t="s">
        <v>513</v>
      </c>
      <c r="D701" s="36">
        <v>1101</v>
      </c>
      <c r="E701" s="36">
        <v>2</v>
      </c>
      <c r="F701" s="37">
        <v>0</v>
      </c>
      <c r="G701" s="37">
        <v>0</v>
      </c>
      <c r="H701" s="38">
        <v>0</v>
      </c>
      <c r="I701" s="38">
        <f>Table1[[#This Row],[Cost]]+IF(Table1[[#This Row],[n]]=0,0,VLOOKUP(Table1[[#This Row],[DRG]],HCPCs,5,0))</f>
        <v>0</v>
      </c>
      <c r="J701" s="39">
        <v>4.6879999999999997</v>
      </c>
      <c r="K701" s="39">
        <f>Table1[[#This Row],[W (3M)]]-IFERROR((Table1[[#This Row],[W (3M)]]-Table1[[#This Row],[Adjusted Cost]]*Casemix/TotalCost)*EXP(-a/Table1[[#This Row],[n]]),)</f>
        <v>4.6879999999999997</v>
      </c>
      <c r="L701" s="39">
        <f>VLOOKUP(Table1[[#This Row],[BaseDRG]],BaseDRGTable,13+Table1[[#This Row],[severity]],FALSE)</f>
        <v>4.6879999999999997</v>
      </c>
      <c r="M701" s="39">
        <f>IF(VLOOKUP(Table1[[#This Row],[BaseDRG]],BaseDRGTable,8,0)&gt;0,Table1[[#This Row],[W (severity)]]*Basic_CaseMix/$L$797,Table1[[#This Row],[W (severity)]])</f>
        <v>4.7347383833551691</v>
      </c>
      <c r="N701" s="38">
        <v>0</v>
      </c>
      <c r="O701" s="41">
        <v>0</v>
      </c>
      <c r="P701" s="60">
        <v>4.6502200256484167</v>
      </c>
      <c r="Q701" s="40">
        <f>Table1[[#This Row],[W (proposed)]]/Table1[[#This Row],[W (curr)]]-1</f>
        <v>1.8175130905761172E-2</v>
      </c>
      <c r="R701" s="41">
        <f>RANK(Table1[[#This Row],[∆W%]],Table1[∆W%])</f>
        <v>339</v>
      </c>
      <c r="S701" s="59">
        <f>Table1[W (proposed)]-Table1[[#This Row],[W (curr)]]</f>
        <v>8.4518357706752312E-2</v>
      </c>
      <c r="T701" s="50">
        <f>Table1[[#This Row],[nBasic]]*Table1[W (proposed)]-Table1[[#This Row],[nBasic (curr)]]*Table1[[#This Row],[W (curr)]]</f>
        <v>0</v>
      </c>
      <c r="U701" s="48"/>
      <c r="V701" s="49"/>
      <c r="W701" s="49"/>
      <c r="X701" s="49"/>
      <c r="Y701" s="49"/>
      <c r="Z701" s="49"/>
      <c r="AA701" s="49"/>
      <c r="AB701" s="49"/>
      <c r="AC701" s="49"/>
      <c r="AD701" s="49"/>
      <c r="AE701" s="49"/>
    </row>
    <row r="702" spans="1:31" s="44" customFormat="1" x14ac:dyDescent="0.25">
      <c r="A702" s="36">
        <v>14203</v>
      </c>
      <c r="B702" s="36" t="s">
        <v>9</v>
      </c>
      <c r="C702" s="36" t="s">
        <v>514</v>
      </c>
      <c r="D702" s="36">
        <v>1420</v>
      </c>
      <c r="E702" s="36">
        <v>3</v>
      </c>
      <c r="F702" s="37">
        <v>0</v>
      </c>
      <c r="G702" s="37">
        <v>0</v>
      </c>
      <c r="H702" s="38">
        <v>0</v>
      </c>
      <c r="I702" s="38">
        <f>Table1[[#This Row],[Cost]]+IF(Table1[[#This Row],[n]]=0,0,VLOOKUP(Table1[[#This Row],[DRG]],HCPCs,5,0))</f>
        <v>0</v>
      </c>
      <c r="J702" s="39">
        <v>1.3262</v>
      </c>
      <c r="K702" s="39">
        <f>Table1[[#This Row],[W (3M)]]-IFERROR((Table1[[#This Row],[W (3M)]]-Table1[[#This Row],[Adjusted Cost]]*Casemix/TotalCost)*EXP(-a/Table1[[#This Row],[n]]),)</f>
        <v>1.3262</v>
      </c>
      <c r="L702" s="39">
        <f>VLOOKUP(Table1[[#This Row],[BaseDRG]],BaseDRGTable,13+Table1[[#This Row],[severity]],FALSE)</f>
        <v>1.3262</v>
      </c>
      <c r="M702" s="39">
        <f>IF(VLOOKUP(Table1[[#This Row],[BaseDRG]],BaseDRGTable,8,0)&gt;0,Table1[[#This Row],[W (severity)]]*Basic_CaseMix/$L$797,Table1[[#This Row],[W (severity)]])</f>
        <v>1.3394219377145107</v>
      </c>
      <c r="N702" s="38">
        <v>0</v>
      </c>
      <c r="O702" s="41">
        <v>0</v>
      </c>
      <c r="P702" s="60">
        <v>1.6293125736125107</v>
      </c>
      <c r="Q702" s="40">
        <f>Table1[[#This Row],[W (proposed)]]/Table1[[#This Row],[W (curr)]]-1</f>
        <v>-0.17792205166333108</v>
      </c>
      <c r="R702" s="41">
        <f>RANK(Table1[[#This Row],[∆W%]],Table1[∆W%])</f>
        <v>589</v>
      </c>
      <c r="S702" s="59">
        <f>Table1[W (proposed)]-Table1[[#This Row],[W (curr)]]</f>
        <v>-0.28989063589800002</v>
      </c>
      <c r="T702" s="50">
        <f>Table1[[#This Row],[nBasic]]*Table1[W (proposed)]-Table1[[#This Row],[nBasic (curr)]]*Table1[[#This Row],[W (curr)]]</f>
        <v>0</v>
      </c>
      <c r="U702" s="48"/>
      <c r="V702" s="49"/>
      <c r="W702" s="49"/>
      <c r="X702" s="49"/>
      <c r="Y702" s="49"/>
      <c r="Z702" s="49"/>
      <c r="AA702" s="49"/>
      <c r="AB702" s="49"/>
      <c r="AC702" s="49"/>
      <c r="AD702" s="49"/>
      <c r="AE702" s="49"/>
    </row>
    <row r="703" spans="1:31" s="44" customFormat="1" x14ac:dyDescent="0.25">
      <c r="A703" s="36">
        <v>111011</v>
      </c>
      <c r="B703" s="36" t="s">
        <v>19</v>
      </c>
      <c r="C703" s="36" t="s">
        <v>196</v>
      </c>
      <c r="D703" s="36">
        <v>11101</v>
      </c>
      <c r="E703" s="36">
        <v>1</v>
      </c>
      <c r="F703" s="37">
        <v>0</v>
      </c>
      <c r="G703" s="37">
        <v>0</v>
      </c>
      <c r="H703" s="38">
        <v>0</v>
      </c>
      <c r="I703" s="38">
        <f>Table1[[#This Row],[Cost]]+IF(Table1[[#This Row],[n]]=0,0,VLOOKUP(Table1[[#This Row],[DRG]],HCPCs,5,0))</f>
        <v>0</v>
      </c>
      <c r="J703" s="39">
        <v>5.9117777613500007</v>
      </c>
      <c r="K703" s="39">
        <f>Table1[[#This Row],[W (3M)]]-IFERROR((Table1[[#This Row],[W (3M)]]-Table1[[#This Row],[Adjusted Cost]]*Casemix/TotalCost)*EXP(-a/Table1[[#This Row],[n]]),)</f>
        <v>5.9117777613500007</v>
      </c>
      <c r="L703" s="39">
        <f>VLOOKUP(Table1[[#This Row],[BaseDRG]],BaseDRGTable,13+Table1[[#This Row],[severity]],FALSE)</f>
        <v>5.9117777613500007</v>
      </c>
      <c r="M703" s="39">
        <f>IF(VLOOKUP(Table1[[#This Row],[BaseDRG]],BaseDRGTable,8,0)&gt;0,Table1[[#This Row],[W (severity)]]*Basic_CaseMix/$L$797,Table1[[#This Row],[W (severity)]])</f>
        <v>5.9707169540378295</v>
      </c>
      <c r="N703" s="38">
        <v>0</v>
      </c>
      <c r="O703" s="41">
        <v>0</v>
      </c>
      <c r="P703" s="60">
        <v>4.1976184911036984</v>
      </c>
      <c r="Q703" s="40">
        <f>Table1[[#This Row],[W (proposed)]]/Table1[[#This Row],[W (curr)]]-1</f>
        <v>0.42240581574813918</v>
      </c>
      <c r="R703" s="41">
        <f>RANK(Table1[[#This Row],[∆W%]],Table1[∆W%])</f>
        <v>53</v>
      </c>
      <c r="S703" s="59">
        <f>Table1[W (proposed)]-Table1[[#This Row],[W (curr)]]</f>
        <v>1.7730984629341311</v>
      </c>
      <c r="T703" s="50">
        <f>Table1[[#This Row],[nBasic]]*Table1[W (proposed)]-Table1[[#This Row],[nBasic (curr)]]*Table1[[#This Row],[W (curr)]]</f>
        <v>0</v>
      </c>
      <c r="U703" s="48"/>
      <c r="V703" s="49"/>
      <c r="W703" s="49"/>
      <c r="X703" s="49"/>
      <c r="Y703" s="49"/>
      <c r="Z703" s="49"/>
      <c r="AA703" s="49"/>
      <c r="AB703" s="49"/>
      <c r="AC703" s="49"/>
      <c r="AD703" s="49"/>
      <c r="AE703" s="49"/>
    </row>
    <row r="704" spans="1:31" s="44" customFormat="1" x14ac:dyDescent="0.25">
      <c r="A704" s="36">
        <v>194181</v>
      </c>
      <c r="B704" s="36" t="s">
        <v>27</v>
      </c>
      <c r="C704" s="36" t="s">
        <v>197</v>
      </c>
      <c r="D704" s="36">
        <v>19418</v>
      </c>
      <c r="E704" s="36">
        <v>1</v>
      </c>
      <c r="F704" s="37">
        <v>0</v>
      </c>
      <c r="G704" s="37">
        <v>0</v>
      </c>
      <c r="H704" s="38">
        <v>0</v>
      </c>
      <c r="I704" s="38">
        <f>Table1[[#This Row],[Cost]]+IF(Table1[[#This Row],[n]]=0,0,VLOOKUP(Table1[[#This Row],[DRG]],HCPCs,5,0))</f>
        <v>0</v>
      </c>
      <c r="J704" s="39">
        <v>1.5127750413499998</v>
      </c>
      <c r="K704" s="39">
        <f>Table1[[#This Row],[W (3M)]]-IFERROR((Table1[[#This Row],[W (3M)]]-Table1[[#This Row],[Adjusted Cost]]*Casemix/TotalCost)*EXP(-a/Table1[[#This Row],[n]]),)</f>
        <v>1.5127750413499998</v>
      </c>
      <c r="L704" s="39">
        <f>VLOOKUP(Table1[[#This Row],[BaseDRG]],BaseDRGTable,13+Table1[[#This Row],[severity]],FALSE)</f>
        <v>0.80471216455719385</v>
      </c>
      <c r="M704" s="39">
        <f>IF(VLOOKUP(Table1[[#This Row],[BaseDRG]],BaseDRGTable,8,0)&gt;0,Table1[[#This Row],[W (severity)]]*Basic_CaseMix/$L$797,Table1[[#This Row],[W (severity)]])</f>
        <v>0.81273497719320975</v>
      </c>
      <c r="N704" s="38">
        <v>0</v>
      </c>
      <c r="O704" s="41">
        <v>0</v>
      </c>
      <c r="P704" s="60">
        <v>0.81648828999581791</v>
      </c>
      <c r="Q704" s="40">
        <f>Table1[[#This Row],[W (proposed)]]/Table1[[#This Row],[W (curr)]]-1</f>
        <v>-4.5968972838880129E-3</v>
      </c>
      <c r="R704" s="41">
        <f>RANK(Table1[[#This Row],[∆W%]],Table1[∆W%])</f>
        <v>404</v>
      </c>
      <c r="S704" s="59">
        <f>Table1[W (proposed)]-Table1[[#This Row],[W (curr)]]</f>
        <v>-3.7533128026081553E-3</v>
      </c>
      <c r="T704" s="50">
        <f>Table1[[#This Row],[nBasic]]*Table1[W (proposed)]-Table1[[#This Row],[nBasic (curr)]]*Table1[[#This Row],[W (curr)]]</f>
        <v>0</v>
      </c>
      <c r="U704" s="48"/>
      <c r="V704" s="49"/>
      <c r="W704" s="49"/>
      <c r="X704" s="49"/>
      <c r="Y704" s="49"/>
      <c r="Z704" s="49"/>
      <c r="AA704" s="49"/>
      <c r="AB704" s="49"/>
      <c r="AC704" s="49"/>
      <c r="AD704" s="49"/>
      <c r="AE704" s="49"/>
    </row>
    <row r="705" spans="1:31" s="44" customFormat="1" x14ac:dyDescent="0.25">
      <c r="A705" s="36">
        <v>81053</v>
      </c>
      <c r="B705" s="36" t="s">
        <v>16</v>
      </c>
      <c r="C705" s="36" t="s">
        <v>515</v>
      </c>
      <c r="D705" s="36">
        <v>8105</v>
      </c>
      <c r="E705" s="36">
        <v>3</v>
      </c>
      <c r="F705" s="37">
        <v>0</v>
      </c>
      <c r="G705" s="37">
        <v>0</v>
      </c>
      <c r="H705" s="38">
        <v>0</v>
      </c>
      <c r="I705" s="38">
        <f>Table1[[#This Row],[Cost]]+IF(Table1[[#This Row],[n]]=0,0,VLOOKUP(Table1[[#This Row],[DRG]],HCPCs,5,0))</f>
        <v>0</v>
      </c>
      <c r="J705" s="39">
        <v>3.3331</v>
      </c>
      <c r="K705" s="39">
        <f>Table1[[#This Row],[W (3M)]]-IFERROR((Table1[[#This Row],[W (3M)]]-Table1[[#This Row],[Adjusted Cost]]*Casemix/TotalCost)*EXP(-a/Table1[[#This Row],[n]]),)</f>
        <v>3.3331</v>
      </c>
      <c r="L705" s="39">
        <f>VLOOKUP(Table1[[#This Row],[BaseDRG]],BaseDRGTable,13+Table1[[#This Row],[severity]],FALSE)</f>
        <v>2.8099627927519246</v>
      </c>
      <c r="M705" s="39">
        <f>IF(VLOOKUP(Table1[[#This Row],[BaseDRG]],BaseDRGTable,8,0)&gt;0,Table1[[#This Row],[W (severity)]]*Basic_CaseMix/$L$797,Table1[[#This Row],[W (severity)]])</f>
        <v>2.8379775363998347</v>
      </c>
      <c r="N705" s="38">
        <v>0</v>
      </c>
      <c r="O705" s="41">
        <v>0</v>
      </c>
      <c r="P705" s="60">
        <v>2.5743899200001681</v>
      </c>
      <c r="Q705" s="40">
        <f>Table1[[#This Row],[W (proposed)]]/Table1[[#This Row],[W (curr)]]-1</f>
        <v>0.10238838116630355</v>
      </c>
      <c r="R705" s="41">
        <f>RANK(Table1[[#This Row],[∆W%]],Table1[∆W%])</f>
        <v>243</v>
      </c>
      <c r="S705" s="59">
        <f>Table1[W (proposed)]-Table1[[#This Row],[W (curr)]]</f>
        <v>0.26358761639966666</v>
      </c>
      <c r="T705" s="50">
        <f>Table1[[#This Row],[nBasic]]*Table1[W (proposed)]-Table1[[#This Row],[nBasic (curr)]]*Table1[[#This Row],[W (curr)]]</f>
        <v>0</v>
      </c>
      <c r="U705" s="48"/>
      <c r="V705" s="49"/>
      <c r="W705" s="49"/>
      <c r="X705" s="49"/>
      <c r="Y705" s="49"/>
      <c r="Z705" s="49"/>
      <c r="AA705" s="49"/>
      <c r="AB705" s="49"/>
      <c r="AC705" s="49"/>
      <c r="AD705" s="49"/>
      <c r="AE705" s="49"/>
    </row>
    <row r="706" spans="1:31" s="44" customFormat="1" x14ac:dyDescent="0.25">
      <c r="A706" s="36">
        <v>131012</v>
      </c>
      <c r="B706" s="36" t="s">
        <v>21</v>
      </c>
      <c r="C706" s="36" t="s">
        <v>516</v>
      </c>
      <c r="D706" s="36">
        <v>13101</v>
      </c>
      <c r="E706" s="36">
        <v>2</v>
      </c>
      <c r="F706" s="37">
        <v>0</v>
      </c>
      <c r="G706" s="37">
        <v>0</v>
      </c>
      <c r="H706" s="38">
        <v>0</v>
      </c>
      <c r="I706" s="38">
        <f>Table1[[#This Row],[Cost]]+IF(Table1[[#This Row],[n]]=0,0,VLOOKUP(Table1[[#This Row],[DRG]],HCPCs,5,0))</f>
        <v>0</v>
      </c>
      <c r="J706" s="39">
        <v>1.6901023181500001</v>
      </c>
      <c r="K706" s="39">
        <f>Table1[[#This Row],[W (3M)]]-IFERROR((Table1[[#This Row],[W (3M)]]-Table1[[#This Row],[Adjusted Cost]]*Casemix/TotalCost)*EXP(-a/Table1[[#This Row],[n]]),)</f>
        <v>1.6901023181500001</v>
      </c>
      <c r="L706" s="39">
        <f>VLOOKUP(Table1[[#This Row],[BaseDRG]],BaseDRGTable,13+Table1[[#This Row],[severity]],FALSE)</f>
        <v>1.6901023181500001</v>
      </c>
      <c r="M706" s="39">
        <f>IF(VLOOKUP(Table1[[#This Row],[BaseDRG]],BaseDRGTable,8,0)&gt;0,Table1[[#This Row],[W (severity)]]*Basic_CaseMix/$L$797,Table1[[#This Row],[W (severity)]])</f>
        <v>1.7069522861651785</v>
      </c>
      <c r="N706" s="38">
        <v>0</v>
      </c>
      <c r="O706" s="41">
        <v>0</v>
      </c>
      <c r="P706" s="60">
        <v>1.4889209966258048</v>
      </c>
      <c r="Q706" s="40">
        <f>Table1[[#This Row],[W (proposed)]]/Table1[[#This Row],[W (curr)]]-1</f>
        <v>0.14643576793763846</v>
      </c>
      <c r="R706" s="41">
        <f>RANK(Table1[[#This Row],[∆W%]],Table1[∆W%])</f>
        <v>210</v>
      </c>
      <c r="S706" s="59">
        <f>Table1[W (proposed)]-Table1[[#This Row],[W (curr)]]</f>
        <v>0.21803128953937367</v>
      </c>
      <c r="T706" s="50">
        <f>Table1[[#This Row],[nBasic]]*Table1[W (proposed)]-Table1[[#This Row],[nBasic (curr)]]*Table1[[#This Row],[W (curr)]]</f>
        <v>0</v>
      </c>
      <c r="U706" s="48"/>
      <c r="V706" s="49"/>
      <c r="W706" s="49"/>
      <c r="X706" s="49"/>
      <c r="Y706" s="49"/>
      <c r="Z706" s="49"/>
      <c r="AA706" s="49"/>
      <c r="AB706" s="49"/>
      <c r="AC706" s="49"/>
      <c r="AD706" s="49"/>
      <c r="AE706" s="49"/>
    </row>
    <row r="707" spans="1:31" s="44" customFormat="1" x14ac:dyDescent="0.25">
      <c r="A707" s="36">
        <v>161103</v>
      </c>
      <c r="B707" s="36" t="s">
        <v>24</v>
      </c>
      <c r="C707" s="36" t="s">
        <v>517</v>
      </c>
      <c r="D707" s="36">
        <v>16110</v>
      </c>
      <c r="E707" s="36">
        <v>3</v>
      </c>
      <c r="F707" s="37">
        <v>0</v>
      </c>
      <c r="G707" s="37">
        <v>0</v>
      </c>
      <c r="H707" s="38">
        <v>0</v>
      </c>
      <c r="I707" s="38">
        <f>Table1[[#This Row],[Cost]]+IF(Table1[[#This Row],[n]]=0,0,VLOOKUP(Table1[[#This Row],[DRG]],HCPCs,5,0))</f>
        <v>0</v>
      </c>
      <c r="J707" s="39">
        <v>13.1175682512</v>
      </c>
      <c r="K707" s="39">
        <f>Table1[[#This Row],[W (3M)]]-IFERROR((Table1[[#This Row],[W (3M)]]-Table1[[#This Row],[Adjusted Cost]]*Casemix/TotalCost)*EXP(-a/Table1[[#This Row],[n]]),)</f>
        <v>13.1175682512</v>
      </c>
      <c r="L707" s="39">
        <f>VLOOKUP(Table1[[#This Row],[BaseDRG]],BaseDRGTable,13+Table1[[#This Row],[severity]],FALSE)</f>
        <v>13.1175682512</v>
      </c>
      <c r="M707" s="39">
        <f>IF(VLOOKUP(Table1[[#This Row],[BaseDRG]],BaseDRGTable,8,0)&gt;0,Table1[[#This Row],[W (severity)]]*Basic_CaseMix/$L$797,Table1[[#This Row],[W (severity)]])</f>
        <v>13.248347673898845</v>
      </c>
      <c r="N707" s="38">
        <v>0</v>
      </c>
      <c r="O707" s="41">
        <v>0</v>
      </c>
      <c r="P707" s="60">
        <v>7.2981802293665483</v>
      </c>
      <c r="Q707" s="40">
        <f>Table1[[#This Row],[W (proposed)]]/Table1[[#This Row],[W (curr)]]-1</f>
        <v>0.815294670387819</v>
      </c>
      <c r="R707" s="41">
        <f>RANK(Table1[[#This Row],[∆W%]],Table1[∆W%])</f>
        <v>19</v>
      </c>
      <c r="S707" s="51">
        <f>Table1[W (proposed)]-Table1[[#This Row],[W (curr)]]</f>
        <v>5.9501674445322967</v>
      </c>
      <c r="T707" s="50">
        <f>Table1[[#This Row],[nBasic]]*Table1[W (proposed)]-Table1[[#This Row],[nBasic (curr)]]*Table1[[#This Row],[W (curr)]]</f>
        <v>0</v>
      </c>
      <c r="U707" s="48"/>
      <c r="V707" s="49"/>
      <c r="W707" s="49"/>
      <c r="X707" s="49"/>
      <c r="Y707" s="49"/>
      <c r="Z707" s="49"/>
      <c r="AA707" s="49"/>
      <c r="AB707" s="49"/>
      <c r="AC707" s="49"/>
      <c r="AD707" s="49"/>
      <c r="AE707" s="49"/>
    </row>
    <row r="708" spans="1:31" s="44" customFormat="1" x14ac:dyDescent="0.25">
      <c r="A708" s="36">
        <v>111012</v>
      </c>
      <c r="B708" s="36" t="s">
        <v>19</v>
      </c>
      <c r="C708" s="36" t="s">
        <v>518</v>
      </c>
      <c r="D708" s="36">
        <v>11101</v>
      </c>
      <c r="E708" s="36">
        <v>2</v>
      </c>
      <c r="F708" s="37">
        <v>0</v>
      </c>
      <c r="G708" s="37">
        <v>0</v>
      </c>
      <c r="H708" s="38">
        <v>0</v>
      </c>
      <c r="I708" s="38">
        <f>Table1[[#This Row],[Cost]]+IF(Table1[[#This Row],[n]]=0,0,VLOOKUP(Table1[[#This Row],[DRG]],HCPCs,5,0))</f>
        <v>0</v>
      </c>
      <c r="J708" s="39">
        <v>6.5382565966000001</v>
      </c>
      <c r="K708" s="39">
        <f>Table1[[#This Row],[W (3M)]]-IFERROR((Table1[[#This Row],[W (3M)]]-Table1[[#This Row],[Adjusted Cost]]*Casemix/TotalCost)*EXP(-a/Table1[[#This Row],[n]]),)</f>
        <v>6.5382565966000001</v>
      </c>
      <c r="L708" s="39">
        <f>VLOOKUP(Table1[[#This Row],[BaseDRG]],BaseDRGTable,13+Table1[[#This Row],[severity]],FALSE)</f>
        <v>6.5382565966000001</v>
      </c>
      <c r="M708" s="39">
        <f>IF(VLOOKUP(Table1[[#This Row],[BaseDRG]],BaseDRGTable,8,0)&gt;0,Table1[[#This Row],[W (severity)]]*Basic_CaseMix/$L$797,Table1[[#This Row],[W (severity)]])</f>
        <v>6.6034416527617656</v>
      </c>
      <c r="N708" s="38">
        <v>0</v>
      </c>
      <c r="O708" s="41">
        <v>0</v>
      </c>
      <c r="P708" s="60">
        <v>6.5194552978731002</v>
      </c>
      <c r="Q708" s="40">
        <f>Table1[[#This Row],[W (proposed)]]/Table1[[#This Row],[W (curr)]]-1</f>
        <v>1.2882419013757973E-2</v>
      </c>
      <c r="R708" s="41">
        <f>RANK(Table1[[#This Row],[∆W%]],Table1[∆W%])</f>
        <v>348</v>
      </c>
      <c r="S708" s="51">
        <f>Table1[W (proposed)]-Table1[[#This Row],[W (curr)]]</f>
        <v>8.398635488866546E-2</v>
      </c>
      <c r="T708" s="50">
        <f>Table1[[#This Row],[nBasic]]*Table1[W (proposed)]-Table1[[#This Row],[nBasic (curr)]]*Table1[[#This Row],[W (curr)]]</f>
        <v>0</v>
      </c>
      <c r="U708" s="48"/>
      <c r="V708" s="49"/>
      <c r="W708" s="49"/>
      <c r="X708" s="49"/>
      <c r="Y708" s="49"/>
      <c r="Z708" s="49"/>
      <c r="AA708" s="49"/>
      <c r="AB708" s="49"/>
      <c r="AC708" s="49"/>
      <c r="AD708" s="49"/>
      <c r="AE708" s="49"/>
    </row>
    <row r="709" spans="1:31" s="44" customFormat="1" x14ac:dyDescent="0.25">
      <c r="A709" s="36">
        <v>214142</v>
      </c>
      <c r="B709" s="36" t="s">
        <v>29</v>
      </c>
      <c r="C709" s="36" t="s">
        <v>519</v>
      </c>
      <c r="D709" s="36">
        <v>21414</v>
      </c>
      <c r="E709" s="36">
        <v>2</v>
      </c>
      <c r="F709" s="37">
        <v>0</v>
      </c>
      <c r="G709" s="37">
        <v>0</v>
      </c>
      <c r="H709" s="38">
        <v>0</v>
      </c>
      <c r="I709" s="38">
        <f>Table1[[#This Row],[Cost]]+IF(Table1[[#This Row],[n]]=0,0,VLOOKUP(Table1[[#This Row],[DRG]],HCPCs,5,0))</f>
        <v>0</v>
      </c>
      <c r="J709" s="39">
        <v>0.77295786040000003</v>
      </c>
      <c r="K709" s="39">
        <f>Table1[[#This Row],[W (3M)]]-IFERROR((Table1[[#This Row],[W (3M)]]-Table1[[#This Row],[Adjusted Cost]]*Casemix/TotalCost)*EXP(-a/Table1[[#This Row],[n]]),)</f>
        <v>0.77295786040000003</v>
      </c>
      <c r="L709" s="39">
        <f>VLOOKUP(Table1[[#This Row],[BaseDRG]],BaseDRGTable,13+Table1[[#This Row],[severity]],FALSE)</f>
        <v>0.77295786040000003</v>
      </c>
      <c r="M709" s="39">
        <f>IF(VLOOKUP(Table1[[#This Row],[BaseDRG]],BaseDRGTable,8,0)&gt;0,Table1[[#This Row],[W (severity)]]*Basic_CaseMix/$L$797,Table1[[#This Row],[W (severity)]])</f>
        <v>0.78066408923890085</v>
      </c>
      <c r="N709" s="38">
        <v>0</v>
      </c>
      <c r="O709" s="41">
        <v>0</v>
      </c>
      <c r="P709" s="60">
        <v>0.77073515601053888</v>
      </c>
      <c r="Q709" s="40">
        <f>Table1[[#This Row],[W (proposed)]]/Table1[[#This Row],[W (curr)]]-1</f>
        <v>1.2882419013757973E-2</v>
      </c>
      <c r="R709" s="41">
        <f>RANK(Table1[[#This Row],[∆W%]],Table1[∆W%])</f>
        <v>348</v>
      </c>
      <c r="S709" s="51">
        <f>Table1[W (proposed)]-Table1[[#This Row],[W (curr)]]</f>
        <v>9.9289332283619691E-3</v>
      </c>
      <c r="T709" s="50">
        <f>Table1[[#This Row],[nBasic]]*Table1[W (proposed)]-Table1[[#This Row],[nBasic (curr)]]*Table1[[#This Row],[W (curr)]]</f>
        <v>0</v>
      </c>
      <c r="U709" s="48"/>
      <c r="V709" s="49"/>
      <c r="W709" s="49"/>
      <c r="X709" s="49"/>
      <c r="Y709" s="49"/>
      <c r="Z709" s="49"/>
      <c r="AA709" s="49"/>
      <c r="AB709" s="49"/>
      <c r="AC709" s="49"/>
      <c r="AD709" s="49"/>
      <c r="AE709" s="49"/>
    </row>
    <row r="710" spans="1:31" s="44" customFormat="1" x14ac:dyDescent="0.25">
      <c r="A710" s="36">
        <v>214103</v>
      </c>
      <c r="B710" s="36" t="s">
        <v>29</v>
      </c>
      <c r="C710" s="36" t="s">
        <v>520</v>
      </c>
      <c r="D710" s="36">
        <v>21410</v>
      </c>
      <c r="E710" s="36">
        <v>3</v>
      </c>
      <c r="F710" s="37">
        <v>0</v>
      </c>
      <c r="G710" s="37">
        <v>0</v>
      </c>
      <c r="H710" s="38">
        <v>0</v>
      </c>
      <c r="I710" s="38">
        <f>Table1[[#This Row],[Cost]]+IF(Table1[[#This Row],[n]]=0,0,VLOOKUP(Table1[[#This Row],[DRG]],HCPCs,5,0))</f>
        <v>0</v>
      </c>
      <c r="J710" s="39">
        <v>1.1980351217</v>
      </c>
      <c r="K710" s="39">
        <f>Table1[[#This Row],[W (3M)]]-IFERROR((Table1[[#This Row],[W (3M)]]-Table1[[#This Row],[Adjusted Cost]]*Casemix/TotalCost)*EXP(-a/Table1[[#This Row],[n]]),)</f>
        <v>1.1980351217</v>
      </c>
      <c r="L710" s="39">
        <f>VLOOKUP(Table1[[#This Row],[BaseDRG]],BaseDRGTable,13+Table1[[#This Row],[severity]],FALSE)</f>
        <v>1.1980351217</v>
      </c>
      <c r="M710" s="39">
        <f>IF(VLOOKUP(Table1[[#This Row],[BaseDRG]],BaseDRGTable,8,0)&gt;0,Table1[[#This Row],[W (severity)]]*Basic_CaseMix/$L$797,Table1[[#This Row],[W (severity)]])</f>
        <v>1.2099792822782791</v>
      </c>
      <c r="N710" s="38">
        <v>0</v>
      </c>
      <c r="O710" s="41">
        <v>0</v>
      </c>
      <c r="P710" s="60">
        <v>1.1323239390449544</v>
      </c>
      <c r="Q710" s="40">
        <f>Table1[[#This Row],[W (proposed)]]/Table1[[#This Row],[W (curr)]]-1</f>
        <v>6.8580501176034536E-2</v>
      </c>
      <c r="R710" s="41">
        <f>RANK(Table1[[#This Row],[∆W%]],Table1[∆W%])</f>
        <v>275</v>
      </c>
      <c r="S710" s="51">
        <f>Table1[W (proposed)]-Table1[[#This Row],[W (curr)]]</f>
        <v>7.7655343233324681E-2</v>
      </c>
      <c r="T710" s="50">
        <f>Table1[[#This Row],[nBasic]]*Table1[W (proposed)]-Table1[[#This Row],[nBasic (curr)]]*Table1[[#This Row],[W (curr)]]</f>
        <v>0</v>
      </c>
      <c r="U710" s="48"/>
      <c r="V710" s="49"/>
      <c r="W710" s="49"/>
      <c r="X710" s="49"/>
      <c r="Y710" s="49"/>
      <c r="Z710" s="49"/>
      <c r="AA710" s="49"/>
      <c r="AB710" s="49"/>
      <c r="AC710" s="49"/>
      <c r="AD710" s="49"/>
      <c r="AE710" s="49"/>
    </row>
    <row r="711" spans="1:31" s="44" customFormat="1" x14ac:dyDescent="0.25">
      <c r="A711" s="36">
        <v>158052</v>
      </c>
      <c r="B711" s="36" t="s">
        <v>23</v>
      </c>
      <c r="C711" s="36" t="s">
        <v>521</v>
      </c>
      <c r="D711" s="36">
        <v>15805</v>
      </c>
      <c r="E711" s="36">
        <v>2</v>
      </c>
      <c r="F711" s="37">
        <v>0</v>
      </c>
      <c r="G711" s="37">
        <v>0</v>
      </c>
      <c r="H711" s="38">
        <v>0</v>
      </c>
      <c r="I711" s="38">
        <f>Table1[[#This Row],[Cost]]+IF(Table1[[#This Row],[n]]=0,0,VLOOKUP(Table1[[#This Row],[DRG]],HCPCs,5,0))</f>
        <v>0</v>
      </c>
      <c r="J711" s="39">
        <v>9.2173448634999993</v>
      </c>
      <c r="K711" s="39">
        <f>Table1[[#This Row],[W (3M)]]-IFERROR((Table1[[#This Row],[W (3M)]]-Table1[[#This Row],[Adjusted Cost]]*Casemix/TotalCost)*EXP(-a/Table1[[#This Row],[n]]),)</f>
        <v>9.2173448634999993</v>
      </c>
      <c r="L711" s="39">
        <f>VLOOKUP(Table1[[#This Row],[BaseDRG]],BaseDRGTable,13+Table1[[#This Row],[severity]],FALSE)</f>
        <v>9.2173448634999993</v>
      </c>
      <c r="M711" s="39">
        <f>IF(VLOOKUP(Table1[[#This Row],[BaseDRG]],BaseDRGTable,8,0)&gt;0,Table1[[#This Row],[W (severity)]]*Basic_CaseMix/$L$797,Table1[[#This Row],[W (severity)]])</f>
        <v>9.2173448634999993</v>
      </c>
      <c r="N711" s="38">
        <v>0</v>
      </c>
      <c r="O711" s="41">
        <v>0</v>
      </c>
      <c r="P711" s="60">
        <v>9.2173448634999993</v>
      </c>
      <c r="Q711" s="40">
        <f>Table1[[#This Row],[W (proposed)]]/Table1[[#This Row],[W (curr)]]-1</f>
        <v>0</v>
      </c>
      <c r="R711" s="41">
        <f>RANK(Table1[[#This Row],[∆W%]],Table1[∆W%])</f>
        <v>371</v>
      </c>
      <c r="S711" s="51">
        <f>Table1[W (proposed)]-Table1[[#This Row],[W (curr)]]</f>
        <v>0</v>
      </c>
      <c r="T711" s="50">
        <f>Table1[[#This Row],[nBasic]]*Table1[W (proposed)]-Table1[[#This Row],[nBasic (curr)]]*Table1[[#This Row],[W (curr)]]</f>
        <v>0</v>
      </c>
      <c r="U711" s="48"/>
      <c r="V711" s="49"/>
      <c r="W711" s="49"/>
      <c r="X711" s="49"/>
      <c r="Y711" s="49"/>
      <c r="Z711" s="49"/>
      <c r="AA711" s="49"/>
      <c r="AB711" s="49"/>
      <c r="AC711" s="49"/>
      <c r="AD711" s="49"/>
      <c r="AE711" s="49"/>
    </row>
    <row r="712" spans="1:31" s="44" customFormat="1" x14ac:dyDescent="0.25">
      <c r="A712" s="36">
        <v>41011</v>
      </c>
      <c r="B712" s="36" t="s">
        <v>12</v>
      </c>
      <c r="C712" s="36" t="s">
        <v>198</v>
      </c>
      <c r="D712" s="36">
        <v>4101</v>
      </c>
      <c r="E712" s="36">
        <v>1</v>
      </c>
      <c r="F712" s="37">
        <v>0</v>
      </c>
      <c r="G712" s="37">
        <v>0</v>
      </c>
      <c r="H712" s="38">
        <v>0</v>
      </c>
      <c r="I712" s="38">
        <f>Table1[[#This Row],[Cost]]+IF(Table1[[#This Row],[n]]=0,0,VLOOKUP(Table1[[#This Row],[DRG]],HCPCs,5,0))</f>
        <v>0</v>
      </c>
      <c r="J712" s="39">
        <v>9.4076219579</v>
      </c>
      <c r="K712" s="39">
        <f>Table1[[#This Row],[W (3M)]]-IFERROR((Table1[[#This Row],[W (3M)]]-Table1[[#This Row],[Adjusted Cost]]*Casemix/TotalCost)*EXP(-a/Table1[[#This Row],[n]]),)</f>
        <v>9.4076219579</v>
      </c>
      <c r="L712" s="39">
        <f>VLOOKUP(Table1[[#This Row],[BaseDRG]],BaseDRGTable,13+Table1[[#This Row],[severity]],FALSE)</f>
        <v>9.4076219579</v>
      </c>
      <c r="M712" s="39">
        <f>IF(VLOOKUP(Table1[[#This Row],[BaseDRG]],BaseDRGTable,8,0)&gt;0,Table1[[#This Row],[W (severity)]]*Basic_CaseMix/$L$797,Table1[[#This Row],[W (severity)]])</f>
        <v>9.5014139889428417</v>
      </c>
      <c r="N712" s="38">
        <v>0</v>
      </c>
      <c r="O712" s="41">
        <v>0</v>
      </c>
      <c r="P712" s="60">
        <v>9.4076219579</v>
      </c>
      <c r="Q712" s="40">
        <f>Table1[[#This Row],[W (proposed)]]/Table1[[#This Row],[W (curr)]]-1</f>
        <v>9.9697916713246126E-3</v>
      </c>
      <c r="R712" s="41">
        <f>RANK(Table1[[#This Row],[∆W%]],Table1[∆W%])</f>
        <v>358</v>
      </c>
      <c r="S712" s="51">
        <f>Table1[W (proposed)]-Table1[[#This Row],[W (curr)]]</f>
        <v>9.3792031042841728E-2</v>
      </c>
      <c r="T712" s="50">
        <f>Table1[[#This Row],[nBasic]]*Table1[W (proposed)]-Table1[[#This Row],[nBasic (curr)]]*Table1[[#This Row],[W (curr)]]</f>
        <v>0</v>
      </c>
      <c r="U712" s="48"/>
      <c r="V712" s="49"/>
      <c r="W712" s="49"/>
      <c r="X712" s="49"/>
      <c r="Y712" s="49"/>
      <c r="Z712" s="49"/>
      <c r="AA712" s="49"/>
      <c r="AB712" s="49"/>
      <c r="AC712" s="49"/>
      <c r="AD712" s="49"/>
      <c r="AE712" s="49"/>
    </row>
    <row r="713" spans="1:31" s="44" customFormat="1" x14ac:dyDescent="0.25">
      <c r="A713" s="36">
        <v>51011</v>
      </c>
      <c r="B713" s="36" t="s">
        <v>13</v>
      </c>
      <c r="C713" s="36" t="s">
        <v>199</v>
      </c>
      <c r="D713" s="36">
        <v>5101</v>
      </c>
      <c r="E713" s="36">
        <v>1</v>
      </c>
      <c r="F713" s="37">
        <v>0</v>
      </c>
      <c r="G713" s="37">
        <v>0</v>
      </c>
      <c r="H713" s="38">
        <v>0</v>
      </c>
      <c r="I713" s="38">
        <f>Table1[[#This Row],[Cost]]+IF(Table1[[#This Row],[n]]=0,0,VLOOKUP(Table1[[#This Row],[DRG]],HCPCs,5,0))</f>
        <v>0</v>
      </c>
      <c r="J713" s="39">
        <v>12.883721995</v>
      </c>
      <c r="K713" s="39">
        <f>Table1[[#This Row],[W (3M)]]-IFERROR((Table1[[#This Row],[W (3M)]]-Table1[[#This Row],[Adjusted Cost]]*Casemix/TotalCost)*EXP(-a/Table1[[#This Row],[n]]),)</f>
        <v>12.883721995</v>
      </c>
      <c r="L713" s="39">
        <f>VLOOKUP(Table1[[#This Row],[BaseDRG]],BaseDRGTable,13+Table1[[#This Row],[severity]],FALSE)</f>
        <v>12.883721995</v>
      </c>
      <c r="M713" s="39">
        <f>IF(VLOOKUP(Table1[[#This Row],[BaseDRG]],BaseDRGTable,8,0)&gt;0,Table1[[#This Row],[W (severity)]]*Basic_CaseMix/$L$797,Table1[[#This Row],[W (severity)]])</f>
        <v>12.883721995</v>
      </c>
      <c r="N713" s="38">
        <v>0</v>
      </c>
      <c r="O713" s="41">
        <v>0</v>
      </c>
      <c r="P713" s="60">
        <v>12.883721995</v>
      </c>
      <c r="Q713" s="40">
        <f>Table1[[#This Row],[W (proposed)]]/Table1[[#This Row],[W (curr)]]-1</f>
        <v>0</v>
      </c>
      <c r="R713" s="41">
        <f>RANK(Table1[[#This Row],[∆W%]],Table1[∆W%])</f>
        <v>371</v>
      </c>
      <c r="S713" s="51">
        <f>Table1[W (proposed)]-Table1[[#This Row],[W (curr)]]</f>
        <v>0</v>
      </c>
      <c r="T713" s="50">
        <f>Table1[[#This Row],[nBasic]]*Table1[W (proposed)]-Table1[[#This Row],[nBasic (curr)]]*Table1[[#This Row],[W (curr)]]</f>
        <v>0</v>
      </c>
      <c r="U713" s="48"/>
      <c r="V713" s="49"/>
      <c r="W713" s="49"/>
      <c r="X713" s="49"/>
      <c r="Y713" s="49"/>
      <c r="Z713" s="49"/>
      <c r="AA713" s="49"/>
      <c r="AB713" s="49"/>
      <c r="AC713" s="49"/>
      <c r="AD713" s="49"/>
      <c r="AE713" s="49"/>
    </row>
    <row r="714" spans="1:31" s="44" customFormat="1" x14ac:dyDescent="0.25">
      <c r="A714" s="36">
        <v>158051</v>
      </c>
      <c r="B714" s="36" t="s">
        <v>23</v>
      </c>
      <c r="C714" s="36" t="s">
        <v>200</v>
      </c>
      <c r="D714" s="36">
        <v>15805</v>
      </c>
      <c r="E714" s="36">
        <v>1</v>
      </c>
      <c r="F714" s="37">
        <v>0</v>
      </c>
      <c r="G714" s="37">
        <v>0</v>
      </c>
      <c r="H714" s="38">
        <v>0</v>
      </c>
      <c r="I714" s="38">
        <f>Table1[[#This Row],[Cost]]+IF(Table1[[#This Row],[n]]=0,0,VLOOKUP(Table1[[#This Row],[DRG]],HCPCs,5,0))</f>
        <v>0</v>
      </c>
      <c r="J714" s="39">
        <v>6.5031545383999996</v>
      </c>
      <c r="K714" s="39">
        <f>Table1[[#This Row],[W (3M)]]-IFERROR((Table1[[#This Row],[W (3M)]]-Table1[[#This Row],[Adjusted Cost]]*Casemix/TotalCost)*EXP(-a/Table1[[#This Row],[n]]),)</f>
        <v>6.5031545383999996</v>
      </c>
      <c r="L714" s="39">
        <f>VLOOKUP(Table1[[#This Row],[BaseDRG]],BaseDRGTable,13+Table1[[#This Row],[severity]],FALSE)</f>
        <v>6.5031545383999996</v>
      </c>
      <c r="M714" s="39">
        <f>IF(VLOOKUP(Table1[[#This Row],[BaseDRG]],BaseDRGTable,8,0)&gt;0,Table1[[#This Row],[W (severity)]]*Basic_CaseMix/$L$797,Table1[[#This Row],[W (severity)]])</f>
        <v>6.5031545383999996</v>
      </c>
      <c r="N714" s="38">
        <v>0</v>
      </c>
      <c r="O714" s="41">
        <v>0</v>
      </c>
      <c r="P714" s="60">
        <v>6.5031545383999996</v>
      </c>
      <c r="Q714" s="40">
        <f>Table1[[#This Row],[W (proposed)]]/Table1[[#This Row],[W (curr)]]-1</f>
        <v>0</v>
      </c>
      <c r="R714" s="41">
        <f>RANK(Table1[[#This Row],[∆W%]],Table1[∆W%])</f>
        <v>371</v>
      </c>
      <c r="S714" s="51">
        <f>Table1[W (proposed)]-Table1[[#This Row],[W (curr)]]</f>
        <v>0</v>
      </c>
      <c r="T714" s="50">
        <f>Table1[[#This Row],[nBasic]]*Table1[W (proposed)]-Table1[[#This Row],[nBasic (curr)]]*Table1[[#This Row],[W (curr)]]</f>
        <v>0</v>
      </c>
      <c r="U714" s="48"/>
      <c r="V714" s="49"/>
      <c r="W714" s="49"/>
      <c r="X714" s="49"/>
      <c r="Y714" s="49"/>
      <c r="Z714" s="49"/>
      <c r="AA714" s="49"/>
      <c r="AB714" s="49"/>
      <c r="AC714" s="49"/>
      <c r="AD714" s="49"/>
      <c r="AE714" s="49"/>
    </row>
    <row r="715" spans="1:31" s="44" customFormat="1" x14ac:dyDescent="0.25">
      <c r="A715" s="36">
        <v>158021</v>
      </c>
      <c r="B715" s="36" t="s">
        <v>23</v>
      </c>
      <c r="C715" s="36" t="s">
        <v>201</v>
      </c>
      <c r="D715" s="36">
        <v>15802</v>
      </c>
      <c r="E715" s="36">
        <v>1</v>
      </c>
      <c r="F715" s="37">
        <v>0</v>
      </c>
      <c r="G715" s="37">
        <v>0</v>
      </c>
      <c r="H715" s="38">
        <v>0</v>
      </c>
      <c r="I715" s="38">
        <f>Table1[[#This Row],[Cost]]+IF(Table1[[#This Row],[n]]=0,0,VLOOKUP(Table1[[#This Row],[DRG]],HCPCs,5,0))</f>
        <v>0</v>
      </c>
      <c r="J715" s="39">
        <v>24.209809435099999</v>
      </c>
      <c r="K715" s="39">
        <f>Table1[[#This Row],[W (3M)]]-IFERROR((Table1[[#This Row],[W (3M)]]-Table1[[#This Row],[Adjusted Cost]]*Casemix/TotalCost)*EXP(-a/Table1[[#This Row],[n]]),)</f>
        <v>24.209809435099999</v>
      </c>
      <c r="L715" s="39">
        <f>VLOOKUP(Table1[[#This Row],[BaseDRG]],BaseDRGTable,13+Table1[[#This Row],[severity]],FALSE)</f>
        <v>24.209809435099999</v>
      </c>
      <c r="M715" s="39">
        <f>IF(VLOOKUP(Table1[[#This Row],[BaseDRG]],BaseDRGTable,8,0)&gt;0,Table1[[#This Row],[W (severity)]]*Basic_CaseMix/$L$797,Table1[[#This Row],[W (severity)]])</f>
        <v>24.209809435099999</v>
      </c>
      <c r="N715" s="38">
        <v>0</v>
      </c>
      <c r="O715" s="41">
        <v>0</v>
      </c>
      <c r="P715" s="60">
        <v>24.209809435099999</v>
      </c>
      <c r="Q715" s="40">
        <f>Table1[[#This Row],[W (proposed)]]/Table1[[#This Row],[W (curr)]]-1</f>
        <v>0</v>
      </c>
      <c r="R715" s="41">
        <f>RANK(Table1[[#This Row],[∆W%]],Table1[∆W%])</f>
        <v>371</v>
      </c>
      <c r="S715" s="51">
        <f>Table1[W (proposed)]-Table1[[#This Row],[W (curr)]]</f>
        <v>0</v>
      </c>
      <c r="T715" s="50">
        <f>Table1[[#This Row],[nBasic]]*Table1[W (proposed)]-Table1[[#This Row],[nBasic (curr)]]*Table1[[#This Row],[W (curr)]]</f>
        <v>0</v>
      </c>
      <c r="U715" s="48"/>
      <c r="V715" s="49"/>
      <c r="W715" s="49"/>
      <c r="X715" s="49"/>
      <c r="Y715" s="49"/>
      <c r="Z715" s="49"/>
      <c r="AA715" s="49"/>
      <c r="AB715" s="49"/>
      <c r="AC715" s="49"/>
      <c r="AD715" s="49"/>
      <c r="AE715" s="49"/>
    </row>
    <row r="716" spans="1:31" s="44" customFormat="1" x14ac:dyDescent="0.25">
      <c r="A716" s="36">
        <v>131131</v>
      </c>
      <c r="B716" s="36" t="s">
        <v>21</v>
      </c>
      <c r="C716" s="36" t="s">
        <v>202</v>
      </c>
      <c r="D716" s="36">
        <v>13113</v>
      </c>
      <c r="E716" s="36">
        <v>1</v>
      </c>
      <c r="F716" s="37">
        <v>0</v>
      </c>
      <c r="G716" s="37">
        <v>0</v>
      </c>
      <c r="H716" s="38">
        <v>0</v>
      </c>
      <c r="I716" s="38">
        <f>Table1[[#This Row],[Cost]]+IF(Table1[[#This Row],[n]]=0,0,VLOOKUP(Table1[[#This Row],[DRG]],HCPCs,5,0))</f>
        <v>0</v>
      </c>
      <c r="J716" s="39">
        <v>0.70482835440000002</v>
      </c>
      <c r="K716" s="39">
        <f>Table1[[#This Row],[W (3M)]]-IFERROR((Table1[[#This Row],[W (3M)]]-Table1[[#This Row],[Adjusted Cost]]*Casemix/TotalCost)*EXP(-a/Table1[[#This Row],[n]]),)</f>
        <v>0.70482835440000002</v>
      </c>
      <c r="L716" s="39">
        <f>VLOOKUP(Table1[[#This Row],[BaseDRG]],BaseDRGTable,13+Table1[[#This Row],[severity]],FALSE)</f>
        <v>0.70482835440000002</v>
      </c>
      <c r="M716" s="39">
        <f>IF(VLOOKUP(Table1[[#This Row],[BaseDRG]],BaseDRGTable,8,0)&gt;0,Table1[[#This Row],[W (severity)]]*Basic_CaseMix/$L$797,Table1[[#This Row],[W (severity)]])</f>
        <v>0.70482835440000002</v>
      </c>
      <c r="N716" s="38">
        <v>0</v>
      </c>
      <c r="O716" s="41">
        <v>0</v>
      </c>
      <c r="P716" s="60">
        <v>0.70482835440000002</v>
      </c>
      <c r="Q716" s="40">
        <f>Table1[[#This Row],[W (proposed)]]/Table1[[#This Row],[W (curr)]]-1</f>
        <v>0</v>
      </c>
      <c r="R716" s="41">
        <f>RANK(Table1[[#This Row],[∆W%]],Table1[∆W%])</f>
        <v>371</v>
      </c>
      <c r="S716" s="51">
        <f>Table1[W (proposed)]-Table1[[#This Row],[W (curr)]]</f>
        <v>0</v>
      </c>
      <c r="T716" s="50">
        <f>Table1[[#This Row],[nBasic]]*Table1[W (proposed)]-Table1[[#This Row],[nBasic (curr)]]*Table1[[#This Row],[W (curr)]]</f>
        <v>0</v>
      </c>
      <c r="U716" s="48"/>
      <c r="V716" s="49"/>
      <c r="W716" s="49"/>
      <c r="X716" s="49"/>
      <c r="Y716" s="49"/>
      <c r="Z716" s="49"/>
      <c r="AA716" s="49"/>
      <c r="AB716" s="49"/>
      <c r="AC716" s="49"/>
      <c r="AD716" s="49"/>
      <c r="AE716" s="49"/>
    </row>
    <row r="717" spans="1:31" s="44" customFormat="1" x14ac:dyDescent="0.25">
      <c r="A717" s="36">
        <v>131122</v>
      </c>
      <c r="B717" s="36" t="s">
        <v>21</v>
      </c>
      <c r="C717" s="36" t="s">
        <v>522</v>
      </c>
      <c r="D717" s="36">
        <v>13112</v>
      </c>
      <c r="E717" s="36">
        <v>2</v>
      </c>
      <c r="F717" s="37">
        <v>0</v>
      </c>
      <c r="G717" s="37">
        <v>0</v>
      </c>
      <c r="H717" s="38">
        <v>0</v>
      </c>
      <c r="I717" s="38">
        <f>Table1[[#This Row],[Cost]]+IF(Table1[[#This Row],[n]]=0,0,VLOOKUP(Table1[[#This Row],[DRG]],HCPCs,5,0))</f>
        <v>0</v>
      </c>
      <c r="J717" s="39">
        <v>0.74329432259999995</v>
      </c>
      <c r="K717" s="39">
        <f>Table1[[#This Row],[W (3M)]]-IFERROR((Table1[[#This Row],[W (3M)]]-Table1[[#This Row],[Adjusted Cost]]*Casemix/TotalCost)*EXP(-a/Table1[[#This Row],[n]]),)</f>
        <v>0.74329432259999995</v>
      </c>
      <c r="L717" s="39">
        <f>VLOOKUP(Table1[[#This Row],[BaseDRG]],BaseDRGTable,13+Table1[[#This Row],[severity]],FALSE)</f>
        <v>0.74329432259999995</v>
      </c>
      <c r="M717" s="39">
        <f>IF(VLOOKUP(Table1[[#This Row],[BaseDRG]],BaseDRGTable,8,0)&gt;0,Table1[[#This Row],[W (severity)]]*Basic_CaseMix/$L$797,Table1[[#This Row],[W (severity)]])</f>
        <v>0.74329432259999995</v>
      </c>
      <c r="N717" s="38">
        <v>0</v>
      </c>
      <c r="O717" s="41">
        <v>0</v>
      </c>
      <c r="P717" s="60">
        <v>0.74329432259999995</v>
      </c>
      <c r="Q717" s="40">
        <f>Table1[[#This Row],[W (proposed)]]/Table1[[#This Row],[W (curr)]]-1</f>
        <v>0</v>
      </c>
      <c r="R717" s="41">
        <f>RANK(Table1[[#This Row],[∆W%]],Table1[∆W%])</f>
        <v>371</v>
      </c>
      <c r="S717" s="51">
        <f>Table1[W (proposed)]-Table1[[#This Row],[W (curr)]]</f>
        <v>0</v>
      </c>
      <c r="T717" s="50">
        <f>Table1[[#This Row],[nBasic]]*Table1[W (proposed)]-Table1[[#This Row],[nBasic (curr)]]*Table1[[#This Row],[W (curr)]]</f>
        <v>0</v>
      </c>
      <c r="U717" s="48"/>
      <c r="V717" s="49"/>
      <c r="W717" s="49"/>
      <c r="X717" s="49"/>
      <c r="Y717" s="49"/>
      <c r="Z717" s="49"/>
      <c r="AA717" s="49"/>
      <c r="AB717" s="49"/>
      <c r="AC717" s="49"/>
      <c r="AD717" s="49"/>
      <c r="AE717" s="49"/>
    </row>
    <row r="718" spans="1:31" s="44" customFormat="1" x14ac:dyDescent="0.25">
      <c r="A718" s="36">
        <v>201101</v>
      </c>
      <c r="B718" s="36" t="s">
        <v>28</v>
      </c>
      <c r="C718" s="36" t="s">
        <v>203</v>
      </c>
      <c r="D718" s="36">
        <v>20110</v>
      </c>
      <c r="E718" s="36">
        <v>1</v>
      </c>
      <c r="F718" s="37">
        <v>0</v>
      </c>
      <c r="G718" s="37">
        <v>0</v>
      </c>
      <c r="H718" s="38">
        <v>0</v>
      </c>
      <c r="I718" s="38">
        <f>Table1[[#This Row],[Cost]]+IF(Table1[[#This Row],[n]]=0,0,VLOOKUP(Table1[[#This Row],[DRG]],HCPCs,5,0))</f>
        <v>0</v>
      </c>
      <c r="J718" s="39">
        <v>0.45963241560000001</v>
      </c>
      <c r="K718" s="39">
        <f>Table1[[#This Row],[W (3M)]]-IFERROR((Table1[[#This Row],[W (3M)]]-Table1[[#This Row],[Adjusted Cost]]*Casemix/TotalCost)*EXP(-a/Table1[[#This Row],[n]]),)</f>
        <v>0.45963241560000001</v>
      </c>
      <c r="L718" s="39">
        <f>VLOOKUP(Table1[[#This Row],[BaseDRG]],BaseDRGTable,13+Table1[[#This Row],[severity]],FALSE)</f>
        <v>0.45963241560000001</v>
      </c>
      <c r="M718" s="39">
        <f>IF(VLOOKUP(Table1[[#This Row],[BaseDRG]],BaseDRGTable,8,0)&gt;0,Table1[[#This Row],[W (severity)]]*Basic_CaseMix/$L$797,Table1[[#This Row],[W (severity)]])</f>
        <v>0.45963241560000001</v>
      </c>
      <c r="N718" s="38">
        <v>0</v>
      </c>
      <c r="O718" s="41">
        <v>0</v>
      </c>
      <c r="P718" s="60">
        <v>0.45963241560000001</v>
      </c>
      <c r="Q718" s="40">
        <f>Table1[[#This Row],[W (proposed)]]/Table1[[#This Row],[W (curr)]]-1</f>
        <v>0</v>
      </c>
      <c r="R718" s="41">
        <f>RANK(Table1[[#This Row],[∆W%]],Table1[∆W%])</f>
        <v>371</v>
      </c>
      <c r="S718" s="51">
        <f>Table1[W (proposed)]-Table1[[#This Row],[W (curr)]]</f>
        <v>0</v>
      </c>
      <c r="T718" s="50">
        <f>Table1[[#This Row],[nBasic]]*Table1[W (proposed)]-Table1[[#This Row],[nBasic (curr)]]*Table1[[#This Row],[W (curr)]]</f>
        <v>0</v>
      </c>
      <c r="U718" s="48"/>
      <c r="V718" s="49"/>
      <c r="W718" s="49"/>
      <c r="X718" s="49"/>
      <c r="Y718" s="49"/>
      <c r="Z718" s="49"/>
      <c r="AA718" s="49"/>
      <c r="AB718" s="49"/>
      <c r="AC718" s="49"/>
      <c r="AD718" s="49"/>
      <c r="AE718" s="49"/>
    </row>
    <row r="719" spans="1:31" s="44" customFormat="1" x14ac:dyDescent="0.25">
      <c r="A719" s="36">
        <v>158062</v>
      </c>
      <c r="B719" s="36" t="s">
        <v>23</v>
      </c>
      <c r="C719" s="36" t="s">
        <v>523</v>
      </c>
      <c r="D719" s="36">
        <v>15806</v>
      </c>
      <c r="E719" s="36">
        <v>2</v>
      </c>
      <c r="F719" s="37">
        <v>0</v>
      </c>
      <c r="G719" s="37">
        <v>0</v>
      </c>
      <c r="H719" s="38">
        <v>0</v>
      </c>
      <c r="I719" s="38">
        <f>Table1[[#This Row],[Cost]]+IF(Table1[[#This Row],[n]]=0,0,VLOOKUP(Table1[[#This Row],[DRG]],HCPCs,5,0))</f>
        <v>0</v>
      </c>
      <c r="J719" s="39">
        <v>6.8280031671000003</v>
      </c>
      <c r="K719" s="39">
        <f>Table1[[#This Row],[W (3M)]]-IFERROR((Table1[[#This Row],[W (3M)]]-Table1[[#This Row],[Adjusted Cost]]*Casemix/TotalCost)*EXP(-a/Table1[[#This Row],[n]]),)</f>
        <v>6.8280031671000003</v>
      </c>
      <c r="L719" s="39">
        <f>VLOOKUP(Table1[[#This Row],[BaseDRG]],BaseDRGTable,13+Table1[[#This Row],[severity]],FALSE)</f>
        <v>6.8280031671000003</v>
      </c>
      <c r="M719" s="39">
        <f>IF(VLOOKUP(Table1[[#This Row],[BaseDRG]],BaseDRGTable,8,0)&gt;0,Table1[[#This Row],[W (severity)]]*Basic_CaseMix/$L$797,Table1[[#This Row],[W (severity)]])</f>
        <v>6.8280031671000003</v>
      </c>
      <c r="N719" s="38">
        <v>0</v>
      </c>
      <c r="O719" s="41">
        <v>0</v>
      </c>
      <c r="P719" s="60">
        <v>6.8280031671000003</v>
      </c>
      <c r="Q719" s="40">
        <f>Table1[[#This Row],[W (proposed)]]/Table1[[#This Row],[W (curr)]]-1</f>
        <v>0</v>
      </c>
      <c r="R719" s="41">
        <f>RANK(Table1[[#This Row],[∆W%]],Table1[∆W%])</f>
        <v>371</v>
      </c>
      <c r="S719" s="51">
        <f>Table1[W (proposed)]-Table1[[#This Row],[W (curr)]]</f>
        <v>0</v>
      </c>
      <c r="T719" s="50">
        <f>Table1[[#This Row],[nBasic]]*Table1[W (proposed)]-Table1[[#This Row],[nBasic (curr)]]*Table1[[#This Row],[W (curr)]]</f>
        <v>0</v>
      </c>
      <c r="U719" s="48"/>
      <c r="V719" s="49"/>
      <c r="W719" s="49"/>
      <c r="X719" s="49"/>
      <c r="Y719" s="49"/>
      <c r="Z719" s="49"/>
      <c r="AA719" s="49"/>
      <c r="AB719" s="49"/>
      <c r="AC719" s="49"/>
      <c r="AD719" s="49"/>
      <c r="AE719" s="49"/>
    </row>
    <row r="720" spans="1:31" s="44" customFormat="1" x14ac:dyDescent="0.25">
      <c r="A720" s="36">
        <v>158023</v>
      </c>
      <c r="B720" s="36" t="s">
        <v>23</v>
      </c>
      <c r="C720" s="36" t="s">
        <v>524</v>
      </c>
      <c r="D720" s="36">
        <v>15802</v>
      </c>
      <c r="E720" s="36">
        <v>3</v>
      </c>
      <c r="F720" s="37">
        <v>0</v>
      </c>
      <c r="G720" s="37">
        <v>0</v>
      </c>
      <c r="H720" s="38">
        <v>0</v>
      </c>
      <c r="I720" s="38">
        <f>Table1[[#This Row],[Cost]]+IF(Table1[[#This Row],[n]]=0,0,VLOOKUP(Table1[[#This Row],[DRG]],HCPCs,5,0))</f>
        <v>0</v>
      </c>
      <c r="J720" s="39">
        <v>31.7305169887</v>
      </c>
      <c r="K720" s="39">
        <f>Table1[[#This Row],[W (3M)]]-IFERROR((Table1[[#This Row],[W (3M)]]-Table1[[#This Row],[Adjusted Cost]]*Casemix/TotalCost)*EXP(-a/Table1[[#This Row],[n]]),)</f>
        <v>31.7305169887</v>
      </c>
      <c r="L720" s="39">
        <f>VLOOKUP(Table1[[#This Row],[BaseDRG]],BaseDRGTable,13+Table1[[#This Row],[severity]],FALSE)</f>
        <v>31.7305169887</v>
      </c>
      <c r="M720" s="39">
        <f>IF(VLOOKUP(Table1[[#This Row],[BaseDRG]],BaseDRGTable,8,0)&gt;0,Table1[[#This Row],[W (severity)]]*Basic_CaseMix/$L$797,Table1[[#This Row],[W (severity)]])</f>
        <v>31.7305169887</v>
      </c>
      <c r="N720" s="38">
        <v>0</v>
      </c>
      <c r="O720" s="41">
        <v>0</v>
      </c>
      <c r="P720" s="60">
        <v>31.7305169887</v>
      </c>
      <c r="Q720" s="40">
        <f>Table1[[#This Row],[W (proposed)]]/Table1[[#This Row],[W (curr)]]-1</f>
        <v>0</v>
      </c>
      <c r="R720" s="41">
        <f>RANK(Table1[[#This Row],[∆W%]],Table1[∆W%])</f>
        <v>371</v>
      </c>
      <c r="S720" s="51">
        <f>Table1[W (proposed)]-Table1[[#This Row],[W (curr)]]</f>
        <v>0</v>
      </c>
      <c r="T720" s="50">
        <f>Table1[[#This Row],[nBasic]]*Table1[W (proposed)]-Table1[[#This Row],[nBasic (curr)]]*Table1[[#This Row],[W (curr)]]</f>
        <v>0</v>
      </c>
      <c r="U720" s="48"/>
      <c r="V720" s="49"/>
      <c r="W720" s="49"/>
      <c r="X720" s="49"/>
      <c r="Y720" s="49"/>
      <c r="Z720" s="49"/>
      <c r="AA720" s="49"/>
      <c r="AB720" s="49"/>
      <c r="AC720" s="49"/>
      <c r="AD720" s="49"/>
      <c r="AE720" s="49"/>
    </row>
    <row r="721" spans="1:31" s="44" customFormat="1" x14ac:dyDescent="0.25">
      <c r="A721" s="36">
        <v>131133</v>
      </c>
      <c r="B721" s="36" t="s">
        <v>21</v>
      </c>
      <c r="C721" s="36" t="s">
        <v>525</v>
      </c>
      <c r="D721" s="36">
        <v>13113</v>
      </c>
      <c r="E721" s="36">
        <v>3</v>
      </c>
      <c r="F721" s="37">
        <v>0</v>
      </c>
      <c r="G721" s="37">
        <v>0</v>
      </c>
      <c r="H721" s="38">
        <v>0</v>
      </c>
      <c r="I721" s="38">
        <f>Table1[[#This Row],[Cost]]+IF(Table1[[#This Row],[n]]=0,0,VLOOKUP(Table1[[#This Row],[DRG]],HCPCs,5,0))</f>
        <v>0</v>
      </c>
      <c r="J721" s="39">
        <v>1.0278591522</v>
      </c>
      <c r="K721" s="39">
        <f>Table1[[#This Row],[W (3M)]]-IFERROR((Table1[[#This Row],[W (3M)]]-Table1[[#This Row],[Adjusted Cost]]*Casemix/TotalCost)*EXP(-a/Table1[[#This Row],[n]]),)</f>
        <v>1.0278591522</v>
      </c>
      <c r="L721" s="39">
        <f>VLOOKUP(Table1[[#This Row],[BaseDRG]],BaseDRGTable,13+Table1[[#This Row],[severity]],FALSE)</f>
        <v>1.0278591522</v>
      </c>
      <c r="M721" s="39">
        <f>IF(VLOOKUP(Table1[[#This Row],[BaseDRG]],BaseDRGTable,8,0)&gt;0,Table1[[#This Row],[W (severity)]]*Basic_CaseMix/$L$797,Table1[[#This Row],[W (severity)]])</f>
        <v>1.0278591522</v>
      </c>
      <c r="N721" s="38">
        <v>0</v>
      </c>
      <c r="O721" s="41">
        <v>0</v>
      </c>
      <c r="P721" s="60">
        <v>1.0278591522</v>
      </c>
      <c r="Q721" s="40">
        <f>Table1[[#This Row],[W (proposed)]]/Table1[[#This Row],[W (curr)]]-1</f>
        <v>0</v>
      </c>
      <c r="R721" s="41">
        <f>RANK(Table1[[#This Row],[∆W%]],Table1[∆W%])</f>
        <v>371</v>
      </c>
      <c r="S721" s="51">
        <f>Table1[W (proposed)]-Table1[[#This Row],[W (curr)]]</f>
        <v>0</v>
      </c>
      <c r="T721" s="50">
        <f>Table1[[#This Row],[nBasic]]*Table1[W (proposed)]-Table1[[#This Row],[nBasic (curr)]]*Table1[[#This Row],[W (curr)]]</f>
        <v>0</v>
      </c>
      <c r="U721" s="48"/>
      <c r="V721" s="49"/>
      <c r="W721" s="49"/>
      <c r="X721" s="49"/>
      <c r="Y721" s="49"/>
      <c r="Z721" s="49"/>
      <c r="AA721" s="49"/>
      <c r="AB721" s="49"/>
      <c r="AC721" s="49"/>
      <c r="AD721" s="49"/>
      <c r="AE721" s="49"/>
    </row>
    <row r="722" spans="1:31" s="44" customFormat="1" x14ac:dyDescent="0.25">
      <c r="A722" s="36">
        <v>131132</v>
      </c>
      <c r="B722" s="36" t="s">
        <v>21</v>
      </c>
      <c r="C722" s="36" t="s">
        <v>526</v>
      </c>
      <c r="D722" s="36">
        <v>13113</v>
      </c>
      <c r="E722" s="36">
        <v>2</v>
      </c>
      <c r="F722" s="37">
        <v>0</v>
      </c>
      <c r="G722" s="37">
        <v>0</v>
      </c>
      <c r="H722" s="38">
        <v>0</v>
      </c>
      <c r="I722" s="38">
        <f>Table1[[#This Row],[Cost]]+IF(Table1[[#This Row],[n]]=0,0,VLOOKUP(Table1[[#This Row],[DRG]],HCPCs,5,0))</f>
        <v>0</v>
      </c>
      <c r="J722" s="39">
        <v>0.76524044970000005</v>
      </c>
      <c r="K722" s="39">
        <f>Table1[[#This Row],[W (3M)]]-IFERROR((Table1[[#This Row],[W (3M)]]-Table1[[#This Row],[Adjusted Cost]]*Casemix/TotalCost)*EXP(-a/Table1[[#This Row],[n]]),)</f>
        <v>0.76524044970000005</v>
      </c>
      <c r="L722" s="39">
        <f>VLOOKUP(Table1[[#This Row],[BaseDRG]],BaseDRGTable,13+Table1[[#This Row],[severity]],FALSE)</f>
        <v>0.76524044970000005</v>
      </c>
      <c r="M722" s="39">
        <f>IF(VLOOKUP(Table1[[#This Row],[BaseDRG]],BaseDRGTable,8,0)&gt;0,Table1[[#This Row],[W (severity)]]*Basic_CaseMix/$L$797,Table1[[#This Row],[W (severity)]])</f>
        <v>0.76524044970000005</v>
      </c>
      <c r="N722" s="38">
        <v>0</v>
      </c>
      <c r="O722" s="41">
        <v>0</v>
      </c>
      <c r="P722" s="60">
        <v>0.76524044970000005</v>
      </c>
      <c r="Q722" s="40">
        <f>Table1[[#This Row],[W (proposed)]]/Table1[[#This Row],[W (curr)]]-1</f>
        <v>0</v>
      </c>
      <c r="R722" s="41">
        <f>RANK(Table1[[#This Row],[∆W%]],Table1[∆W%])</f>
        <v>371</v>
      </c>
      <c r="S722" s="51">
        <f>Table1[W (proposed)]-Table1[[#This Row],[W (curr)]]</f>
        <v>0</v>
      </c>
      <c r="T722" s="50">
        <f>Table1[[#This Row],[nBasic]]*Table1[W (proposed)]-Table1[[#This Row],[nBasic (curr)]]*Table1[[#This Row],[W (curr)]]</f>
        <v>0</v>
      </c>
      <c r="U722" s="48"/>
      <c r="V722" s="49"/>
      <c r="W722" s="49"/>
      <c r="X722" s="49"/>
      <c r="Y722" s="49"/>
      <c r="Z722" s="49"/>
      <c r="AA722" s="49"/>
      <c r="AB722" s="49"/>
      <c r="AC722" s="49"/>
      <c r="AD722" s="49"/>
      <c r="AE722" s="49"/>
    </row>
    <row r="723" spans="1:31" s="44" customFormat="1" x14ac:dyDescent="0.25">
      <c r="A723" s="36">
        <v>71012</v>
      </c>
      <c r="B723" s="36" t="s">
        <v>15</v>
      </c>
      <c r="C723" s="36" t="s">
        <v>527</v>
      </c>
      <c r="D723" s="36">
        <v>7101</v>
      </c>
      <c r="E723" s="36">
        <v>2</v>
      </c>
      <c r="F723" s="37">
        <v>0</v>
      </c>
      <c r="G723" s="37">
        <v>0</v>
      </c>
      <c r="H723" s="38">
        <v>0</v>
      </c>
      <c r="I723" s="38">
        <f>Table1[[#This Row],[Cost]]+IF(Table1[[#This Row],[n]]=0,0,VLOOKUP(Table1[[#This Row],[DRG]],HCPCs,5,0))</f>
        <v>0</v>
      </c>
      <c r="J723" s="39">
        <v>10.956792969</v>
      </c>
      <c r="K723" s="39">
        <f>Table1[[#This Row],[W (3M)]]-IFERROR((Table1[[#This Row],[W (3M)]]-Table1[[#This Row],[Adjusted Cost]]*Casemix/TotalCost)*EXP(-a/Table1[[#This Row],[n]]),)</f>
        <v>10.956792969</v>
      </c>
      <c r="L723" s="39">
        <f>VLOOKUP(Table1[[#This Row],[BaseDRG]],BaseDRGTable,13+Table1[[#This Row],[severity]],FALSE)</f>
        <v>10.956792969</v>
      </c>
      <c r="M723" s="39">
        <f>IF(VLOOKUP(Table1[[#This Row],[BaseDRG]],BaseDRGTable,8,0)&gt;0,Table1[[#This Row],[W (severity)]]*Basic_CaseMix/$L$797,Table1[[#This Row],[W (severity)]])</f>
        <v>10.956792969</v>
      </c>
      <c r="N723" s="38">
        <v>0</v>
      </c>
      <c r="O723" s="41">
        <v>0</v>
      </c>
      <c r="P723" s="60">
        <v>10.956792969</v>
      </c>
      <c r="Q723" s="40">
        <f>Table1[[#This Row],[W (proposed)]]/Table1[[#This Row],[W (curr)]]-1</f>
        <v>0</v>
      </c>
      <c r="R723" s="41">
        <f>RANK(Table1[[#This Row],[∆W%]],Table1[∆W%])</f>
        <v>371</v>
      </c>
      <c r="S723" s="51">
        <f>Table1[W (proposed)]-Table1[[#This Row],[W (curr)]]</f>
        <v>0</v>
      </c>
      <c r="T723" s="50">
        <f>Table1[[#This Row],[nBasic]]*Table1[W (proposed)]-Table1[[#This Row],[nBasic (curr)]]*Table1[[#This Row],[W (curr)]]</f>
        <v>0</v>
      </c>
      <c r="U723" s="48"/>
      <c r="V723" s="49"/>
      <c r="W723" s="49"/>
      <c r="X723" s="49"/>
      <c r="Y723" s="49"/>
      <c r="Z723" s="49"/>
      <c r="AA723" s="49"/>
      <c r="AB723" s="49"/>
      <c r="AC723" s="49"/>
      <c r="AD723" s="49"/>
      <c r="AE723" s="49"/>
    </row>
    <row r="724" spans="1:31" s="44" customFormat="1" x14ac:dyDescent="0.25">
      <c r="A724" s="36">
        <v>51013</v>
      </c>
      <c r="B724" s="36" t="s">
        <v>13</v>
      </c>
      <c r="C724" s="36" t="s">
        <v>528</v>
      </c>
      <c r="D724" s="36">
        <v>5101</v>
      </c>
      <c r="E724" s="36">
        <v>3</v>
      </c>
      <c r="F724" s="37">
        <v>0</v>
      </c>
      <c r="G724" s="37">
        <v>0</v>
      </c>
      <c r="H724" s="38">
        <v>0</v>
      </c>
      <c r="I724" s="38">
        <f>Table1[[#This Row],[Cost]]+IF(Table1[[#This Row],[n]]=0,0,VLOOKUP(Table1[[#This Row],[DRG]],HCPCs,5,0))</f>
        <v>0</v>
      </c>
      <c r="J724" s="39">
        <v>20.784221645100001</v>
      </c>
      <c r="K724" s="39">
        <f>Table1[[#This Row],[W (3M)]]-IFERROR((Table1[[#This Row],[W (3M)]]-Table1[[#This Row],[Adjusted Cost]]*Casemix/TotalCost)*EXP(-a/Table1[[#This Row],[n]]),)</f>
        <v>20.784221645100001</v>
      </c>
      <c r="L724" s="39">
        <f>VLOOKUP(Table1[[#This Row],[BaseDRG]],BaseDRGTable,13+Table1[[#This Row],[severity]],FALSE)</f>
        <v>20.784221645100001</v>
      </c>
      <c r="M724" s="39">
        <f>IF(VLOOKUP(Table1[[#This Row],[BaseDRG]],BaseDRGTable,8,0)&gt;0,Table1[[#This Row],[W (severity)]]*Basic_CaseMix/$L$797,Table1[[#This Row],[W (severity)]])</f>
        <v>20.784221645100001</v>
      </c>
      <c r="N724" s="38">
        <v>0</v>
      </c>
      <c r="O724" s="41">
        <v>0</v>
      </c>
      <c r="P724" s="60">
        <v>20.784221645100001</v>
      </c>
      <c r="Q724" s="40">
        <f>Table1[[#This Row],[W (proposed)]]/Table1[[#This Row],[W (curr)]]-1</f>
        <v>0</v>
      </c>
      <c r="R724" s="41">
        <f>RANK(Table1[[#This Row],[∆W%]],Table1[∆W%])</f>
        <v>371</v>
      </c>
      <c r="S724" s="51">
        <f>Table1[W (proposed)]-Table1[[#This Row],[W (curr)]]</f>
        <v>0</v>
      </c>
      <c r="T724" s="50">
        <f>Table1[[#This Row],[nBasic]]*Table1[W (proposed)]-Table1[[#This Row],[nBasic (curr)]]*Table1[[#This Row],[W (curr)]]</f>
        <v>0</v>
      </c>
      <c r="U724" s="48"/>
      <c r="V724" s="49"/>
      <c r="W724" s="49"/>
      <c r="X724" s="49"/>
      <c r="Y724" s="49"/>
      <c r="Z724" s="49"/>
      <c r="AA724" s="49"/>
      <c r="AB724" s="49"/>
      <c r="AC724" s="49"/>
      <c r="AD724" s="49"/>
      <c r="AE724" s="49"/>
    </row>
    <row r="725" spans="1:31" s="44" customFormat="1" x14ac:dyDescent="0.25">
      <c r="A725" s="36">
        <v>51012</v>
      </c>
      <c r="B725" s="36" t="s">
        <v>13</v>
      </c>
      <c r="C725" s="36" t="s">
        <v>529</v>
      </c>
      <c r="D725" s="36">
        <v>5101</v>
      </c>
      <c r="E725" s="36">
        <v>2</v>
      </c>
      <c r="F725" s="37">
        <v>0</v>
      </c>
      <c r="G725" s="37">
        <v>0</v>
      </c>
      <c r="H725" s="38">
        <v>0</v>
      </c>
      <c r="I725" s="38">
        <f>Table1[[#This Row],[Cost]]+IF(Table1[[#This Row],[n]]=0,0,VLOOKUP(Table1[[#This Row],[DRG]],HCPCs,5,0))</f>
        <v>0</v>
      </c>
      <c r="J725" s="39">
        <v>13.1672310534</v>
      </c>
      <c r="K725" s="39">
        <f>Table1[[#This Row],[W (3M)]]-IFERROR((Table1[[#This Row],[W (3M)]]-Table1[[#This Row],[Adjusted Cost]]*Casemix/TotalCost)*EXP(-a/Table1[[#This Row],[n]]),)</f>
        <v>13.1672310534</v>
      </c>
      <c r="L725" s="39">
        <f>VLOOKUP(Table1[[#This Row],[BaseDRG]],BaseDRGTable,13+Table1[[#This Row],[severity]],FALSE)</f>
        <v>13.1672310534</v>
      </c>
      <c r="M725" s="39">
        <f>IF(VLOOKUP(Table1[[#This Row],[BaseDRG]],BaseDRGTable,8,0)&gt;0,Table1[[#This Row],[W (severity)]]*Basic_CaseMix/$L$797,Table1[[#This Row],[W (severity)]])</f>
        <v>13.1672310534</v>
      </c>
      <c r="N725" s="38">
        <v>0</v>
      </c>
      <c r="O725" s="41">
        <v>0</v>
      </c>
      <c r="P725" s="60">
        <v>13.1672310534</v>
      </c>
      <c r="Q725" s="40">
        <f>Table1[[#This Row],[W (proposed)]]/Table1[[#This Row],[W (curr)]]-1</f>
        <v>0</v>
      </c>
      <c r="R725" s="41">
        <f>RANK(Table1[[#This Row],[∆W%]],Table1[∆W%])</f>
        <v>371</v>
      </c>
      <c r="S725" s="51">
        <f>Table1[W (proposed)]-Table1[[#This Row],[W (curr)]]</f>
        <v>0</v>
      </c>
      <c r="T725" s="50">
        <f>Table1[[#This Row],[nBasic]]*Table1[W (proposed)]-Table1[[#This Row],[nBasic (curr)]]*Table1[[#This Row],[W (curr)]]</f>
        <v>0</v>
      </c>
      <c r="U725" s="48"/>
      <c r="V725" s="49"/>
      <c r="W725" s="49"/>
      <c r="X725" s="49"/>
      <c r="Y725" s="49"/>
      <c r="Z725" s="49"/>
      <c r="AA725" s="49"/>
      <c r="AB725" s="49"/>
      <c r="AC725" s="49"/>
      <c r="AD725" s="49"/>
      <c r="AE725" s="49"/>
    </row>
    <row r="726" spans="1:31" s="44" customFormat="1" x14ac:dyDescent="0.25">
      <c r="A726" s="36">
        <v>158043</v>
      </c>
      <c r="B726" s="36" t="s">
        <v>23</v>
      </c>
      <c r="C726" s="36" t="s">
        <v>530</v>
      </c>
      <c r="D726" s="36">
        <v>15804</v>
      </c>
      <c r="E726" s="36">
        <v>3</v>
      </c>
      <c r="F726" s="37">
        <v>0</v>
      </c>
      <c r="G726" s="37">
        <v>0</v>
      </c>
      <c r="H726" s="38">
        <v>0</v>
      </c>
      <c r="I726" s="38">
        <f>Table1[[#This Row],[Cost]]+IF(Table1[[#This Row],[n]]=0,0,VLOOKUP(Table1[[#This Row],[DRG]],HCPCs,5,0))</f>
        <v>0</v>
      </c>
      <c r="J726" s="39">
        <v>22.252880160899998</v>
      </c>
      <c r="K726" s="39">
        <f>Table1[[#This Row],[W (3M)]]-IFERROR((Table1[[#This Row],[W (3M)]]-Table1[[#This Row],[Adjusted Cost]]*Casemix/TotalCost)*EXP(-a/Table1[[#This Row],[n]]),)</f>
        <v>22.252880160899998</v>
      </c>
      <c r="L726" s="39">
        <f>VLOOKUP(Table1[[#This Row],[BaseDRG]],BaseDRGTable,13+Table1[[#This Row],[severity]],FALSE)</f>
        <v>22.252880160899998</v>
      </c>
      <c r="M726" s="39">
        <f>IF(VLOOKUP(Table1[[#This Row],[BaseDRG]],BaseDRGTable,8,0)&gt;0,Table1[[#This Row],[W (severity)]]*Basic_CaseMix/$L$797,Table1[[#This Row],[W (severity)]])</f>
        <v>22.252880160899998</v>
      </c>
      <c r="N726" s="38">
        <v>0</v>
      </c>
      <c r="O726" s="41">
        <v>0</v>
      </c>
      <c r="P726" s="60">
        <v>22.252880160899998</v>
      </c>
      <c r="Q726" s="40">
        <f>Table1[[#This Row],[W (proposed)]]/Table1[[#This Row],[W (curr)]]-1</f>
        <v>0</v>
      </c>
      <c r="R726" s="41">
        <f>RANK(Table1[[#This Row],[∆W%]],Table1[∆W%])</f>
        <v>371</v>
      </c>
      <c r="S726" s="51">
        <f>Table1[W (proposed)]-Table1[[#This Row],[W (curr)]]</f>
        <v>0</v>
      </c>
      <c r="T726" s="50">
        <f>Table1[[#This Row],[nBasic]]*Table1[W (proposed)]-Table1[[#This Row],[nBasic (curr)]]*Table1[[#This Row],[W (curr)]]</f>
        <v>0</v>
      </c>
      <c r="U726" s="48"/>
      <c r="V726" s="49"/>
      <c r="W726" s="49"/>
      <c r="X726" s="49"/>
      <c r="Y726" s="49"/>
      <c r="Z726" s="49"/>
      <c r="AA726" s="49"/>
      <c r="AB726" s="49"/>
      <c r="AC726" s="49"/>
      <c r="AD726" s="49"/>
      <c r="AE726" s="49"/>
    </row>
    <row r="727" spans="1:31" s="44" customFormat="1" x14ac:dyDescent="0.25">
      <c r="A727" s="36">
        <v>158041</v>
      </c>
      <c r="B727" s="36" t="s">
        <v>23</v>
      </c>
      <c r="C727" s="36" t="s">
        <v>204</v>
      </c>
      <c r="D727" s="36">
        <v>15804</v>
      </c>
      <c r="E727" s="36">
        <v>1</v>
      </c>
      <c r="F727" s="37">
        <v>0</v>
      </c>
      <c r="G727" s="37">
        <v>0</v>
      </c>
      <c r="H727" s="38">
        <v>0</v>
      </c>
      <c r="I727" s="38">
        <f>Table1[[#This Row],[Cost]]+IF(Table1[[#This Row],[n]]=0,0,VLOOKUP(Table1[[#This Row],[DRG]],HCPCs,5,0))</f>
        <v>0</v>
      </c>
      <c r="J727" s="39">
        <v>11.959437876699999</v>
      </c>
      <c r="K727" s="39">
        <f>Table1[[#This Row],[W (3M)]]-IFERROR((Table1[[#This Row],[W (3M)]]-Table1[[#This Row],[Adjusted Cost]]*Casemix/TotalCost)*EXP(-a/Table1[[#This Row],[n]]),)</f>
        <v>11.959437876699999</v>
      </c>
      <c r="L727" s="39">
        <f>VLOOKUP(Table1[[#This Row],[BaseDRG]],BaseDRGTable,13+Table1[[#This Row],[severity]],FALSE)</f>
        <v>11.959437876699999</v>
      </c>
      <c r="M727" s="39">
        <f>IF(VLOOKUP(Table1[[#This Row],[BaseDRG]],BaseDRGTable,8,0)&gt;0,Table1[[#This Row],[W (severity)]]*Basic_CaseMix/$L$797,Table1[[#This Row],[W (severity)]])</f>
        <v>11.959437876699999</v>
      </c>
      <c r="N727" s="38">
        <v>0</v>
      </c>
      <c r="O727" s="41">
        <v>0</v>
      </c>
      <c r="P727" s="60">
        <v>11.959437876699999</v>
      </c>
      <c r="Q727" s="40">
        <f>Table1[[#This Row],[W (proposed)]]/Table1[[#This Row],[W (curr)]]-1</f>
        <v>0</v>
      </c>
      <c r="R727" s="41">
        <f>RANK(Table1[[#This Row],[∆W%]],Table1[∆W%])</f>
        <v>371</v>
      </c>
      <c r="S727" s="51">
        <f>Table1[W (proposed)]-Table1[[#This Row],[W (curr)]]</f>
        <v>0</v>
      </c>
      <c r="T727" s="50">
        <f>Table1[[#This Row],[nBasic]]*Table1[W (proposed)]-Table1[[#This Row],[nBasic (curr)]]*Table1[[#This Row],[W (curr)]]</f>
        <v>0</v>
      </c>
      <c r="U727" s="48"/>
      <c r="V727" s="49"/>
      <c r="W727" s="49"/>
      <c r="X727" s="49"/>
      <c r="Y727" s="49"/>
      <c r="Z727" s="49"/>
      <c r="AA727" s="49"/>
      <c r="AB727" s="49"/>
      <c r="AC727" s="49"/>
      <c r="AD727" s="49"/>
      <c r="AE727" s="49"/>
    </row>
    <row r="728" spans="1:31" s="44" customFormat="1" x14ac:dyDescent="0.25">
      <c r="A728" s="36">
        <v>158022</v>
      </c>
      <c r="B728" s="36" t="s">
        <v>23</v>
      </c>
      <c r="C728" s="36" t="s">
        <v>531</v>
      </c>
      <c r="D728" s="36">
        <v>15802</v>
      </c>
      <c r="E728" s="36">
        <v>2</v>
      </c>
      <c r="F728" s="37">
        <v>0</v>
      </c>
      <c r="G728" s="37">
        <v>0</v>
      </c>
      <c r="H728" s="38">
        <v>0</v>
      </c>
      <c r="I728" s="38">
        <f>Table1[[#This Row],[Cost]]+IF(Table1[[#This Row],[n]]=0,0,VLOOKUP(Table1[[#This Row],[DRG]],HCPCs,5,0))</f>
        <v>0</v>
      </c>
      <c r="J728" s="39">
        <v>27.771143405</v>
      </c>
      <c r="K728" s="39">
        <f>Table1[[#This Row],[W (3M)]]-IFERROR((Table1[[#This Row],[W (3M)]]-Table1[[#This Row],[Adjusted Cost]]*Casemix/TotalCost)*EXP(-a/Table1[[#This Row],[n]]),)</f>
        <v>27.771143405</v>
      </c>
      <c r="L728" s="39">
        <f>VLOOKUP(Table1[[#This Row],[BaseDRG]],BaseDRGTable,13+Table1[[#This Row],[severity]],FALSE)</f>
        <v>27.771143405</v>
      </c>
      <c r="M728" s="39">
        <f>IF(VLOOKUP(Table1[[#This Row],[BaseDRG]],BaseDRGTable,8,0)&gt;0,Table1[[#This Row],[W (severity)]]*Basic_CaseMix/$L$797,Table1[[#This Row],[W (severity)]])</f>
        <v>27.771143405</v>
      </c>
      <c r="N728" s="38">
        <v>0</v>
      </c>
      <c r="O728" s="41">
        <v>0</v>
      </c>
      <c r="P728" s="60">
        <v>27.771143405</v>
      </c>
      <c r="Q728" s="40">
        <f>Table1[[#This Row],[W (proposed)]]/Table1[[#This Row],[W (curr)]]-1</f>
        <v>0</v>
      </c>
      <c r="R728" s="41">
        <f>RANK(Table1[[#This Row],[∆W%]],Table1[∆W%])</f>
        <v>371</v>
      </c>
      <c r="S728" s="51">
        <f>Table1[W (proposed)]-Table1[[#This Row],[W (curr)]]</f>
        <v>0</v>
      </c>
      <c r="T728" s="50">
        <f>Table1[[#This Row],[nBasic]]*Table1[W (proposed)]-Table1[[#This Row],[nBasic (curr)]]*Table1[[#This Row],[W (curr)]]</f>
        <v>0</v>
      </c>
      <c r="U728" s="48"/>
      <c r="V728" s="49"/>
      <c r="W728" s="49"/>
      <c r="X728" s="49"/>
      <c r="Y728" s="49"/>
      <c r="Z728" s="49"/>
      <c r="AA728" s="49"/>
      <c r="AB728" s="49"/>
      <c r="AC728" s="49"/>
      <c r="AD728" s="49"/>
      <c r="AE728" s="49"/>
    </row>
    <row r="729" spans="1:31" s="44" customFormat="1" x14ac:dyDescent="0.25">
      <c r="A729" s="36">
        <v>158012</v>
      </c>
      <c r="B729" s="36" t="s">
        <v>23</v>
      </c>
      <c r="C729" s="36" t="s">
        <v>532</v>
      </c>
      <c r="D729" s="36">
        <v>15801</v>
      </c>
      <c r="E729" s="36">
        <v>2</v>
      </c>
      <c r="F729" s="37">
        <v>0</v>
      </c>
      <c r="G729" s="37">
        <v>0</v>
      </c>
      <c r="H729" s="38">
        <v>0</v>
      </c>
      <c r="I729" s="38">
        <f>Table1[[#This Row],[Cost]]+IF(Table1[[#This Row],[n]]=0,0,VLOOKUP(Table1[[#This Row],[DRG]],HCPCs,5,0))</f>
        <v>0</v>
      </c>
      <c r="J729" s="39">
        <v>18.566307133599999</v>
      </c>
      <c r="K729" s="39">
        <f>Table1[[#This Row],[W (3M)]]-IFERROR((Table1[[#This Row],[W (3M)]]-Table1[[#This Row],[Adjusted Cost]]*Casemix/TotalCost)*EXP(-a/Table1[[#This Row],[n]]),)</f>
        <v>18.566307133599999</v>
      </c>
      <c r="L729" s="39">
        <f>VLOOKUP(Table1[[#This Row],[BaseDRG]],BaseDRGTable,13+Table1[[#This Row],[severity]],FALSE)</f>
        <v>18.566307133599999</v>
      </c>
      <c r="M729" s="39">
        <f>IF(VLOOKUP(Table1[[#This Row],[BaseDRG]],BaseDRGTable,8,0)&gt;0,Table1[[#This Row],[W (severity)]]*Basic_CaseMix/$L$797,Table1[[#This Row],[W (severity)]])</f>
        <v>18.566307133599999</v>
      </c>
      <c r="N729" s="38">
        <v>0</v>
      </c>
      <c r="O729" s="41">
        <v>0</v>
      </c>
      <c r="P729" s="60">
        <v>18.566307133599999</v>
      </c>
      <c r="Q729" s="40">
        <f>Table1[[#This Row],[W (proposed)]]/Table1[[#This Row],[W (curr)]]-1</f>
        <v>0</v>
      </c>
      <c r="R729" s="41">
        <f>RANK(Table1[[#This Row],[∆W%]],Table1[∆W%])</f>
        <v>371</v>
      </c>
      <c r="S729" s="51">
        <f>Table1[W (proposed)]-Table1[[#This Row],[W (curr)]]</f>
        <v>0</v>
      </c>
      <c r="T729" s="50">
        <f>Table1[[#This Row],[nBasic]]*Table1[W (proposed)]-Table1[[#This Row],[nBasic (curr)]]*Table1[[#This Row],[W (curr)]]</f>
        <v>0</v>
      </c>
      <c r="U729" s="48"/>
      <c r="V729" s="49"/>
      <c r="W729" s="49"/>
      <c r="X729" s="49"/>
      <c r="Y729" s="49"/>
      <c r="Z729" s="49"/>
      <c r="AA729" s="49"/>
      <c r="AB729" s="49"/>
      <c r="AC729" s="49"/>
      <c r="AD729" s="49"/>
      <c r="AE729" s="49"/>
    </row>
    <row r="730" spans="1:31" s="44" customFormat="1" x14ac:dyDescent="0.25">
      <c r="A730" s="36">
        <v>158011</v>
      </c>
      <c r="B730" s="36" t="s">
        <v>23</v>
      </c>
      <c r="C730" s="36" t="s">
        <v>205</v>
      </c>
      <c r="D730" s="36">
        <v>15801</v>
      </c>
      <c r="E730" s="36">
        <v>1</v>
      </c>
      <c r="F730" s="37">
        <v>0</v>
      </c>
      <c r="G730" s="37">
        <v>0</v>
      </c>
      <c r="H730" s="38">
        <v>0</v>
      </c>
      <c r="I730" s="38">
        <f>Table1[[#This Row],[Cost]]+IF(Table1[[#This Row],[n]]=0,0,VLOOKUP(Table1[[#This Row],[DRG]],HCPCs,5,0))</f>
        <v>0</v>
      </c>
      <c r="J730" s="39">
        <v>15.004973163700001</v>
      </c>
      <c r="K730" s="39">
        <f>Table1[[#This Row],[W (3M)]]-IFERROR((Table1[[#This Row],[W (3M)]]-Table1[[#This Row],[Adjusted Cost]]*Casemix/TotalCost)*EXP(-a/Table1[[#This Row],[n]]),)</f>
        <v>15.004973163700001</v>
      </c>
      <c r="L730" s="39">
        <f>VLOOKUP(Table1[[#This Row],[BaseDRG]],BaseDRGTable,13+Table1[[#This Row],[severity]],FALSE)</f>
        <v>15.004973163700001</v>
      </c>
      <c r="M730" s="39">
        <f>IF(VLOOKUP(Table1[[#This Row],[BaseDRG]],BaseDRGTable,8,0)&gt;0,Table1[[#This Row],[W (severity)]]*Basic_CaseMix/$L$797,Table1[[#This Row],[W (severity)]])</f>
        <v>15.004973163700001</v>
      </c>
      <c r="N730" s="38">
        <v>0</v>
      </c>
      <c r="O730" s="41">
        <v>0</v>
      </c>
      <c r="P730" s="60">
        <v>15.004973163700001</v>
      </c>
      <c r="Q730" s="40">
        <f>Table1[[#This Row],[W (proposed)]]/Table1[[#This Row],[W (curr)]]-1</f>
        <v>0</v>
      </c>
      <c r="R730" s="41">
        <f>RANK(Table1[[#This Row],[∆W%]],Table1[∆W%])</f>
        <v>371</v>
      </c>
      <c r="S730" s="51">
        <f>Table1[W (proposed)]-Table1[[#This Row],[W (curr)]]</f>
        <v>0</v>
      </c>
      <c r="T730" s="50">
        <f>Table1[[#This Row],[nBasic]]*Table1[W (proposed)]-Table1[[#This Row],[nBasic (curr)]]*Table1[[#This Row],[W (curr)]]</f>
        <v>0</v>
      </c>
      <c r="U730" s="48"/>
      <c r="V730" s="49"/>
      <c r="W730" s="49"/>
      <c r="X730" s="49"/>
      <c r="Y730" s="49"/>
      <c r="Z730" s="49"/>
      <c r="AA730" s="49"/>
      <c r="AB730" s="49"/>
      <c r="AC730" s="49"/>
      <c r="AD730" s="49"/>
      <c r="AE730" s="49"/>
    </row>
    <row r="731" spans="1:31" s="44" customFormat="1" x14ac:dyDescent="0.25">
      <c r="A731" s="36">
        <v>71011</v>
      </c>
      <c r="B731" s="36" t="s">
        <v>15</v>
      </c>
      <c r="C731" s="36" t="s">
        <v>206</v>
      </c>
      <c r="D731" s="36">
        <v>7101</v>
      </c>
      <c r="E731" s="36">
        <v>1</v>
      </c>
      <c r="F731" s="37">
        <v>0</v>
      </c>
      <c r="G731" s="37">
        <v>0</v>
      </c>
      <c r="H731" s="38">
        <v>0</v>
      </c>
      <c r="I731" s="38">
        <f>Table1[[#This Row],[Cost]]+IF(Table1[[#This Row],[n]]=0,0,VLOOKUP(Table1[[#This Row],[DRG]],HCPCs,5,0))</f>
        <v>0</v>
      </c>
      <c r="J731" s="39">
        <v>9.9312219776999999</v>
      </c>
      <c r="K731" s="39">
        <f>Table1[[#This Row],[W (3M)]]-IFERROR((Table1[[#This Row],[W (3M)]]-Table1[[#This Row],[Adjusted Cost]]*Casemix/TotalCost)*EXP(-a/Table1[[#This Row],[n]]),)</f>
        <v>9.9312219776999999</v>
      </c>
      <c r="L731" s="39">
        <f>VLOOKUP(Table1[[#This Row],[BaseDRG]],BaseDRGTable,13+Table1[[#This Row],[severity]],FALSE)</f>
        <v>9.9312219776999999</v>
      </c>
      <c r="M731" s="39">
        <f>IF(VLOOKUP(Table1[[#This Row],[BaseDRG]],BaseDRGTable,8,0)&gt;0,Table1[[#This Row],[W (severity)]]*Basic_CaseMix/$L$797,Table1[[#This Row],[W (severity)]])</f>
        <v>9.9312219776999999</v>
      </c>
      <c r="N731" s="38">
        <v>0</v>
      </c>
      <c r="O731" s="41">
        <v>0</v>
      </c>
      <c r="P731" s="60">
        <v>9.9312219776999999</v>
      </c>
      <c r="Q731" s="40">
        <f>Table1[[#This Row],[W (proposed)]]/Table1[[#This Row],[W (curr)]]-1</f>
        <v>0</v>
      </c>
      <c r="R731" s="41">
        <f>RANK(Table1[[#This Row],[∆W%]],Table1[∆W%])</f>
        <v>371</v>
      </c>
      <c r="S731" s="51">
        <f>Table1[W (proposed)]-Table1[[#This Row],[W (curr)]]</f>
        <v>0</v>
      </c>
      <c r="T731" s="50">
        <f>Table1[[#This Row],[nBasic]]*Table1[W (proposed)]-Table1[[#This Row],[nBasic (curr)]]*Table1[[#This Row],[W (curr)]]</f>
        <v>0</v>
      </c>
      <c r="U731" s="48"/>
      <c r="V731" s="49"/>
      <c r="W731" s="49"/>
      <c r="X731" s="49"/>
      <c r="Y731" s="49"/>
      <c r="Z731" s="49"/>
      <c r="AA731" s="49"/>
      <c r="AB731" s="49"/>
      <c r="AC731" s="49"/>
      <c r="AD731" s="49"/>
      <c r="AE731" s="49"/>
    </row>
    <row r="732" spans="1:31" s="44" customFormat="1" x14ac:dyDescent="0.25">
      <c r="A732" s="36">
        <v>158013</v>
      </c>
      <c r="B732" s="36" t="s">
        <v>23</v>
      </c>
      <c r="C732" s="36" t="s">
        <v>533</v>
      </c>
      <c r="D732" s="36">
        <v>15801</v>
      </c>
      <c r="E732" s="36">
        <v>3</v>
      </c>
      <c r="F732" s="37">
        <v>0</v>
      </c>
      <c r="G732" s="37">
        <v>0</v>
      </c>
      <c r="H732" s="38">
        <v>0</v>
      </c>
      <c r="I732" s="38">
        <f>Table1[[#This Row],[Cost]]+IF(Table1[[#This Row],[n]]=0,0,VLOOKUP(Table1[[#This Row],[DRG]],HCPCs,5,0))</f>
        <v>0</v>
      </c>
      <c r="J732" s="39">
        <v>21.791639927399999</v>
      </c>
      <c r="K732" s="39">
        <f>Table1[[#This Row],[W (3M)]]-IFERROR((Table1[[#This Row],[W (3M)]]-Table1[[#This Row],[Adjusted Cost]]*Casemix/TotalCost)*EXP(-a/Table1[[#This Row],[n]]),)</f>
        <v>21.791639927399999</v>
      </c>
      <c r="L732" s="39">
        <f>VLOOKUP(Table1[[#This Row],[BaseDRG]],BaseDRGTable,13+Table1[[#This Row],[severity]],FALSE)</f>
        <v>21.791639927399999</v>
      </c>
      <c r="M732" s="39">
        <f>IF(VLOOKUP(Table1[[#This Row],[BaseDRG]],BaseDRGTable,8,0)&gt;0,Table1[[#This Row],[W (severity)]]*Basic_CaseMix/$L$797,Table1[[#This Row],[W (severity)]])</f>
        <v>21.791639927399999</v>
      </c>
      <c r="N732" s="38">
        <v>0</v>
      </c>
      <c r="O732" s="41">
        <v>0</v>
      </c>
      <c r="P732" s="60">
        <v>21.791639927399999</v>
      </c>
      <c r="Q732" s="40">
        <f>Table1[[#This Row],[W (proposed)]]/Table1[[#This Row],[W (curr)]]-1</f>
        <v>0</v>
      </c>
      <c r="R732" s="41">
        <f>RANK(Table1[[#This Row],[∆W%]],Table1[∆W%])</f>
        <v>371</v>
      </c>
      <c r="S732" s="51">
        <f>Table1[W (proposed)]-Table1[[#This Row],[W (curr)]]</f>
        <v>0</v>
      </c>
      <c r="T732" s="50">
        <f>Table1[[#This Row],[nBasic]]*Table1[W (proposed)]-Table1[[#This Row],[nBasic (curr)]]*Table1[[#This Row],[W (curr)]]</f>
        <v>0</v>
      </c>
      <c r="U732" s="48"/>
      <c r="V732" s="49"/>
      <c r="W732" s="49"/>
      <c r="X732" s="49"/>
      <c r="Y732" s="49"/>
      <c r="Z732" s="49"/>
      <c r="AA732" s="49"/>
      <c r="AB732" s="49"/>
      <c r="AC732" s="49"/>
      <c r="AD732" s="49"/>
      <c r="AE732" s="49"/>
    </row>
    <row r="733" spans="1:31" s="44" customFormat="1" x14ac:dyDescent="0.25">
      <c r="A733" s="36">
        <v>121133</v>
      </c>
      <c r="B733" s="36" t="s">
        <v>20</v>
      </c>
      <c r="C733" s="36" t="s">
        <v>534</v>
      </c>
      <c r="D733" s="36">
        <v>12113</v>
      </c>
      <c r="E733" s="36">
        <v>3</v>
      </c>
      <c r="F733" s="37">
        <v>0</v>
      </c>
      <c r="G733" s="37">
        <v>0</v>
      </c>
      <c r="H733" s="38">
        <v>0</v>
      </c>
      <c r="I733" s="38">
        <f>Table1[[#This Row],[Cost]]+IF(Table1[[#This Row],[n]]=0,0,VLOOKUP(Table1[[#This Row],[DRG]],HCPCs,5,0))</f>
        <v>0</v>
      </c>
      <c r="J733" s="39">
        <v>2.5947784336000002</v>
      </c>
      <c r="K733" s="39">
        <f>Table1[[#This Row],[W (3M)]]-IFERROR((Table1[[#This Row],[W (3M)]]-Table1[[#This Row],[Adjusted Cost]]*Casemix/TotalCost)*EXP(-a/Table1[[#This Row],[n]]),)</f>
        <v>2.5947784336000002</v>
      </c>
      <c r="L733" s="39">
        <f>VLOOKUP(Table1[[#This Row],[BaseDRG]],BaseDRGTable,13+Table1[[#This Row],[severity]],FALSE)</f>
        <v>2.5947784336000002</v>
      </c>
      <c r="M733" s="39">
        <f>IF(VLOOKUP(Table1[[#This Row],[BaseDRG]],BaseDRGTable,8,0)&gt;0,Table1[[#This Row],[W (severity)]]*Basic_CaseMix/$L$797,Table1[[#This Row],[W (severity)]])</f>
        <v>2.6206478340162382</v>
      </c>
      <c r="N733" s="38">
        <v>0</v>
      </c>
      <c r="O733" s="41">
        <v>0</v>
      </c>
      <c r="P733" s="60">
        <v>2.5873169331618557</v>
      </c>
      <c r="Q733" s="40">
        <f>Table1[[#This Row],[W (proposed)]]/Table1[[#This Row],[W (curr)]]-1</f>
        <v>1.2882419013757973E-2</v>
      </c>
      <c r="R733" s="41">
        <f>RANK(Table1[[#This Row],[∆W%]],Table1[∆W%])</f>
        <v>348</v>
      </c>
      <c r="S733" s="51">
        <f>Table1[W (proposed)]-Table1[[#This Row],[W (curr)]]</f>
        <v>3.3330900854382506E-2</v>
      </c>
      <c r="T733" s="50">
        <f>Table1[[#This Row],[nBasic]]*Table1[W (proposed)]-Table1[[#This Row],[nBasic (curr)]]*Table1[[#This Row],[W (curr)]]</f>
        <v>0</v>
      </c>
      <c r="U733" s="48"/>
      <c r="V733" s="49"/>
      <c r="W733" s="49"/>
      <c r="X733" s="49"/>
      <c r="Y733" s="49"/>
      <c r="Z733" s="49"/>
      <c r="AA733" s="49"/>
      <c r="AB733" s="49"/>
      <c r="AC733" s="49"/>
      <c r="AD733" s="49"/>
      <c r="AE733" s="49"/>
    </row>
    <row r="734" spans="1:31" s="44" customFormat="1" x14ac:dyDescent="0.25">
      <c r="A734" s="36">
        <v>41012</v>
      </c>
      <c r="B734" s="36" t="s">
        <v>12</v>
      </c>
      <c r="C734" s="36" t="s">
        <v>535</v>
      </c>
      <c r="D734" s="36">
        <v>4101</v>
      </c>
      <c r="E734" s="36">
        <v>2</v>
      </c>
      <c r="F734" s="37">
        <v>0</v>
      </c>
      <c r="G734" s="37">
        <v>0</v>
      </c>
      <c r="H734" s="38">
        <v>0</v>
      </c>
      <c r="I734" s="38">
        <f>Table1[[#This Row],[Cost]]+IF(Table1[[#This Row],[n]]=0,0,VLOOKUP(Table1[[#This Row],[DRG]],HCPCs,5,0))</f>
        <v>0</v>
      </c>
      <c r="J734" s="39">
        <v>10.050128386100001</v>
      </c>
      <c r="K734" s="39">
        <f>Table1[[#This Row],[W (3M)]]-IFERROR((Table1[[#This Row],[W (3M)]]-Table1[[#This Row],[Adjusted Cost]]*Casemix/TotalCost)*EXP(-a/Table1[[#This Row],[n]]),)</f>
        <v>10.050128386100001</v>
      </c>
      <c r="L734" s="39">
        <f>VLOOKUP(Table1[[#This Row],[BaseDRG]],BaseDRGTable,13+Table1[[#This Row],[severity]],FALSE)</f>
        <v>10.050128386100001</v>
      </c>
      <c r="M734" s="39">
        <f>IF(VLOOKUP(Table1[[#This Row],[BaseDRG]],BaseDRGTable,8,0)&gt;0,Table1[[#This Row],[W (severity)]]*Basic_CaseMix/$L$797,Table1[[#This Row],[W (severity)]])</f>
        <v>10.150326072379483</v>
      </c>
      <c r="N734" s="38">
        <v>0</v>
      </c>
      <c r="O734" s="41">
        <v>0</v>
      </c>
      <c r="P734" s="60">
        <v>10.050128386100001</v>
      </c>
      <c r="Q734" s="40">
        <f>Table1[[#This Row],[W (proposed)]]/Table1[[#This Row],[W (curr)]]-1</f>
        <v>9.9697916713246126E-3</v>
      </c>
      <c r="R734" s="41">
        <f>RANK(Table1[[#This Row],[∆W%]],Table1[∆W%])</f>
        <v>358</v>
      </c>
      <c r="S734" s="51">
        <f>Table1[W (proposed)]-Table1[[#This Row],[W (curr)]]</f>
        <v>0.10019768627948267</v>
      </c>
      <c r="T734" s="50">
        <f>Table1[[#This Row],[nBasic]]*Table1[W (proposed)]-Table1[[#This Row],[nBasic (curr)]]*Table1[[#This Row],[W (curr)]]</f>
        <v>0</v>
      </c>
      <c r="U734" s="48"/>
      <c r="V734" s="49"/>
      <c r="W734" s="49"/>
      <c r="X734" s="49"/>
      <c r="Y734" s="49"/>
      <c r="Z734" s="49"/>
      <c r="AA734" s="49"/>
      <c r="AB734" s="49"/>
      <c r="AC734" s="49"/>
      <c r="AD734" s="49"/>
      <c r="AE734" s="49"/>
    </row>
    <row r="735" spans="1:31" s="44" customFormat="1" x14ac:dyDescent="0.25">
      <c r="A735" s="36">
        <v>201103</v>
      </c>
      <c r="B735" s="36" t="s">
        <v>28</v>
      </c>
      <c r="C735" s="36" t="s">
        <v>536</v>
      </c>
      <c r="D735" s="36">
        <v>20110</v>
      </c>
      <c r="E735" s="36">
        <v>3</v>
      </c>
      <c r="F735" s="37">
        <v>0</v>
      </c>
      <c r="G735" s="37">
        <v>0</v>
      </c>
      <c r="H735" s="38">
        <v>0</v>
      </c>
      <c r="I735" s="38">
        <f>Table1[[#This Row],[Cost]]+IF(Table1[[#This Row],[n]]=0,0,VLOOKUP(Table1[[#This Row],[DRG]],HCPCs,5,0))</f>
        <v>0</v>
      </c>
      <c r="J735" s="39">
        <v>1.1229883181</v>
      </c>
      <c r="K735" s="39">
        <f>Table1[[#This Row],[W (3M)]]-IFERROR((Table1[[#This Row],[W (3M)]]-Table1[[#This Row],[Adjusted Cost]]*Casemix/TotalCost)*EXP(-a/Table1[[#This Row],[n]]),)</f>
        <v>1.1229883181</v>
      </c>
      <c r="L735" s="39">
        <f>VLOOKUP(Table1[[#This Row],[BaseDRG]],BaseDRGTable,13+Table1[[#This Row],[severity]],FALSE)</f>
        <v>1.1229883181</v>
      </c>
      <c r="M735" s="39">
        <f>IF(VLOOKUP(Table1[[#This Row],[BaseDRG]],BaseDRGTable,8,0)&gt;0,Table1[[#This Row],[W (severity)]]*Basic_CaseMix/$L$797,Table1[[#This Row],[W (severity)]])</f>
        <v>1.1229883181</v>
      </c>
      <c r="N735" s="38">
        <v>0</v>
      </c>
      <c r="O735" s="41">
        <v>0</v>
      </c>
      <c r="P735" s="60">
        <v>1.1229883181</v>
      </c>
      <c r="Q735" s="40">
        <f>Table1[[#This Row],[W (proposed)]]/Table1[[#This Row],[W (curr)]]-1</f>
        <v>0</v>
      </c>
      <c r="R735" s="41">
        <f>RANK(Table1[[#This Row],[∆W%]],Table1[∆W%])</f>
        <v>371</v>
      </c>
      <c r="S735" s="51">
        <f>Table1[W (proposed)]-Table1[[#This Row],[W (curr)]]</f>
        <v>0</v>
      </c>
      <c r="T735" s="50">
        <f>Table1[[#This Row],[nBasic]]*Table1[W (proposed)]-Table1[[#This Row],[nBasic (curr)]]*Table1[[#This Row],[W (curr)]]</f>
        <v>0</v>
      </c>
      <c r="U735" s="48"/>
      <c r="V735" s="49"/>
      <c r="W735" s="49"/>
      <c r="X735" s="49"/>
      <c r="Y735" s="49"/>
      <c r="Z735" s="49"/>
      <c r="AA735" s="49"/>
      <c r="AB735" s="49"/>
      <c r="AC735" s="49"/>
      <c r="AD735" s="49"/>
      <c r="AE735" s="49"/>
    </row>
    <row r="736" spans="1:31" s="44" customFormat="1" x14ac:dyDescent="0.25">
      <c r="A736" s="36">
        <v>201102</v>
      </c>
      <c r="B736" s="36" t="s">
        <v>28</v>
      </c>
      <c r="C736" s="36" t="s">
        <v>537</v>
      </c>
      <c r="D736" s="36">
        <v>20110</v>
      </c>
      <c r="E736" s="36">
        <v>2</v>
      </c>
      <c r="F736" s="37">
        <v>0</v>
      </c>
      <c r="G736" s="37">
        <v>0</v>
      </c>
      <c r="H736" s="38">
        <v>0</v>
      </c>
      <c r="I736" s="38">
        <f>Table1[[#This Row],[Cost]]+IF(Table1[[#This Row],[n]]=0,0,VLOOKUP(Table1[[#This Row],[DRG]],HCPCs,5,0))</f>
        <v>0</v>
      </c>
      <c r="J736" s="39">
        <v>0.61725515210000004</v>
      </c>
      <c r="K736" s="39">
        <f>Table1[[#This Row],[W (3M)]]-IFERROR((Table1[[#This Row],[W (3M)]]-Table1[[#This Row],[Adjusted Cost]]*Casemix/TotalCost)*EXP(-a/Table1[[#This Row],[n]]),)</f>
        <v>0.61725515210000004</v>
      </c>
      <c r="L736" s="39">
        <f>VLOOKUP(Table1[[#This Row],[BaseDRG]],BaseDRGTable,13+Table1[[#This Row],[severity]],FALSE)</f>
        <v>0.61725515210000004</v>
      </c>
      <c r="M736" s="39">
        <f>IF(VLOOKUP(Table1[[#This Row],[BaseDRG]],BaseDRGTable,8,0)&gt;0,Table1[[#This Row],[W (severity)]]*Basic_CaseMix/$L$797,Table1[[#This Row],[W (severity)]])</f>
        <v>0.61725515210000004</v>
      </c>
      <c r="N736" s="38">
        <v>0</v>
      </c>
      <c r="O736" s="41">
        <v>0</v>
      </c>
      <c r="P736" s="60">
        <v>0.61725515210000004</v>
      </c>
      <c r="Q736" s="40">
        <f>Table1[[#This Row],[W (proposed)]]/Table1[[#This Row],[W (curr)]]-1</f>
        <v>0</v>
      </c>
      <c r="R736" s="41">
        <f>RANK(Table1[[#This Row],[∆W%]],Table1[∆W%])</f>
        <v>371</v>
      </c>
      <c r="S736" s="51">
        <f>Table1[W (proposed)]-Table1[[#This Row],[W (curr)]]</f>
        <v>0</v>
      </c>
      <c r="T736" s="50">
        <f>Table1[[#This Row],[nBasic]]*Table1[W (proposed)]-Table1[[#This Row],[nBasic (curr)]]*Table1[[#This Row],[W (curr)]]</f>
        <v>0</v>
      </c>
      <c r="U736" s="48"/>
      <c r="V736" s="49"/>
      <c r="W736" s="49"/>
      <c r="X736" s="49"/>
      <c r="Y736" s="49"/>
      <c r="Z736" s="49"/>
      <c r="AA736" s="49"/>
      <c r="AB736" s="49"/>
      <c r="AC736" s="49"/>
      <c r="AD736" s="49"/>
      <c r="AE736" s="49"/>
    </row>
    <row r="737" spans="1:31" s="44" customFormat="1" x14ac:dyDescent="0.25">
      <c r="A737" s="36">
        <v>158063</v>
      </c>
      <c r="B737" s="36" t="s">
        <v>23</v>
      </c>
      <c r="C737" s="36" t="s">
        <v>538</v>
      </c>
      <c r="D737" s="36">
        <v>15806</v>
      </c>
      <c r="E737" s="36">
        <v>3</v>
      </c>
      <c r="F737" s="37">
        <v>0</v>
      </c>
      <c r="G737" s="37">
        <v>0</v>
      </c>
      <c r="H737" s="38">
        <v>0</v>
      </c>
      <c r="I737" s="38">
        <f>Table1[[#This Row],[Cost]]+IF(Table1[[#This Row],[n]]=0,0,VLOOKUP(Table1[[#This Row],[DRG]],HCPCs,5,0))</f>
        <v>0</v>
      </c>
      <c r="J737" s="39">
        <v>12.7008648732</v>
      </c>
      <c r="K737" s="39">
        <f>Table1[[#This Row],[W (3M)]]-IFERROR((Table1[[#This Row],[W (3M)]]-Table1[[#This Row],[Adjusted Cost]]*Casemix/TotalCost)*EXP(-a/Table1[[#This Row],[n]]),)</f>
        <v>12.7008648732</v>
      </c>
      <c r="L737" s="39">
        <f>VLOOKUP(Table1[[#This Row],[BaseDRG]],BaseDRGTable,13+Table1[[#This Row],[severity]],FALSE)</f>
        <v>12.7008648732</v>
      </c>
      <c r="M737" s="39">
        <f>IF(VLOOKUP(Table1[[#This Row],[BaseDRG]],BaseDRGTable,8,0)&gt;0,Table1[[#This Row],[W (severity)]]*Basic_CaseMix/$L$797,Table1[[#This Row],[W (severity)]])</f>
        <v>12.7008648732</v>
      </c>
      <c r="N737" s="38">
        <v>0</v>
      </c>
      <c r="O737" s="41">
        <v>0</v>
      </c>
      <c r="P737" s="60">
        <v>12.7008648732</v>
      </c>
      <c r="Q737" s="40">
        <f>Table1[[#This Row],[W (proposed)]]/Table1[[#This Row],[W (curr)]]-1</f>
        <v>0</v>
      </c>
      <c r="R737" s="41">
        <f>RANK(Table1[[#This Row],[∆W%]],Table1[∆W%])</f>
        <v>371</v>
      </c>
      <c r="S737" s="51">
        <f>Table1[W (proposed)]-Table1[[#This Row],[W (curr)]]</f>
        <v>0</v>
      </c>
      <c r="T737" s="50">
        <f>Table1[[#This Row],[nBasic]]*Table1[W (proposed)]-Table1[[#This Row],[nBasic (curr)]]*Table1[[#This Row],[W (curr)]]</f>
        <v>0</v>
      </c>
      <c r="U737" s="48"/>
      <c r="V737" s="49"/>
      <c r="W737" s="49"/>
      <c r="X737" s="49"/>
      <c r="Y737" s="49"/>
      <c r="Z737" s="49"/>
      <c r="AA737" s="49"/>
      <c r="AB737" s="49"/>
      <c r="AC737" s="49"/>
      <c r="AD737" s="49"/>
      <c r="AE737" s="49"/>
    </row>
    <row r="738" spans="1:31" s="44" customFormat="1" x14ac:dyDescent="0.25">
      <c r="A738" s="36">
        <v>158061</v>
      </c>
      <c r="B738" s="36" t="s">
        <v>23</v>
      </c>
      <c r="C738" s="36" t="s">
        <v>207</v>
      </c>
      <c r="D738" s="36">
        <v>15806</v>
      </c>
      <c r="E738" s="36">
        <v>1</v>
      </c>
      <c r="F738" s="37">
        <v>0</v>
      </c>
      <c r="G738" s="37">
        <v>0</v>
      </c>
      <c r="H738" s="38">
        <v>0</v>
      </c>
      <c r="I738" s="38">
        <f>Table1[[#This Row],[Cost]]+IF(Table1[[#This Row],[n]]=0,0,VLOOKUP(Table1[[#This Row],[DRG]],HCPCs,5,0))</f>
        <v>0</v>
      </c>
      <c r="J738" s="39">
        <v>3.8444800567000001</v>
      </c>
      <c r="K738" s="39">
        <f>Table1[[#This Row],[W (3M)]]-IFERROR((Table1[[#This Row],[W (3M)]]-Table1[[#This Row],[Adjusted Cost]]*Casemix/TotalCost)*EXP(-a/Table1[[#This Row],[n]]),)</f>
        <v>3.8444800567000001</v>
      </c>
      <c r="L738" s="39">
        <f>VLOOKUP(Table1[[#This Row],[BaseDRG]],BaseDRGTable,13+Table1[[#This Row],[severity]],FALSE)</f>
        <v>3.8444800567000001</v>
      </c>
      <c r="M738" s="39">
        <f>IF(VLOOKUP(Table1[[#This Row],[BaseDRG]],BaseDRGTable,8,0)&gt;0,Table1[[#This Row],[W (severity)]]*Basic_CaseMix/$L$797,Table1[[#This Row],[W (severity)]])</f>
        <v>3.8444800567000001</v>
      </c>
      <c r="N738" s="38">
        <v>0</v>
      </c>
      <c r="O738" s="41">
        <v>0</v>
      </c>
      <c r="P738" s="60">
        <v>3.8444800567000001</v>
      </c>
      <c r="Q738" s="40">
        <f>Table1[[#This Row],[W (proposed)]]/Table1[[#This Row],[W (curr)]]-1</f>
        <v>0</v>
      </c>
      <c r="R738" s="41">
        <f>RANK(Table1[[#This Row],[∆W%]],Table1[∆W%])</f>
        <v>371</v>
      </c>
      <c r="S738" s="51">
        <f>Table1[W (proposed)]-Table1[[#This Row],[W (curr)]]</f>
        <v>0</v>
      </c>
      <c r="T738" s="50">
        <f>Table1[[#This Row],[nBasic]]*Table1[W (proposed)]-Table1[[#This Row],[nBasic (curr)]]*Table1[[#This Row],[W (curr)]]</f>
        <v>0</v>
      </c>
      <c r="U738" s="48"/>
      <c r="V738" s="49"/>
      <c r="W738" s="49"/>
      <c r="X738" s="49"/>
      <c r="Y738" s="49"/>
      <c r="Z738" s="49"/>
      <c r="AA738" s="49"/>
      <c r="AB738" s="49"/>
      <c r="AC738" s="49"/>
      <c r="AD738" s="49"/>
      <c r="AE738" s="49"/>
    </row>
    <row r="739" spans="1:31" s="44" customFormat="1" x14ac:dyDescent="0.25">
      <c r="A739" s="36">
        <v>158053</v>
      </c>
      <c r="B739" s="36" t="s">
        <v>23</v>
      </c>
      <c r="C739" s="36" t="s">
        <v>539</v>
      </c>
      <c r="D739" s="36">
        <v>15805</v>
      </c>
      <c r="E739" s="36">
        <v>3</v>
      </c>
      <c r="F739" s="37">
        <v>0</v>
      </c>
      <c r="G739" s="37">
        <v>0</v>
      </c>
      <c r="H739" s="38">
        <v>0</v>
      </c>
      <c r="I739" s="38">
        <f>Table1[[#This Row],[Cost]]+IF(Table1[[#This Row],[n]]=0,0,VLOOKUP(Table1[[#This Row],[DRG]],HCPCs,5,0))</f>
        <v>0</v>
      </c>
      <c r="J739" s="39">
        <v>13.5805202993</v>
      </c>
      <c r="K739" s="39">
        <f>Table1[[#This Row],[W (3M)]]-IFERROR((Table1[[#This Row],[W (3M)]]-Table1[[#This Row],[Adjusted Cost]]*Casemix/TotalCost)*EXP(-a/Table1[[#This Row],[n]]),)</f>
        <v>13.5805202993</v>
      </c>
      <c r="L739" s="39">
        <f>VLOOKUP(Table1[[#This Row],[BaseDRG]],BaseDRGTable,13+Table1[[#This Row],[severity]],FALSE)</f>
        <v>13.5805202993</v>
      </c>
      <c r="M739" s="39">
        <f>IF(VLOOKUP(Table1[[#This Row],[BaseDRG]],BaseDRGTable,8,0)&gt;0,Table1[[#This Row],[W (severity)]]*Basic_CaseMix/$L$797,Table1[[#This Row],[W (severity)]])</f>
        <v>13.5805202993</v>
      </c>
      <c r="N739" s="38">
        <v>0</v>
      </c>
      <c r="O739" s="41">
        <v>0</v>
      </c>
      <c r="P739" s="60">
        <v>13.5805202993</v>
      </c>
      <c r="Q739" s="40">
        <f>Table1[[#This Row],[W (proposed)]]/Table1[[#This Row],[W (curr)]]-1</f>
        <v>0</v>
      </c>
      <c r="R739" s="41">
        <f>RANK(Table1[[#This Row],[∆W%]],Table1[∆W%])</f>
        <v>371</v>
      </c>
      <c r="S739" s="51">
        <f>Table1[W (proposed)]-Table1[[#This Row],[W (curr)]]</f>
        <v>0</v>
      </c>
      <c r="T739" s="50">
        <f>Table1[[#This Row],[nBasic]]*Table1[W (proposed)]-Table1[[#This Row],[nBasic (curr)]]*Table1[[#This Row],[W (curr)]]</f>
        <v>0</v>
      </c>
      <c r="U739" s="48"/>
      <c r="V739" s="49"/>
      <c r="W739" s="49"/>
      <c r="X739" s="49"/>
      <c r="Y739" s="49"/>
      <c r="Z739" s="49"/>
      <c r="AA739" s="49"/>
      <c r="AB739" s="49"/>
      <c r="AC739" s="49"/>
      <c r="AD739" s="49"/>
      <c r="AE739" s="49"/>
    </row>
    <row r="740" spans="1:31" s="44" customFormat="1" x14ac:dyDescent="0.25">
      <c r="A740" s="36">
        <v>158042</v>
      </c>
      <c r="B740" s="36" t="s">
        <v>23</v>
      </c>
      <c r="C740" s="36" t="s">
        <v>540</v>
      </c>
      <c r="D740" s="36">
        <v>15804</v>
      </c>
      <c r="E740" s="36">
        <v>2</v>
      </c>
      <c r="F740" s="37">
        <v>0</v>
      </c>
      <c r="G740" s="37">
        <v>0</v>
      </c>
      <c r="H740" s="38">
        <v>0</v>
      </c>
      <c r="I740" s="38">
        <f>Table1[[#This Row],[Cost]]+IF(Table1[[#This Row],[n]]=0,0,VLOOKUP(Table1[[#This Row],[DRG]],HCPCs,5,0))</f>
        <v>0</v>
      </c>
      <c r="J740" s="39">
        <v>15.520771846500001</v>
      </c>
      <c r="K740" s="39">
        <f>Table1[[#This Row],[W (3M)]]-IFERROR((Table1[[#This Row],[W (3M)]]-Table1[[#This Row],[Adjusted Cost]]*Casemix/TotalCost)*EXP(-a/Table1[[#This Row],[n]]),)</f>
        <v>15.520771846500001</v>
      </c>
      <c r="L740" s="39">
        <f>VLOOKUP(Table1[[#This Row],[BaseDRG]],BaseDRGTable,13+Table1[[#This Row],[severity]],FALSE)</f>
        <v>15.520771846500001</v>
      </c>
      <c r="M740" s="39">
        <f>IF(VLOOKUP(Table1[[#This Row],[BaseDRG]],BaseDRGTable,8,0)&gt;0,Table1[[#This Row],[W (severity)]]*Basic_CaseMix/$L$797,Table1[[#This Row],[W (severity)]])</f>
        <v>15.520771846500001</v>
      </c>
      <c r="N740" s="38">
        <v>0</v>
      </c>
      <c r="O740" s="41">
        <v>0</v>
      </c>
      <c r="P740" s="60">
        <v>15.520771846500001</v>
      </c>
      <c r="Q740" s="40">
        <f>Table1[[#This Row],[W (proposed)]]/Table1[[#This Row],[W (curr)]]-1</f>
        <v>0</v>
      </c>
      <c r="R740" s="41">
        <f>RANK(Table1[[#This Row],[∆W%]],Table1[∆W%])</f>
        <v>371</v>
      </c>
      <c r="S740" s="51">
        <f>Table1[W (proposed)]-Table1[[#This Row],[W (curr)]]</f>
        <v>0</v>
      </c>
      <c r="T740" s="50">
        <f>Table1[[#This Row],[nBasic]]*Table1[W (proposed)]-Table1[[#This Row],[nBasic (curr)]]*Table1[[#This Row],[W (curr)]]</f>
        <v>0</v>
      </c>
      <c r="U740" s="48"/>
      <c r="V740" s="49"/>
      <c r="W740" s="49"/>
      <c r="X740" s="49"/>
      <c r="Y740" s="49"/>
      <c r="Z740" s="49"/>
      <c r="AA740" s="49"/>
      <c r="AB740" s="49"/>
      <c r="AC740" s="49"/>
      <c r="AD740" s="49"/>
      <c r="AE740" s="49"/>
    </row>
    <row r="741" spans="1:31" s="44" customFormat="1" x14ac:dyDescent="0.25">
      <c r="A741" s="36">
        <v>131123</v>
      </c>
      <c r="B741" s="36" t="s">
        <v>21</v>
      </c>
      <c r="C741" s="36" t="s">
        <v>541</v>
      </c>
      <c r="D741" s="36">
        <v>13112</v>
      </c>
      <c r="E741" s="36">
        <v>3</v>
      </c>
      <c r="F741" s="37">
        <v>0</v>
      </c>
      <c r="G741" s="37">
        <v>0</v>
      </c>
      <c r="H741" s="38">
        <v>0</v>
      </c>
      <c r="I741" s="38">
        <f>Table1[[#This Row],[Cost]]+IF(Table1[[#This Row],[n]]=0,0,VLOOKUP(Table1[[#This Row],[DRG]],HCPCs,5,0))</f>
        <v>0</v>
      </c>
      <c r="J741" s="39">
        <v>0.82639211530000001</v>
      </c>
      <c r="K741" s="39">
        <f>Table1[[#This Row],[W (3M)]]-IFERROR((Table1[[#This Row],[W (3M)]]-Table1[[#This Row],[Adjusted Cost]]*Casemix/TotalCost)*EXP(-a/Table1[[#This Row],[n]]),)</f>
        <v>0.82639211530000001</v>
      </c>
      <c r="L741" s="39">
        <f>VLOOKUP(Table1[[#This Row],[BaseDRG]],BaseDRGTable,13+Table1[[#This Row],[severity]],FALSE)</f>
        <v>0.82639211530000001</v>
      </c>
      <c r="M741" s="39">
        <f>IF(VLOOKUP(Table1[[#This Row],[BaseDRG]],BaseDRGTable,8,0)&gt;0,Table1[[#This Row],[W (severity)]]*Basic_CaseMix/$L$797,Table1[[#This Row],[W (severity)]])</f>
        <v>0.82639211530000001</v>
      </c>
      <c r="N741" s="38">
        <v>0</v>
      </c>
      <c r="O741" s="41">
        <v>0</v>
      </c>
      <c r="P741" s="60">
        <v>0.82639211530000001</v>
      </c>
      <c r="Q741" s="40">
        <f>Table1[[#This Row],[W (proposed)]]/Table1[[#This Row],[W (curr)]]-1</f>
        <v>0</v>
      </c>
      <c r="R741" s="41">
        <f>RANK(Table1[[#This Row],[∆W%]],Table1[∆W%])</f>
        <v>371</v>
      </c>
      <c r="S741" s="51">
        <f>Table1[W (proposed)]-Table1[[#This Row],[W (curr)]]</f>
        <v>0</v>
      </c>
      <c r="T741" s="50">
        <f>Table1[[#This Row],[nBasic]]*Table1[W (proposed)]-Table1[[#This Row],[nBasic (curr)]]*Table1[[#This Row],[W (curr)]]</f>
        <v>0</v>
      </c>
      <c r="U741" s="48"/>
      <c r="V741" s="49"/>
      <c r="W741" s="49"/>
      <c r="X741" s="49"/>
      <c r="Y741" s="49"/>
      <c r="Z741" s="49"/>
      <c r="AA741" s="49"/>
      <c r="AB741" s="49"/>
      <c r="AC741" s="49"/>
      <c r="AD741" s="49"/>
      <c r="AE741" s="49"/>
    </row>
    <row r="742" spans="1:31" s="44" customFormat="1" x14ac:dyDescent="0.25">
      <c r="A742" s="36">
        <v>131121</v>
      </c>
      <c r="B742" s="36" t="s">
        <v>21</v>
      </c>
      <c r="C742" s="36" t="s">
        <v>208</v>
      </c>
      <c r="D742" s="36">
        <v>13112</v>
      </c>
      <c r="E742" s="36">
        <v>1</v>
      </c>
      <c r="F742" s="37">
        <v>0</v>
      </c>
      <c r="G742" s="37">
        <v>0</v>
      </c>
      <c r="H742" s="38">
        <v>0</v>
      </c>
      <c r="I742" s="38">
        <f>Table1[[#This Row],[Cost]]+IF(Table1[[#This Row],[n]]=0,0,VLOOKUP(Table1[[#This Row],[DRG]],HCPCs,5,0))</f>
        <v>0</v>
      </c>
      <c r="J742" s="39">
        <v>0.65374393119999996</v>
      </c>
      <c r="K742" s="39">
        <f>Table1[[#This Row],[W (3M)]]-IFERROR((Table1[[#This Row],[W (3M)]]-Table1[[#This Row],[Adjusted Cost]]*Casemix/TotalCost)*EXP(-a/Table1[[#This Row],[n]]),)</f>
        <v>0.65374393119999996</v>
      </c>
      <c r="L742" s="39">
        <f>VLOOKUP(Table1[[#This Row],[BaseDRG]],BaseDRGTable,13+Table1[[#This Row],[severity]],FALSE)</f>
        <v>0.65374393119999996</v>
      </c>
      <c r="M742" s="39">
        <f>IF(VLOOKUP(Table1[[#This Row],[BaseDRG]],BaseDRGTable,8,0)&gt;0,Table1[[#This Row],[W (severity)]]*Basic_CaseMix/$L$797,Table1[[#This Row],[W (severity)]])</f>
        <v>0.65374393119999996</v>
      </c>
      <c r="N742" s="38">
        <v>0</v>
      </c>
      <c r="O742" s="41">
        <v>0</v>
      </c>
      <c r="P742" s="60">
        <v>0.65374393119999996</v>
      </c>
      <c r="Q742" s="40">
        <f>Table1[[#This Row],[W (proposed)]]/Table1[[#This Row],[W (curr)]]-1</f>
        <v>0</v>
      </c>
      <c r="R742" s="41">
        <f>RANK(Table1[[#This Row],[∆W%]],Table1[∆W%])</f>
        <v>371</v>
      </c>
      <c r="S742" s="51">
        <f>Table1[W (proposed)]-Table1[[#This Row],[W (curr)]]</f>
        <v>0</v>
      </c>
      <c r="T742" s="50">
        <f>Table1[[#This Row],[nBasic]]*Table1[W (proposed)]-Table1[[#This Row],[nBasic (curr)]]*Table1[[#This Row],[W (curr)]]</f>
        <v>0</v>
      </c>
      <c r="U742" s="48"/>
      <c r="V742" s="49"/>
      <c r="W742" s="49"/>
      <c r="X742" s="49"/>
      <c r="Y742" s="49"/>
      <c r="Z742" s="49"/>
      <c r="AA742" s="49"/>
      <c r="AB742" s="49"/>
      <c r="AC742" s="49"/>
      <c r="AD742" s="49"/>
      <c r="AE742" s="49"/>
    </row>
    <row r="743" spans="1:31" s="44" customFormat="1" x14ac:dyDescent="0.25">
      <c r="A743" s="36">
        <v>81063</v>
      </c>
      <c r="B743" s="36" t="s">
        <v>16</v>
      </c>
      <c r="C743" s="36" t="s">
        <v>542</v>
      </c>
      <c r="D743" s="36">
        <v>8106</v>
      </c>
      <c r="E743" s="36">
        <v>3</v>
      </c>
      <c r="F743" s="37">
        <v>0</v>
      </c>
      <c r="G743" s="37">
        <v>0</v>
      </c>
      <c r="H743" s="38">
        <v>0</v>
      </c>
      <c r="I743" s="38">
        <f>Table1[[#This Row],[Cost]]+IF(Table1[[#This Row],[n]]=0,0,VLOOKUP(Table1[[#This Row],[DRG]],HCPCs,5,0))</f>
        <v>0</v>
      </c>
      <c r="J743" s="39">
        <v>7.8845227479000002</v>
      </c>
      <c r="K743" s="39">
        <f>Table1[[#This Row],[W (3M)]]-IFERROR((Table1[[#This Row],[W (3M)]]-Table1[[#This Row],[Adjusted Cost]]*Casemix/TotalCost)*EXP(-a/Table1[[#This Row],[n]]),)</f>
        <v>7.8845227479000002</v>
      </c>
      <c r="L743" s="39">
        <f>VLOOKUP(Table1[[#This Row],[BaseDRG]],BaseDRGTable,13+Table1[[#This Row],[severity]],FALSE)</f>
        <v>7.8845227479000002</v>
      </c>
      <c r="M743" s="39">
        <f>IF(VLOOKUP(Table1[[#This Row],[BaseDRG]],BaseDRGTable,8,0)&gt;0,Table1[[#This Row],[W (severity)]]*Basic_CaseMix/$L$797,Table1[[#This Row],[W (severity)]])</f>
        <v>7.8845227479000002</v>
      </c>
      <c r="N743" s="38">
        <v>0</v>
      </c>
      <c r="O743" s="41">
        <v>0</v>
      </c>
      <c r="P743" s="60">
        <v>7.8618501492780073</v>
      </c>
      <c r="Q743" s="40">
        <f>Table1[[#This Row],[W (proposed)]]/Table1[[#This Row],[W (curr)]]-1</f>
        <v>2.8838757024738371E-3</v>
      </c>
      <c r="R743" s="41">
        <f>RANK(Table1[[#This Row],[∆W%]],Table1[∆W%])</f>
        <v>367</v>
      </c>
      <c r="S743" s="51">
        <f>Table1[W (proposed)]-Table1[[#This Row],[W (curr)]]</f>
        <v>2.267259862199289E-2</v>
      </c>
      <c r="T743" s="50">
        <f>Table1[[#This Row],[nBasic]]*Table1[W (proposed)]-Table1[[#This Row],[nBasic (curr)]]*Table1[[#This Row],[W (curr)]]</f>
        <v>0</v>
      </c>
      <c r="U743" s="48"/>
      <c r="V743" s="49"/>
      <c r="W743" s="49"/>
      <c r="X743" s="49"/>
      <c r="Y743" s="49"/>
      <c r="Z743" s="49"/>
      <c r="AA743" s="49"/>
      <c r="AB743" s="49"/>
      <c r="AC743" s="49"/>
      <c r="AD743" s="49"/>
      <c r="AE743" s="49"/>
    </row>
    <row r="744" spans="1:31" s="44" customFormat="1" x14ac:dyDescent="0.25">
      <c r="A744" s="36">
        <v>71013</v>
      </c>
      <c r="B744" s="36" t="s">
        <v>15</v>
      </c>
      <c r="C744" s="36" t="s">
        <v>543</v>
      </c>
      <c r="D744" s="36">
        <v>7101</v>
      </c>
      <c r="E744" s="36">
        <v>3</v>
      </c>
      <c r="F744" s="37">
        <v>0</v>
      </c>
      <c r="G744" s="37">
        <v>0</v>
      </c>
      <c r="H744" s="38">
        <v>0</v>
      </c>
      <c r="I744" s="38">
        <f>Table1[[#This Row],[Cost]]+IF(Table1[[#This Row],[n]]=0,0,VLOOKUP(Table1[[#This Row],[DRG]],HCPCs,5,0))</f>
        <v>0</v>
      </c>
      <c r="J744" s="39">
        <v>19.220469576700001</v>
      </c>
      <c r="K744" s="39">
        <f>Table1[[#This Row],[W (3M)]]-IFERROR((Table1[[#This Row],[W (3M)]]-Table1[[#This Row],[Adjusted Cost]]*Casemix/TotalCost)*EXP(-a/Table1[[#This Row],[n]]),)</f>
        <v>19.220469576700001</v>
      </c>
      <c r="L744" s="39">
        <f>VLOOKUP(Table1[[#This Row],[BaseDRG]],BaseDRGTable,13+Table1[[#This Row],[severity]],FALSE)</f>
        <v>19.220469576700001</v>
      </c>
      <c r="M744" s="39">
        <f>IF(VLOOKUP(Table1[[#This Row],[BaseDRG]],BaseDRGTable,8,0)&gt;0,Table1[[#This Row],[W (severity)]]*Basic_CaseMix/$L$797,Table1[[#This Row],[W (severity)]])</f>
        <v>19.220469576700001</v>
      </c>
      <c r="N744" s="38">
        <v>0</v>
      </c>
      <c r="O744" s="41">
        <v>0</v>
      </c>
      <c r="P744" s="60">
        <v>19.220469576700001</v>
      </c>
      <c r="Q744" s="40">
        <f>Table1[[#This Row],[W (proposed)]]/Table1[[#This Row],[W (curr)]]-1</f>
        <v>0</v>
      </c>
      <c r="R744" s="41">
        <f>RANK(Table1[[#This Row],[∆W%]],Table1[∆W%])</f>
        <v>371</v>
      </c>
      <c r="S744" s="51">
        <f>Table1[W (proposed)]-Table1[[#This Row],[W (curr)]]</f>
        <v>0</v>
      </c>
      <c r="T744" s="50">
        <f>Table1[[#This Row],[nBasic]]*Table1[W (proposed)]-Table1[[#This Row],[nBasic (curr)]]*Table1[[#This Row],[W (curr)]]</f>
        <v>0</v>
      </c>
      <c r="U744" s="48"/>
      <c r="V744" s="49"/>
      <c r="W744" s="49"/>
      <c r="X744" s="49"/>
      <c r="Y744" s="49"/>
      <c r="Z744" s="49"/>
      <c r="AA744" s="49"/>
      <c r="AB744" s="49"/>
      <c r="AC744" s="49"/>
      <c r="AD744" s="49"/>
      <c r="AE744" s="49"/>
    </row>
    <row r="745" spans="1:31" s="44" customFormat="1" x14ac:dyDescent="0.25">
      <c r="A745" s="36">
        <v>51053</v>
      </c>
      <c r="B745" s="36" t="s">
        <v>13</v>
      </c>
      <c r="C745" s="36" t="s">
        <v>544</v>
      </c>
      <c r="D745" s="36">
        <v>5105</v>
      </c>
      <c r="E745" s="36">
        <v>3</v>
      </c>
      <c r="F745" s="37">
        <v>0</v>
      </c>
      <c r="G745" s="37">
        <v>0</v>
      </c>
      <c r="H745" s="38">
        <v>0</v>
      </c>
      <c r="I745" s="38">
        <f>Table1[[#This Row],[Cost]]+IF(Table1[[#This Row],[n]]=0,0,VLOOKUP(Table1[[#This Row],[DRG]],HCPCs,5,0))</f>
        <v>0</v>
      </c>
      <c r="J745" s="39">
        <v>7.5364759533000001</v>
      </c>
      <c r="K745" s="39">
        <f>Table1[[#This Row],[W (3M)]]-IFERROR((Table1[[#This Row],[W (3M)]]-Table1[[#This Row],[Adjusted Cost]]*Casemix/TotalCost)*EXP(-a/Table1[[#This Row],[n]]),)</f>
        <v>7.5364759533000001</v>
      </c>
      <c r="L745" s="39">
        <f>VLOOKUP(Table1[[#This Row],[BaseDRG]],BaseDRGTable,13+Table1[[#This Row],[severity]],FALSE)</f>
        <v>6.6835281968347058</v>
      </c>
      <c r="M745" s="39">
        <f>IF(VLOOKUP(Table1[[#This Row],[BaseDRG]],BaseDRGTable,8,0)&gt;0,Table1[[#This Row],[W (severity)]]*Basic_CaseMix/$L$797,Table1[[#This Row],[W (severity)]])</f>
        <v>6.7501615805865711</v>
      </c>
      <c r="N745" s="38">
        <v>0</v>
      </c>
      <c r="O745" s="41">
        <v>0</v>
      </c>
      <c r="P745" s="60">
        <v>7.5205256724043075</v>
      </c>
      <c r="Q745" s="40">
        <f>Table1[[#This Row],[W (proposed)]]/Table1[[#This Row],[W (curr)]]-1</f>
        <v>-0.10243487295635434</v>
      </c>
      <c r="R745" s="41">
        <f>RANK(Table1[[#This Row],[∆W%]],Table1[∆W%])</f>
        <v>509</v>
      </c>
      <c r="S745" s="51">
        <f>Table1[W (proposed)]-Table1[[#This Row],[W (curr)]]</f>
        <v>-0.77036409181773635</v>
      </c>
      <c r="T745" s="50">
        <f>Table1[[#This Row],[nBasic]]*Table1[W (proposed)]-Table1[[#This Row],[nBasic (curr)]]*Table1[[#This Row],[W (curr)]]</f>
        <v>0</v>
      </c>
      <c r="U745" s="48"/>
      <c r="V745" s="49"/>
      <c r="W745" s="49"/>
      <c r="X745" s="49"/>
      <c r="Y745" s="49"/>
      <c r="Z745" s="49"/>
      <c r="AA745" s="49"/>
      <c r="AB745" s="49"/>
      <c r="AC745" s="49"/>
      <c r="AD745" s="49"/>
      <c r="AE745" s="49"/>
    </row>
    <row r="746" spans="1:31" s="44" customFormat="1" x14ac:dyDescent="0.25">
      <c r="A746" s="36">
        <v>131013</v>
      </c>
      <c r="B746" s="36" t="s">
        <v>21</v>
      </c>
      <c r="C746" s="36" t="s">
        <v>545</v>
      </c>
      <c r="D746" s="36">
        <v>13101</v>
      </c>
      <c r="E746" s="36">
        <v>3</v>
      </c>
      <c r="F746" s="37">
        <v>0</v>
      </c>
      <c r="G746" s="37">
        <v>0</v>
      </c>
      <c r="H746" s="38">
        <v>0</v>
      </c>
      <c r="I746" s="38">
        <f>Table1[[#This Row],[Cost]]+IF(Table1[[#This Row],[n]]=0,0,VLOOKUP(Table1[[#This Row],[DRG]],HCPCs,5,0))</f>
        <v>0</v>
      </c>
      <c r="J746" s="39">
        <v>3.4640169578000002</v>
      </c>
      <c r="K746" s="39">
        <f>Table1[[#This Row],[W (3M)]]-IFERROR((Table1[[#This Row],[W (3M)]]-Table1[[#This Row],[Adjusted Cost]]*Casemix/TotalCost)*EXP(-a/Table1[[#This Row],[n]]),)</f>
        <v>3.4640169578000002</v>
      </c>
      <c r="L746" s="39">
        <f>VLOOKUP(Table1[[#This Row],[BaseDRG]],BaseDRGTable,13+Table1[[#This Row],[severity]],FALSE)</f>
        <v>3.4640169578000002</v>
      </c>
      <c r="M746" s="39">
        <f>IF(VLOOKUP(Table1[[#This Row],[BaseDRG]],BaseDRGTable,8,0)&gt;0,Table1[[#This Row],[W (severity)]]*Basic_CaseMix/$L$797,Table1[[#This Row],[W (severity)]])</f>
        <v>3.4985524852152019</v>
      </c>
      <c r="N746" s="38">
        <v>0</v>
      </c>
      <c r="O746" s="41">
        <v>0</v>
      </c>
      <c r="P746" s="60">
        <v>3.4540558899440041</v>
      </c>
      <c r="Q746" s="40">
        <f>Table1[[#This Row],[W (proposed)]]/Table1[[#This Row],[W (curr)]]-1</f>
        <v>1.2882419013758195E-2</v>
      </c>
      <c r="R746" s="41">
        <f>RANK(Table1[[#This Row],[∆W%]],Table1[∆W%])</f>
        <v>347</v>
      </c>
      <c r="S746" s="51">
        <f>Table1[W (proposed)]-Table1[[#This Row],[W (curr)]]</f>
        <v>4.4496595271197759E-2</v>
      </c>
      <c r="T746" s="50">
        <f>Table1[[#This Row],[nBasic]]*Table1[W (proposed)]-Table1[[#This Row],[nBasic (curr)]]*Table1[[#This Row],[W (curr)]]</f>
        <v>0</v>
      </c>
      <c r="U746" s="48"/>
      <c r="V746" s="49"/>
      <c r="W746" s="49"/>
      <c r="X746" s="49"/>
      <c r="Y746" s="49"/>
      <c r="Z746" s="49"/>
      <c r="AA746" s="49"/>
      <c r="AB746" s="49"/>
      <c r="AC746" s="49"/>
      <c r="AD746" s="49"/>
      <c r="AE746" s="49"/>
    </row>
    <row r="747" spans="1:31" s="44" customFormat="1" x14ac:dyDescent="0.25">
      <c r="A747" s="36">
        <v>194123</v>
      </c>
      <c r="B747" s="36" t="s">
        <v>27</v>
      </c>
      <c r="C747" s="36" t="s">
        <v>546</v>
      </c>
      <c r="D747" s="36">
        <v>19412</v>
      </c>
      <c r="E747" s="36">
        <v>3</v>
      </c>
      <c r="F747" s="37">
        <v>0</v>
      </c>
      <c r="G747" s="37">
        <v>0</v>
      </c>
      <c r="H747" s="38">
        <v>0</v>
      </c>
      <c r="I747" s="38">
        <f>Table1[[#This Row],[Cost]]+IF(Table1[[#This Row],[n]]=0,0,VLOOKUP(Table1[[#This Row],[DRG]],HCPCs,5,0))</f>
        <v>0</v>
      </c>
      <c r="J747" s="39">
        <v>1.5277932793</v>
      </c>
      <c r="K747" s="39">
        <f>Table1[[#This Row],[W (3M)]]-IFERROR((Table1[[#This Row],[W (3M)]]-Table1[[#This Row],[Adjusted Cost]]*Casemix/TotalCost)*EXP(-a/Table1[[#This Row],[n]]),)</f>
        <v>1.5277932793</v>
      </c>
      <c r="L747" s="39">
        <f>VLOOKUP(Table1[[#This Row],[BaseDRG]],BaseDRGTable,13+Table1[[#This Row],[severity]],FALSE)</f>
        <v>1.5277932793</v>
      </c>
      <c r="M747" s="39">
        <f>IF(VLOOKUP(Table1[[#This Row],[BaseDRG]],BaseDRGTable,8,0)&gt;0,Table1[[#This Row],[W (severity)]]*Basic_CaseMix/$L$797,Table1[[#This Row],[W (severity)]])</f>
        <v>1.5430250600114708</v>
      </c>
      <c r="N747" s="38">
        <v>0</v>
      </c>
      <c r="O747" s="41">
        <v>0</v>
      </c>
      <c r="P747" s="60">
        <v>1.8280799797242941</v>
      </c>
      <c r="Q747" s="40">
        <f>Table1[[#This Row],[W (proposed)]]/Table1[[#This Row],[W (curr)]]-1</f>
        <v>-0.15593131748853495</v>
      </c>
      <c r="R747" s="41">
        <f>RANK(Table1[[#This Row],[∆W%]],Table1[∆W%])</f>
        <v>569</v>
      </c>
      <c r="S747" s="51">
        <f>Table1[W (proposed)]-Table1[[#This Row],[W (curr)]]</f>
        <v>-0.28505491971282337</v>
      </c>
      <c r="T747" s="50">
        <f>Table1[[#This Row],[nBasic]]*Table1[W (proposed)]-Table1[[#This Row],[nBasic (curr)]]*Table1[[#This Row],[W (curr)]]</f>
        <v>0</v>
      </c>
      <c r="U747" s="48"/>
      <c r="V747" s="49"/>
      <c r="W747" s="49"/>
      <c r="X747" s="49"/>
      <c r="Y747" s="49"/>
      <c r="Z747" s="49"/>
      <c r="AA747" s="49"/>
      <c r="AB747" s="49"/>
      <c r="AC747" s="49"/>
      <c r="AD747" s="49"/>
      <c r="AE747" s="49"/>
    </row>
    <row r="748" spans="1:31" s="44" customFormat="1" x14ac:dyDescent="0.25">
      <c r="A748" s="36">
        <v>81013</v>
      </c>
      <c r="B748" s="36" t="s">
        <v>16</v>
      </c>
      <c r="C748" s="36" t="s">
        <v>547</v>
      </c>
      <c r="D748" s="36">
        <v>8101</v>
      </c>
      <c r="E748" s="36">
        <v>3</v>
      </c>
      <c r="F748" s="37">
        <v>0</v>
      </c>
      <c r="G748" s="37">
        <v>0</v>
      </c>
      <c r="H748" s="38">
        <v>0</v>
      </c>
      <c r="I748" s="38">
        <f>Table1[[#This Row],[Cost]]+IF(Table1[[#This Row],[n]]=0,0,VLOOKUP(Table1[[#This Row],[DRG]],HCPCs,5,0))</f>
        <v>0</v>
      </c>
      <c r="J748" s="39">
        <v>4.5650306582000004</v>
      </c>
      <c r="K748" s="39">
        <f>Table1[[#This Row],[W (3M)]]-IFERROR((Table1[[#This Row],[W (3M)]]-Table1[[#This Row],[Adjusted Cost]]*Casemix/TotalCost)*EXP(-a/Table1[[#This Row],[n]]),)</f>
        <v>4.5650306582000004</v>
      </c>
      <c r="L748" s="39">
        <f>VLOOKUP(Table1[[#This Row],[BaseDRG]],BaseDRGTable,13+Table1[[#This Row],[severity]],FALSE)</f>
        <v>5.7064360052914642</v>
      </c>
      <c r="M748" s="39">
        <f>IF(VLOOKUP(Table1[[#This Row],[BaseDRG]],BaseDRGTable,8,0)&gt;0,Table1[[#This Row],[W (severity)]]*Basic_CaseMix/$L$797,Table1[[#This Row],[W (severity)]])</f>
        <v>5.7633279834499653</v>
      </c>
      <c r="N748" s="38">
        <v>0</v>
      </c>
      <c r="O748" s="41">
        <v>0</v>
      </c>
      <c r="P748" s="60">
        <v>5.462284241037267</v>
      </c>
      <c r="Q748" s="40">
        <f>Table1[[#This Row],[W (proposed)]]/Table1[[#This Row],[W (curr)]]-1</f>
        <v>5.5113159463765271E-2</v>
      </c>
      <c r="R748" s="41">
        <f>RANK(Table1[[#This Row],[∆W%]],Table1[∆W%])</f>
        <v>297</v>
      </c>
      <c r="S748" s="51">
        <f>Table1[W (proposed)]-Table1[[#This Row],[W (curr)]]</f>
        <v>0.30104374241269838</v>
      </c>
      <c r="T748" s="50">
        <f>Table1[[#This Row],[nBasic]]*Table1[W (proposed)]-Table1[[#This Row],[nBasic (curr)]]*Table1[[#This Row],[W (curr)]]</f>
        <v>0</v>
      </c>
      <c r="U748" s="48"/>
      <c r="V748" s="49"/>
      <c r="W748" s="49"/>
      <c r="X748" s="49"/>
      <c r="Y748" s="49"/>
      <c r="Z748" s="49"/>
      <c r="AA748" s="49"/>
      <c r="AB748" s="49"/>
      <c r="AC748" s="49"/>
      <c r="AD748" s="49"/>
      <c r="AE748" s="49"/>
    </row>
    <row r="749" spans="1:31" s="44" customFormat="1" x14ac:dyDescent="0.25">
      <c r="A749" s="36">
        <v>194193</v>
      </c>
      <c r="B749" s="36" t="s">
        <v>27</v>
      </c>
      <c r="C749" s="36" t="s">
        <v>548</v>
      </c>
      <c r="D749" s="36">
        <v>19419</v>
      </c>
      <c r="E749" s="36">
        <v>3</v>
      </c>
      <c r="F749" s="37">
        <v>0</v>
      </c>
      <c r="G749" s="37">
        <v>0</v>
      </c>
      <c r="H749" s="38">
        <v>0</v>
      </c>
      <c r="I749" s="38">
        <f>Table1[[#This Row],[Cost]]+IF(Table1[[#This Row],[n]]=0,0,VLOOKUP(Table1[[#This Row],[DRG]],HCPCs,5,0))</f>
        <v>0</v>
      </c>
      <c r="J749" s="39">
        <v>1.109743717</v>
      </c>
      <c r="K749" s="39">
        <f>Table1[[#This Row],[W (3M)]]-IFERROR((Table1[[#This Row],[W (3M)]]-Table1[[#This Row],[Adjusted Cost]]*Casemix/TotalCost)*EXP(-a/Table1[[#This Row],[n]]),)</f>
        <v>1.109743717</v>
      </c>
      <c r="L749" s="39">
        <f>VLOOKUP(Table1[[#This Row],[BaseDRG]],BaseDRGTable,13+Table1[[#This Row],[severity]],FALSE)</f>
        <v>1.0341950157621946</v>
      </c>
      <c r="M749" s="39">
        <f>IF(VLOOKUP(Table1[[#This Row],[BaseDRG]],BaseDRGTable,8,0)&gt;0,Table1[[#This Row],[W (severity)]]*Basic_CaseMix/$L$797,Table1[[#This Row],[W (severity)]])</f>
        <v>1.0445057246168661</v>
      </c>
      <c r="N749" s="38">
        <v>0</v>
      </c>
      <c r="O749" s="41">
        <v>0</v>
      </c>
      <c r="P749" s="60">
        <v>1.3278630683609416</v>
      </c>
      <c r="Q749" s="40">
        <f>Table1[[#This Row],[W (proposed)]]/Table1[[#This Row],[W (curr)]]-1</f>
        <v>-0.21339349703719068</v>
      </c>
      <c r="R749" s="41">
        <f>RANK(Table1[[#This Row],[∆W%]],Table1[∆W%])</f>
        <v>631</v>
      </c>
      <c r="S749" s="51">
        <f>Table1[W (proposed)]-Table1[[#This Row],[W (curr)]]</f>
        <v>-0.28335734374407551</v>
      </c>
      <c r="T749" s="50">
        <f>Table1[[#This Row],[nBasic]]*Table1[W (proposed)]-Table1[[#This Row],[nBasic (curr)]]*Table1[[#This Row],[W (curr)]]</f>
        <v>0</v>
      </c>
      <c r="U749" s="48"/>
      <c r="V749" s="49"/>
      <c r="W749" s="49"/>
      <c r="X749" s="49"/>
      <c r="Y749" s="49"/>
      <c r="Z749" s="49"/>
      <c r="AA749" s="49"/>
      <c r="AB749" s="49"/>
      <c r="AC749" s="49"/>
      <c r="AD749" s="49"/>
      <c r="AE749" s="49"/>
    </row>
    <row r="750" spans="1:31" s="44" customFormat="1" x14ac:dyDescent="0.25">
      <c r="A750" s="36">
        <v>31103</v>
      </c>
      <c r="B750" s="36" t="s">
        <v>11</v>
      </c>
      <c r="C750" s="36" t="s">
        <v>549</v>
      </c>
      <c r="D750" s="36">
        <v>3110</v>
      </c>
      <c r="E750" s="36">
        <v>3</v>
      </c>
      <c r="F750" s="37">
        <v>0</v>
      </c>
      <c r="G750" s="37">
        <v>0</v>
      </c>
      <c r="H750" s="38">
        <v>0</v>
      </c>
      <c r="I750" s="38">
        <f>Table1[[#This Row],[Cost]]+IF(Table1[[#This Row],[n]]=0,0,VLOOKUP(Table1[[#This Row],[DRG]],HCPCs,5,0))</f>
        <v>0</v>
      </c>
      <c r="J750" s="39">
        <v>4.9009879110999996</v>
      </c>
      <c r="K750" s="39">
        <f>Table1[[#This Row],[W (3M)]]-IFERROR((Table1[[#This Row],[W (3M)]]-Table1[[#This Row],[Adjusted Cost]]*Casemix/TotalCost)*EXP(-a/Table1[[#This Row],[n]]),)</f>
        <v>4.9009879110999996</v>
      </c>
      <c r="L750" s="39">
        <f>VLOOKUP(Table1[[#This Row],[BaseDRG]],BaseDRGTable,13+Table1[[#This Row],[severity]],FALSE)</f>
        <v>5.8811854933199994</v>
      </c>
      <c r="M750" s="39">
        <f>IF(VLOOKUP(Table1[[#This Row],[BaseDRG]],BaseDRGTable,8,0)&gt;0,Table1[[#This Row],[W (severity)]]*Basic_CaseMix/$L$797,Table1[[#This Row],[W (severity)]])</f>
        <v>5.9398196874688161</v>
      </c>
      <c r="N750" s="38">
        <v>0</v>
      </c>
      <c r="O750" s="41">
        <v>0</v>
      </c>
      <c r="P750" s="60">
        <v>4.8868947141732475</v>
      </c>
      <c r="Q750" s="40">
        <f>Table1[[#This Row],[W (proposed)]]/Table1[[#This Row],[W (curr)]]-1</f>
        <v>0.2154589028165097</v>
      </c>
      <c r="R750" s="41">
        <f>RANK(Table1[[#This Row],[∆W%]],Table1[∆W%])</f>
        <v>152</v>
      </c>
      <c r="S750" s="51">
        <f>Table1[W (proposed)]-Table1[[#This Row],[W (curr)]]</f>
        <v>1.0529249732955686</v>
      </c>
      <c r="T750" s="50">
        <f>Table1[[#This Row],[nBasic]]*Table1[W (proposed)]-Table1[[#This Row],[nBasic (curr)]]*Table1[[#This Row],[W (curr)]]</f>
        <v>0</v>
      </c>
      <c r="U750" s="48"/>
      <c r="V750" s="49"/>
      <c r="W750" s="49"/>
      <c r="X750" s="49"/>
      <c r="Y750" s="49"/>
      <c r="Z750" s="49"/>
      <c r="AA750" s="49"/>
      <c r="AB750" s="49"/>
      <c r="AC750" s="49"/>
      <c r="AD750" s="49"/>
      <c r="AE750" s="49"/>
    </row>
    <row r="751" spans="1:31" s="44" customFormat="1" x14ac:dyDescent="0.25">
      <c r="A751" s="36">
        <v>31113</v>
      </c>
      <c r="B751" s="36" t="s">
        <v>11</v>
      </c>
      <c r="C751" s="36" t="s">
        <v>550</v>
      </c>
      <c r="D751" s="36">
        <v>3111</v>
      </c>
      <c r="E751" s="36">
        <v>3</v>
      </c>
      <c r="F751" s="37">
        <v>0</v>
      </c>
      <c r="G751" s="37">
        <v>0</v>
      </c>
      <c r="H751" s="38">
        <v>0</v>
      </c>
      <c r="I751" s="38">
        <f>Table1[[#This Row],[Cost]]+IF(Table1[[#This Row],[n]]=0,0,VLOOKUP(Table1[[#This Row],[DRG]],HCPCs,5,0))</f>
        <v>0</v>
      </c>
      <c r="J751" s="39">
        <v>4.6974185000000004</v>
      </c>
      <c r="K751" s="39">
        <f>Table1[[#This Row],[W (3M)]]-IFERROR((Table1[[#This Row],[W (3M)]]-Table1[[#This Row],[Adjusted Cost]]*Casemix/TotalCost)*EXP(-a/Table1[[#This Row],[n]]),)</f>
        <v>4.6974185000000004</v>
      </c>
      <c r="L751" s="39">
        <f>VLOOKUP(Table1[[#This Row],[BaseDRG]],BaseDRGTable,13+Table1[[#This Row],[severity]],FALSE)</f>
        <v>11.877434387480447</v>
      </c>
      <c r="M751" s="39">
        <f>IF(VLOOKUP(Table1[[#This Row],[BaseDRG]],BaseDRGTable,8,0)&gt;0,Table1[[#This Row],[W (severity)]]*Basic_CaseMix/$L$797,Table1[[#This Row],[W (severity)]])</f>
        <v>11.995849933913455</v>
      </c>
      <c r="N751" s="38">
        <v>0</v>
      </c>
      <c r="O751" s="41">
        <v>0</v>
      </c>
      <c r="P751" s="60">
        <v>8.6680427786978136</v>
      </c>
      <c r="Q751" s="40">
        <f>Table1[[#This Row],[W (proposed)]]/Table1[[#This Row],[W (curr)]]-1</f>
        <v>0.38391678954260677</v>
      </c>
      <c r="R751" s="41">
        <f>RANK(Table1[[#This Row],[∆W%]],Table1[∆W%])</f>
        <v>65</v>
      </c>
      <c r="S751" s="51">
        <f>Table1[W (proposed)]-Table1[[#This Row],[W (curr)]]</f>
        <v>3.3278071552156412</v>
      </c>
      <c r="T751" s="50">
        <f>Table1[[#This Row],[nBasic]]*Table1[W (proposed)]-Table1[[#This Row],[nBasic (curr)]]*Table1[[#This Row],[W (curr)]]</f>
        <v>0</v>
      </c>
      <c r="U751" s="48"/>
      <c r="V751" s="49"/>
      <c r="W751" s="49"/>
      <c r="X751" s="49"/>
      <c r="Y751" s="49"/>
      <c r="Z751" s="49"/>
      <c r="AA751" s="49"/>
      <c r="AB751" s="49"/>
      <c r="AC751" s="49"/>
      <c r="AD751" s="49"/>
      <c r="AE751" s="49"/>
    </row>
    <row r="752" spans="1:31" s="44" customFormat="1" x14ac:dyDescent="0.25">
      <c r="A752" s="36">
        <v>11013</v>
      </c>
      <c r="B752" s="36" t="s">
        <v>9</v>
      </c>
      <c r="C752" s="36" t="s">
        <v>553</v>
      </c>
      <c r="D752" s="36">
        <v>1101</v>
      </c>
      <c r="E752" s="36">
        <v>3</v>
      </c>
      <c r="F752" s="37">
        <v>1</v>
      </c>
      <c r="G752" s="37">
        <v>0</v>
      </c>
      <c r="H752" s="38">
        <v>106366.02</v>
      </c>
      <c r="I752" s="38">
        <f>Table1[[#This Row],[Cost]]+IF(Table1[[#This Row],[n]]=0,0,VLOOKUP(Table1[[#This Row],[DRG]],HCPCs,5,0))</f>
        <v>106366.02</v>
      </c>
      <c r="J752" s="39">
        <v>9.0754000000000001</v>
      </c>
      <c r="K752" s="39">
        <f>Table1[[#This Row],[W (3M)]]-IFERROR((Table1[[#This Row],[W (3M)]]-Table1[[#This Row],[Adjusted Cost]]*Casemix/TotalCost)*EXP(-a/Table1[[#This Row],[n]]),)</f>
        <v>10.780577843481286</v>
      </c>
      <c r="L752" s="39">
        <f>VLOOKUP(Table1[[#This Row],[BaseDRG]],BaseDRGTable,13+Table1[[#This Row],[severity]],FALSE)</f>
        <v>10.780577843481286</v>
      </c>
      <c r="M752" s="39">
        <f>IF(VLOOKUP(Table1[[#This Row],[BaseDRG]],BaseDRGTable,8,0)&gt;0,Table1[[#This Row],[W (severity)]]*Basic_CaseMix/$L$797,Table1[[#This Row],[W (severity)]])</f>
        <v>10.888057958677292</v>
      </c>
      <c r="N752" s="38">
        <v>1</v>
      </c>
      <c r="O752" s="41">
        <v>0</v>
      </c>
      <c r="P752" s="60">
        <v>11.094941225373836</v>
      </c>
      <c r="Q752" s="40">
        <f>Table1[[#This Row],[W (proposed)]]/Table1[[#This Row],[W (curr)]]-1</f>
        <v>-1.8646630251939245E-2</v>
      </c>
      <c r="R752" s="41">
        <f>RANK(Table1[[#This Row],[∆W%]],Table1[∆W%])</f>
        <v>416</v>
      </c>
      <c r="S752" s="59">
        <f>Table1[W (proposed)]-Table1[[#This Row],[W (curr)]]</f>
        <v>-0.20688326669654344</v>
      </c>
      <c r="T752" s="50">
        <f>Table1[[#This Row],[nBasic]]*Table1[W (proposed)]-Table1[[#This Row],[nBasic (curr)]]*Table1[[#This Row],[W (curr)]]</f>
        <v>0</v>
      </c>
      <c r="U752" s="48"/>
      <c r="V752" s="49"/>
      <c r="W752" s="49"/>
      <c r="X752" s="49"/>
      <c r="Y752" s="49"/>
      <c r="Z752" s="49"/>
      <c r="AA752" s="49"/>
      <c r="AB752" s="49"/>
      <c r="AC752" s="49"/>
      <c r="AD752" s="49"/>
      <c r="AE752" s="49"/>
    </row>
    <row r="753" spans="1:31" s="44" customFormat="1" x14ac:dyDescent="0.25">
      <c r="A753" s="36">
        <v>31143</v>
      </c>
      <c r="B753" s="36" t="s">
        <v>11</v>
      </c>
      <c r="C753" s="36" t="s">
        <v>556</v>
      </c>
      <c r="D753" s="36">
        <v>3114</v>
      </c>
      <c r="E753" s="36">
        <v>3</v>
      </c>
      <c r="F753" s="37">
        <v>2</v>
      </c>
      <c r="G753" s="37">
        <v>0</v>
      </c>
      <c r="H753" s="38">
        <v>4522.8899999999994</v>
      </c>
      <c r="I753" s="38">
        <f>Table1[[#This Row],[Cost]]+IF(Table1[[#This Row],[n]]=0,0,VLOOKUP(Table1[[#This Row],[DRG]],HCPCs,5,0))</f>
        <v>4522.8899999999994</v>
      </c>
      <c r="J753" s="39">
        <v>1.0315676879</v>
      </c>
      <c r="K753" s="39">
        <f>Table1[[#This Row],[W (3M)]]-IFERROR((Table1[[#This Row],[W (3M)]]-Table1[[#This Row],[Adjusted Cost]]*Casemix/TotalCost)*EXP(-a/Table1[[#This Row],[n]]),)</f>
        <v>0.70693458967297496</v>
      </c>
      <c r="L753" s="39">
        <f>VLOOKUP(Table1[[#This Row],[BaseDRG]],BaseDRGTable,13+Table1[[#This Row],[severity]],FALSE)</f>
        <v>0.9609685439750687</v>
      </c>
      <c r="M753" s="39">
        <f>IF(VLOOKUP(Table1[[#This Row],[BaseDRG]],BaseDRGTable,8,0)&gt;0,Table1[[#This Row],[W (severity)]]*Basic_CaseMix/$L$797,Table1[[#This Row],[W (severity)]])</f>
        <v>0.97054920016119628</v>
      </c>
      <c r="N753" s="38">
        <v>0</v>
      </c>
      <c r="O753" s="41">
        <v>0</v>
      </c>
      <c r="P753" s="60">
        <v>0.92931543613549417</v>
      </c>
      <c r="Q753" s="40">
        <f>Table1[[#This Row],[W (proposed)]]/Table1[[#This Row],[W (curr)]]-1</f>
        <v>4.437004102414388E-2</v>
      </c>
      <c r="R753" s="41">
        <f>RANK(Table1[[#This Row],[∆W%]],Table1[∆W%])</f>
        <v>308</v>
      </c>
      <c r="S753" s="51">
        <f>Table1[W (proposed)]-Table1[[#This Row],[W (curr)]]</f>
        <v>4.1233764025702113E-2</v>
      </c>
      <c r="T753" s="50">
        <f>Table1[[#This Row],[nBasic]]*Table1[W (proposed)]-Table1[[#This Row],[nBasic (curr)]]*Table1[[#This Row],[W (curr)]]</f>
        <v>0</v>
      </c>
      <c r="U753" s="48"/>
      <c r="V753" s="49"/>
      <c r="W753" s="49"/>
      <c r="X753" s="49"/>
      <c r="Y753" s="49"/>
      <c r="Z753" s="49"/>
      <c r="AA753" s="49"/>
      <c r="AB753" s="49"/>
      <c r="AC753" s="49"/>
      <c r="AD753" s="49"/>
      <c r="AE753" s="49"/>
    </row>
    <row r="754" spans="1:31" s="44" customFormat="1" x14ac:dyDescent="0.25">
      <c r="A754" s="36">
        <v>194113</v>
      </c>
      <c r="B754" s="36" t="s">
        <v>27</v>
      </c>
      <c r="C754" s="36" t="s">
        <v>557</v>
      </c>
      <c r="D754" s="36">
        <v>19411</v>
      </c>
      <c r="E754" s="36">
        <v>3</v>
      </c>
      <c r="F754" s="37">
        <v>1</v>
      </c>
      <c r="G754" s="37">
        <v>0</v>
      </c>
      <c r="H754" s="38">
        <v>5554.78</v>
      </c>
      <c r="I754" s="38">
        <f>Table1[[#This Row],[Cost]]+IF(Table1[[#This Row],[n]]=0,0,VLOOKUP(Table1[[#This Row],[DRG]],HCPCs,5,0))</f>
        <v>5554.78</v>
      </c>
      <c r="J754" s="39">
        <v>1.0800184495</v>
      </c>
      <c r="K754" s="39">
        <f>Table1[[#This Row],[W (3M)]]-IFERROR((Table1[[#This Row],[W (3M)]]-Table1[[#This Row],[Adjusted Cost]]*Casemix/TotalCost)*EXP(-a/Table1[[#This Row],[n]]),)</f>
        <v>0.89674290974190718</v>
      </c>
      <c r="L754" s="39">
        <f>VLOOKUP(Table1[[#This Row],[BaseDRG]],BaseDRGTable,13+Table1[[#This Row],[severity]],FALSE)</f>
        <v>1.244626286965121</v>
      </c>
      <c r="M754" s="39">
        <f>IF(VLOOKUP(Table1[[#This Row],[BaseDRG]],BaseDRGTable,8,0)&gt;0,Table1[[#This Row],[W (severity)]]*Basic_CaseMix/$L$797,Table1[[#This Row],[W (severity)]])</f>
        <v>1.2570349517548176</v>
      </c>
      <c r="N754" s="38">
        <v>0</v>
      </c>
      <c r="O754" s="41">
        <v>0</v>
      </c>
      <c r="P754" s="60">
        <v>1.2922953203252932</v>
      </c>
      <c r="Q754" s="40">
        <f>Table1[[#This Row],[W (proposed)]]/Table1[[#This Row],[W (curr)]]-1</f>
        <v>-2.7285070228065145E-2</v>
      </c>
      <c r="R754" s="41">
        <f>RANK(Table1[[#This Row],[∆W%]],Table1[∆W%])</f>
        <v>425</v>
      </c>
      <c r="S754" s="51">
        <f>Table1[W (proposed)]-Table1[[#This Row],[W (curr)]]</f>
        <v>-3.5260368570475542E-2</v>
      </c>
      <c r="T754" s="50">
        <f>Table1[[#This Row],[nBasic]]*Table1[W (proposed)]-Table1[[#This Row],[nBasic (curr)]]*Table1[[#This Row],[W (curr)]]</f>
        <v>0</v>
      </c>
      <c r="U754" s="48"/>
      <c r="V754" s="49"/>
      <c r="W754" s="49"/>
      <c r="X754" s="49"/>
      <c r="Y754" s="49"/>
      <c r="Z754" s="49"/>
      <c r="AA754" s="49"/>
      <c r="AB754" s="49"/>
      <c r="AC754" s="49"/>
      <c r="AD754" s="49"/>
      <c r="AE754" s="49"/>
    </row>
    <row r="755" spans="1:31" s="44" customFormat="1" x14ac:dyDescent="0.25">
      <c r="A755" s="36">
        <v>101103</v>
      </c>
      <c r="B755" s="36" t="s">
        <v>18</v>
      </c>
      <c r="C755" s="36" t="s">
        <v>558</v>
      </c>
      <c r="D755" s="36">
        <v>10110</v>
      </c>
      <c r="E755" s="36">
        <v>3</v>
      </c>
      <c r="F755" s="37">
        <v>1</v>
      </c>
      <c r="G755" s="37">
        <v>0</v>
      </c>
      <c r="H755" s="38">
        <v>29977.360000000001</v>
      </c>
      <c r="I755" s="38">
        <f>Table1[[#This Row],[Cost]]+IF(Table1[[#This Row],[n]]=0,0,VLOOKUP(Table1[[#This Row],[DRG]],HCPCs,5,0))</f>
        <v>30317.003597137405</v>
      </c>
      <c r="J755" s="39">
        <v>3.7316239020999999</v>
      </c>
      <c r="K755" s="39">
        <f>Table1[[#This Row],[W (3M)]]-IFERROR((Table1[[#This Row],[W (3M)]]-Table1[[#This Row],[Adjusted Cost]]*Casemix/TotalCost)*EXP(-a/Table1[[#This Row],[n]]),)</f>
        <v>3.7032034465321599</v>
      </c>
      <c r="L755" s="39">
        <f>VLOOKUP(Table1[[#This Row],[BaseDRG]],BaseDRGTable,13+Table1[[#This Row],[severity]],FALSE)</f>
        <v>3.7032034465321599</v>
      </c>
      <c r="M755" s="39">
        <f>IF(VLOOKUP(Table1[[#This Row],[BaseDRG]],BaseDRGTable,8,0)&gt;0,Table1[[#This Row],[W (severity)]]*Basic_CaseMix/$L$797,Table1[[#This Row],[W (severity)]])</f>
        <v>3.7401236134106166</v>
      </c>
      <c r="N755" s="38">
        <v>0</v>
      </c>
      <c r="O755" s="41">
        <v>0</v>
      </c>
      <c r="P755" s="60">
        <v>3.7208933082967062</v>
      </c>
      <c r="Q755" s="40">
        <f>Table1[[#This Row],[W (proposed)]]/Table1[[#This Row],[W (curr)]]-1</f>
        <v>5.1681957854130545E-3</v>
      </c>
      <c r="R755" s="41">
        <f>RANK(Table1[[#This Row],[∆W%]],Table1[∆W%])</f>
        <v>364</v>
      </c>
      <c r="S755" s="51">
        <f>Table1[W (proposed)]-Table1[[#This Row],[W (curr)]]</f>
        <v>1.923030511391044E-2</v>
      </c>
      <c r="T755" s="50">
        <f>Table1[[#This Row],[nBasic]]*Table1[W (proposed)]-Table1[[#This Row],[nBasic (curr)]]*Table1[[#This Row],[W (curr)]]</f>
        <v>0</v>
      </c>
      <c r="U755" s="48"/>
      <c r="V755" s="49"/>
      <c r="W755" s="49"/>
      <c r="X755" s="49"/>
      <c r="Y755" s="49"/>
      <c r="Z755" s="49"/>
      <c r="AA755" s="49"/>
      <c r="AB755" s="49"/>
      <c r="AC755" s="49"/>
      <c r="AD755" s="49"/>
      <c r="AE755" s="49"/>
    </row>
    <row r="756" spans="1:31" s="44" customFormat="1" x14ac:dyDescent="0.25">
      <c r="A756" s="36">
        <v>11123</v>
      </c>
      <c r="B756" s="36" t="s">
        <v>9</v>
      </c>
      <c r="C756" s="36" t="s">
        <v>559</v>
      </c>
      <c r="D756" s="36">
        <v>1112</v>
      </c>
      <c r="E756" s="36">
        <v>3</v>
      </c>
      <c r="F756" s="37">
        <v>4</v>
      </c>
      <c r="G756" s="37">
        <v>0</v>
      </c>
      <c r="H756" s="38">
        <v>52630.850086915001</v>
      </c>
      <c r="I756" s="38">
        <f>Table1[[#This Row],[Cost]]+IF(Table1[[#This Row],[n]]=0,0,VLOOKUP(Table1[[#This Row],[DRG]],HCPCs,5,0))</f>
        <v>52901.989207794119</v>
      </c>
      <c r="J756" s="39">
        <v>3.2046000000000001</v>
      </c>
      <c r="K756" s="39">
        <f>Table1[[#This Row],[W (3M)]]-IFERROR((Table1[[#This Row],[W (3M)]]-Table1[[#This Row],[Adjusted Cost]]*Casemix/TotalCost)*EXP(-a/Table1[[#This Row],[n]]),)</f>
        <v>5.8217284278544463</v>
      </c>
      <c r="L756" s="39">
        <f>VLOOKUP(Table1[[#This Row],[BaseDRG]],BaseDRGTable,13+Table1[[#This Row],[severity]],FALSE)</f>
        <v>6.8255660567057452</v>
      </c>
      <c r="M756" s="39">
        <f>IF(VLOOKUP(Table1[[#This Row],[BaseDRG]],BaseDRGTable,8,0)&gt;0,Table1[[#This Row],[W (severity)]]*Basic_CaseMix/$L$797,Table1[[#This Row],[W (severity)]])</f>
        <v>6.893615528329966</v>
      </c>
      <c r="N756" s="38">
        <v>3</v>
      </c>
      <c r="O756" s="41">
        <v>0</v>
      </c>
      <c r="P756" s="60">
        <v>6.7789019815541831</v>
      </c>
      <c r="Q756" s="40">
        <f>Table1[[#This Row],[W (proposed)]]/Table1[[#This Row],[W (curr)]]-1</f>
        <v>1.6922142713956534E-2</v>
      </c>
      <c r="R756" s="41">
        <f>RANK(Table1[[#This Row],[∆W%]],Table1[∆W%])</f>
        <v>341</v>
      </c>
      <c r="S756" s="59">
        <f>Table1[W (proposed)]-Table1[[#This Row],[W (curr)]]</f>
        <v>0.11471354677578294</v>
      </c>
      <c r="T756" s="50">
        <f>Table1[[#This Row],[nBasic]]*Table1[W (proposed)]-Table1[[#This Row],[nBasic (curr)]]*Table1[[#This Row],[W (curr)]]</f>
        <v>0</v>
      </c>
      <c r="U756" s="48"/>
      <c r="V756" s="49"/>
      <c r="W756" s="49"/>
      <c r="X756" s="49"/>
      <c r="Y756" s="49"/>
      <c r="Z756" s="49"/>
      <c r="AA756" s="49"/>
      <c r="AB756" s="49"/>
      <c r="AC756" s="49"/>
      <c r="AD756" s="49"/>
      <c r="AE756" s="49"/>
    </row>
    <row r="757" spans="1:31" s="44" customFormat="1" x14ac:dyDescent="0.25">
      <c r="A757" s="36">
        <v>194122</v>
      </c>
      <c r="B757" s="36" t="s">
        <v>27</v>
      </c>
      <c r="C757" s="36" t="s">
        <v>560</v>
      </c>
      <c r="D757" s="36">
        <v>19412</v>
      </c>
      <c r="E757" s="36">
        <v>2</v>
      </c>
      <c r="F757" s="37">
        <v>1</v>
      </c>
      <c r="G757" s="37">
        <v>0</v>
      </c>
      <c r="H757" s="38">
        <v>18093.600299999998</v>
      </c>
      <c r="I757" s="38">
        <f>Table1[[#This Row],[Cost]]+IF(Table1[[#This Row],[n]]=0,0,VLOOKUP(Table1[[#This Row],[DRG]],HCPCs,5,0))</f>
        <v>18093.600299999998</v>
      </c>
      <c r="J757" s="39">
        <v>0.77997012700000001</v>
      </c>
      <c r="K757" s="39">
        <f>Table1[[#This Row],[W (3M)]]-IFERROR((Table1[[#This Row],[W (3M)]]-Table1[[#This Row],[Adjusted Cost]]*Casemix/TotalCost)*EXP(-a/Table1[[#This Row],[n]]),)</f>
        <v>1.4132385560266689</v>
      </c>
      <c r="L757" s="39">
        <f>VLOOKUP(Table1[[#This Row],[BaseDRG]],BaseDRGTable,13+Table1[[#This Row],[severity]],FALSE)</f>
        <v>1.4132385560266689</v>
      </c>
      <c r="M757" s="39">
        <f>IF(VLOOKUP(Table1[[#This Row],[BaseDRG]],BaseDRGTable,8,0)&gt;0,Table1[[#This Row],[W (severity)]]*Basic_CaseMix/$L$797,Table1[[#This Row],[W (severity)]])</f>
        <v>1.4273282500121385</v>
      </c>
      <c r="N757" s="38">
        <v>3</v>
      </c>
      <c r="O757" s="41">
        <v>0</v>
      </c>
      <c r="P757" s="60">
        <v>1.5011924942976229</v>
      </c>
      <c r="Q757" s="40">
        <f>Table1[[#This Row],[W (proposed)]]/Table1[[#This Row],[W (curr)]]-1</f>
        <v>-4.9203712759064877E-2</v>
      </c>
      <c r="R757" s="41">
        <f>RANK(Table1[[#This Row],[∆W%]],Table1[∆W%])</f>
        <v>441</v>
      </c>
      <c r="S757" s="51">
        <f>Table1[W (proposed)]-Table1[[#This Row],[W (curr)]]</f>
        <v>-7.3864244285484437E-2</v>
      </c>
      <c r="T757" s="50">
        <f>Table1[[#This Row],[nBasic]]*Table1[W (proposed)]-Table1[[#This Row],[nBasic (curr)]]*Table1[[#This Row],[W (curr)]]</f>
        <v>0</v>
      </c>
      <c r="U757" s="48"/>
      <c r="V757" s="49"/>
      <c r="W757" s="49"/>
      <c r="X757" s="49"/>
      <c r="Y757" s="49"/>
      <c r="Z757" s="49"/>
      <c r="AA757" s="49"/>
      <c r="AB757" s="49"/>
      <c r="AC757" s="49"/>
      <c r="AD757" s="49"/>
      <c r="AE757" s="49"/>
    </row>
    <row r="758" spans="1:31" s="44" customFormat="1" x14ac:dyDescent="0.25">
      <c r="A758" s="36">
        <v>194112</v>
      </c>
      <c r="B758" s="36" t="s">
        <v>27</v>
      </c>
      <c r="C758" s="36" t="s">
        <v>561</v>
      </c>
      <c r="D758" s="36">
        <v>19411</v>
      </c>
      <c r="E758" s="36">
        <v>2</v>
      </c>
      <c r="F758" s="37">
        <v>3</v>
      </c>
      <c r="G758" s="37">
        <v>0</v>
      </c>
      <c r="H758" s="38">
        <v>5862.7235333333338</v>
      </c>
      <c r="I758" s="38">
        <f>Table1[[#This Row],[Cost]]+IF(Table1[[#This Row],[n]]=0,0,VLOOKUP(Table1[[#This Row],[DRG]],HCPCs,5,0))</f>
        <v>5862.7235333333338</v>
      </c>
      <c r="J758" s="39">
        <v>0.84220114277142855</v>
      </c>
      <c r="K758" s="39">
        <f>Table1[[#This Row],[W (3M)]]-IFERROR((Table1[[#This Row],[W (3M)]]-Table1[[#This Row],[Adjusted Cost]]*Casemix/TotalCost)*EXP(-a/Table1[[#This Row],[n]]),)</f>
        <v>0.74047928592521839</v>
      </c>
      <c r="L758" s="39">
        <f>VLOOKUP(Table1[[#This Row],[BaseDRG]],BaseDRGTable,13+Table1[[#This Row],[severity]],FALSE)</f>
        <v>1.1409074297180277</v>
      </c>
      <c r="M758" s="39">
        <f>IF(VLOOKUP(Table1[[#This Row],[BaseDRG]],BaseDRGTable,8,0)&gt;0,Table1[[#This Row],[W (severity)]]*Basic_CaseMix/$L$797,Table1[[#This Row],[W (severity)]])</f>
        <v>1.1522820391085828</v>
      </c>
      <c r="N758" s="38">
        <v>5</v>
      </c>
      <c r="O758" s="41">
        <v>0</v>
      </c>
      <c r="P758" s="60">
        <v>1.1846040436315191</v>
      </c>
      <c r="Q758" s="40">
        <f>Table1[[#This Row],[W (proposed)]]/Table1[[#This Row],[W (curr)]]-1</f>
        <v>-2.7285070228065367E-2</v>
      </c>
      <c r="R758" s="41">
        <f>RANK(Table1[[#This Row],[∆W%]],Table1[∆W%])</f>
        <v>426</v>
      </c>
      <c r="S758" s="59">
        <f>Table1[W (proposed)]-Table1[[#This Row],[W (curr)]]</f>
        <v>-3.232200452293621E-2</v>
      </c>
      <c r="T758" s="50">
        <f>Table1[[#This Row],[nBasic]]*Table1[W (proposed)]-Table1[[#This Row],[nBasic (curr)]]*Table1[[#This Row],[W (curr)]]</f>
        <v>0</v>
      </c>
      <c r="U758" s="48"/>
      <c r="V758" s="49"/>
      <c r="W758" s="49"/>
      <c r="X758" s="49"/>
      <c r="Y758" s="49"/>
      <c r="Z758" s="49"/>
      <c r="AA758" s="49"/>
      <c r="AB758" s="49"/>
      <c r="AC758" s="49"/>
      <c r="AD758" s="49"/>
      <c r="AE758" s="49"/>
    </row>
    <row r="759" spans="1:31" s="44" customFormat="1" x14ac:dyDescent="0.25">
      <c r="A759" s="36">
        <v>214102</v>
      </c>
      <c r="B759" s="36" t="s">
        <v>29</v>
      </c>
      <c r="C759" s="36" t="s">
        <v>566</v>
      </c>
      <c r="D759" s="36">
        <v>21410</v>
      </c>
      <c r="E759" s="36">
        <v>2</v>
      </c>
      <c r="F759" s="37">
        <v>1</v>
      </c>
      <c r="G759" s="37">
        <v>0</v>
      </c>
      <c r="H759" s="38">
        <v>3138.83</v>
      </c>
      <c r="I759" s="38">
        <f>Table1[[#This Row],[Cost]]+IF(Table1[[#This Row],[n]]=0,0,VLOOKUP(Table1[[#This Row],[DRG]],HCPCs,5,0))</f>
        <v>3138.83</v>
      </c>
      <c r="J759" s="39">
        <v>0.87160793517500013</v>
      </c>
      <c r="K759" s="39">
        <f>Table1[[#This Row],[W (3M)]]-IFERROR((Table1[[#This Row],[W (3M)]]-Table1[[#This Row],[Adjusted Cost]]*Casemix/TotalCost)*EXP(-a/Table1[[#This Row],[n]]),)</f>
        <v>0.65062440445318215</v>
      </c>
      <c r="L759" s="39">
        <f>VLOOKUP(Table1[[#This Row],[BaseDRG]],BaseDRGTable,13+Table1[[#This Row],[severity]],FALSE)</f>
        <v>0.65062440445318215</v>
      </c>
      <c r="M759" s="39">
        <f>IF(VLOOKUP(Table1[[#This Row],[BaseDRG]],BaseDRGTable,8,0)&gt;0,Table1[[#This Row],[W (severity)]]*Basic_CaseMix/$L$797,Table1[[#This Row],[W (severity)]])</f>
        <v>0.65711099422186003</v>
      </c>
      <c r="N759" s="38">
        <v>2</v>
      </c>
      <c r="O759" s="41">
        <v>0</v>
      </c>
      <c r="P759" s="60">
        <v>0.82380099930604189</v>
      </c>
      <c r="Q759" s="40">
        <f>Table1[[#This Row],[W (proposed)]]/Table1[[#This Row],[W (curr)]]-1</f>
        <v>-0.20234256237197956</v>
      </c>
      <c r="R759" s="41">
        <f>RANK(Table1[[#This Row],[∆W%]],Table1[∆W%])</f>
        <v>613</v>
      </c>
      <c r="S759" s="59">
        <f>Table1[W (proposed)]-Table1[[#This Row],[W (curr)]]</f>
        <v>-0.16669000508418186</v>
      </c>
      <c r="T759" s="50">
        <f>Table1[[#This Row],[nBasic]]*Table1[W (proposed)]-Table1[[#This Row],[nBasic (curr)]]*Table1[[#This Row],[W (curr)]]</f>
        <v>0</v>
      </c>
      <c r="U759" s="48"/>
      <c r="V759" s="49"/>
      <c r="W759" s="49"/>
      <c r="X759" s="49"/>
      <c r="Y759" s="49"/>
      <c r="Z759" s="49"/>
      <c r="AA759" s="49"/>
      <c r="AB759" s="49"/>
      <c r="AC759" s="49"/>
      <c r="AD759" s="49"/>
      <c r="AE759" s="49"/>
    </row>
    <row r="760" spans="1:31" s="44" customFormat="1" x14ac:dyDescent="0.25">
      <c r="A760" s="36">
        <v>194143</v>
      </c>
      <c r="B760" s="36" t="s">
        <v>27</v>
      </c>
      <c r="C760" s="36" t="s">
        <v>577</v>
      </c>
      <c r="D760" s="36">
        <v>19414</v>
      </c>
      <c r="E760" s="36">
        <v>3</v>
      </c>
      <c r="F760" s="37">
        <v>1</v>
      </c>
      <c r="G760" s="37">
        <v>0</v>
      </c>
      <c r="H760" s="38">
        <v>3595.33</v>
      </c>
      <c r="I760" s="38">
        <f>Table1[[#This Row],[Cost]]+IF(Table1[[#This Row],[n]]=0,0,VLOOKUP(Table1[[#This Row],[DRG]],HCPCs,5,0))</f>
        <v>3595.33</v>
      </c>
      <c r="J760" s="39">
        <v>0.70579727065999998</v>
      </c>
      <c r="K760" s="39">
        <f>Table1[[#This Row],[W (3M)]]-IFERROR((Table1[[#This Row],[W (3M)]]-Table1[[#This Row],[Adjusted Cost]]*Casemix/TotalCost)*EXP(-a/Table1[[#This Row],[n]]),)</f>
        <v>0.58413673880033234</v>
      </c>
      <c r="L760" s="39">
        <f>VLOOKUP(Table1[[#This Row],[BaseDRG]],BaseDRGTable,13+Table1[[#This Row],[severity]],FALSE)</f>
        <v>1.1704680034826567</v>
      </c>
      <c r="M760" s="39">
        <f>IF(VLOOKUP(Table1[[#This Row],[BaseDRG]],BaseDRGTable,8,0)&gt;0,Table1[[#This Row],[W (severity)]]*Basic_CaseMix/$L$797,Table1[[#This Row],[W (severity)]])</f>
        <v>1.18213732563533</v>
      </c>
      <c r="N760" s="38">
        <v>1</v>
      </c>
      <c r="O760" s="41">
        <v>0</v>
      </c>
      <c r="P760" s="60">
        <v>1.6081716208211634</v>
      </c>
      <c r="Q760" s="40">
        <f>Table1[[#This Row],[W (proposed)]]/Table1[[#This Row],[W (curr)]]-1</f>
        <v>-0.26491842641041763</v>
      </c>
      <c r="R760" s="41">
        <f>RANK(Table1[[#This Row],[∆W%]],Table1[∆W%])</f>
        <v>668</v>
      </c>
      <c r="S760" s="59">
        <f>Table1[W (proposed)]-Table1[[#This Row],[W (curr)]]</f>
        <v>-0.42603429518583336</v>
      </c>
      <c r="T760" s="50">
        <f>Table1[[#This Row],[nBasic]]*Table1[W (proposed)]-Table1[[#This Row],[nBasic (curr)]]*Table1[[#This Row],[W (curr)]]</f>
        <v>0</v>
      </c>
      <c r="U760" s="48"/>
      <c r="V760" s="49"/>
      <c r="W760" s="49"/>
      <c r="X760" s="49"/>
      <c r="Y760" s="49"/>
      <c r="Z760" s="49"/>
      <c r="AA760" s="49"/>
      <c r="AB760" s="49"/>
      <c r="AC760" s="49"/>
      <c r="AD760" s="49"/>
      <c r="AE760" s="49"/>
    </row>
    <row r="761" spans="1:31" s="44" customFormat="1" x14ac:dyDescent="0.25">
      <c r="A761" s="36">
        <v>64142</v>
      </c>
      <c r="B761" s="36" t="s">
        <v>14</v>
      </c>
      <c r="C761" s="36" t="s">
        <v>580</v>
      </c>
      <c r="D761" s="36">
        <v>6414</v>
      </c>
      <c r="E761" s="36">
        <v>2</v>
      </c>
      <c r="F761" s="37">
        <v>2</v>
      </c>
      <c r="G761" s="37">
        <v>0</v>
      </c>
      <c r="H761" s="38">
        <v>15468.750599999999</v>
      </c>
      <c r="I761" s="38">
        <f>Table1[[#This Row],[Cost]]+IF(Table1[[#This Row],[n]]=0,0,VLOOKUP(Table1[[#This Row],[DRG]],HCPCs,5,0))</f>
        <v>16347.65655962468</v>
      </c>
      <c r="J761" s="39">
        <v>1.0344</v>
      </c>
      <c r="K761" s="39">
        <f>Table1[[#This Row],[W (3M)]]-IFERROR((Table1[[#This Row],[W (3M)]]-Table1[[#This Row],[Adjusted Cost]]*Casemix/TotalCost)*EXP(-a/Table1[[#This Row],[n]]),)</f>
        <v>1.6669641653438678</v>
      </c>
      <c r="L761" s="39">
        <f>VLOOKUP(Table1[[#This Row],[BaseDRG]],BaseDRGTable,13+Table1[[#This Row],[severity]],FALSE)</f>
        <v>1.6669641653438678</v>
      </c>
      <c r="M761" s="39">
        <f>IF(VLOOKUP(Table1[[#This Row],[BaseDRG]],BaseDRGTable,8,0)&gt;0,Table1[[#This Row],[W (severity)]]*Basic_CaseMix/$L$797,Table1[[#This Row],[W (severity)]])</f>
        <v>1.6835834507959095</v>
      </c>
      <c r="N761" s="38">
        <v>3</v>
      </c>
      <c r="O761" s="41">
        <v>0</v>
      </c>
      <c r="P761" s="60">
        <v>2.0025114109329287</v>
      </c>
      <c r="Q761" s="40">
        <f>Table1[[#This Row],[W (proposed)]]/Table1[[#This Row],[W (curr)]]-1</f>
        <v>-0.1592639914038928</v>
      </c>
      <c r="R761" s="41">
        <f>RANK(Table1[[#This Row],[∆W%]],Table1[∆W%])</f>
        <v>573</v>
      </c>
      <c r="S761" s="59">
        <f>Table1[W (proposed)]-Table1[[#This Row],[W (curr)]]</f>
        <v>-0.31892796013701918</v>
      </c>
      <c r="T761" s="50">
        <f>Table1[[#This Row],[nBasic]]*Table1[W (proposed)]-Table1[[#This Row],[nBasic (curr)]]*Table1[[#This Row],[W (curr)]]</f>
        <v>0</v>
      </c>
      <c r="U761" s="48"/>
      <c r="V761" s="49"/>
      <c r="W761" s="49"/>
      <c r="X761" s="49"/>
      <c r="Y761" s="49"/>
      <c r="Z761" s="49"/>
      <c r="AA761" s="49"/>
      <c r="AB761" s="49"/>
      <c r="AC761" s="49"/>
      <c r="AD761" s="49"/>
      <c r="AE761" s="49"/>
    </row>
    <row r="762" spans="1:31" s="44" customFormat="1" x14ac:dyDescent="0.25">
      <c r="A762" s="36">
        <v>194142</v>
      </c>
      <c r="B762" s="36" t="s">
        <v>27</v>
      </c>
      <c r="C762" s="36" t="s">
        <v>581</v>
      </c>
      <c r="D762" s="36">
        <v>19414</v>
      </c>
      <c r="E762" s="36">
        <v>2</v>
      </c>
      <c r="F762" s="37">
        <v>5</v>
      </c>
      <c r="G762" s="37">
        <v>0</v>
      </c>
      <c r="H762" s="38">
        <v>8163.5251000000007</v>
      </c>
      <c r="I762" s="38">
        <f>Table1[[#This Row],[Cost]]+IF(Table1[[#This Row],[n]]=0,0,VLOOKUP(Table1[[#This Row],[DRG]],HCPCs,5,0))</f>
        <v>8163.5251000000007</v>
      </c>
      <c r="J762" s="39">
        <v>0.52450447777499987</v>
      </c>
      <c r="K762" s="39">
        <f>Table1[[#This Row],[W (3M)]]-IFERROR((Table1[[#This Row],[W (3M)]]-Table1[[#This Row],[Adjusted Cost]]*Casemix/TotalCost)*EXP(-a/Table1[[#This Row],[n]]),)</f>
        <v>0.91929098208135052</v>
      </c>
      <c r="L762" s="39">
        <f>VLOOKUP(Table1[[#This Row],[BaseDRG]],BaseDRGTable,13+Table1[[#This Row],[severity]],FALSE)</f>
        <v>1.0729290031924354</v>
      </c>
      <c r="M762" s="39">
        <f>IF(VLOOKUP(Table1[[#This Row],[BaseDRG]],BaseDRGTable,8,0)&gt;0,Table1[[#This Row],[W (severity)]]*Basic_CaseMix/$L$797,Table1[[#This Row],[W (severity)]])</f>
        <v>1.0836258818323861</v>
      </c>
      <c r="N762" s="38">
        <v>7</v>
      </c>
      <c r="O762" s="41">
        <v>0</v>
      </c>
      <c r="P762" s="60">
        <v>1.1950927712749839</v>
      </c>
      <c r="Q762" s="40">
        <f>Table1[[#This Row],[W (proposed)]]/Table1[[#This Row],[W (curr)]]-1</f>
        <v>-9.327049089559758E-2</v>
      </c>
      <c r="R762" s="41">
        <f>RANK(Table1[[#This Row],[∆W%]],Table1[∆W%])</f>
        <v>501</v>
      </c>
      <c r="S762" s="59">
        <f>Table1[W (proposed)]-Table1[[#This Row],[W (curr)]]</f>
        <v>-0.11146688944259786</v>
      </c>
      <c r="T762" s="50">
        <f>Table1[[#This Row],[nBasic]]*Table1[W (proposed)]-Table1[[#This Row],[nBasic (curr)]]*Table1[[#This Row],[W (curr)]]</f>
        <v>0</v>
      </c>
      <c r="U762" s="48"/>
      <c r="V762" s="49"/>
      <c r="W762" s="49"/>
      <c r="X762" s="49"/>
      <c r="Y762" s="49"/>
      <c r="Z762" s="49"/>
      <c r="AA762" s="49"/>
      <c r="AB762" s="49"/>
      <c r="AC762" s="49"/>
      <c r="AD762" s="49"/>
      <c r="AE762" s="49"/>
    </row>
    <row r="763" spans="1:31" s="44" customFormat="1" x14ac:dyDescent="0.25">
      <c r="A763" s="36">
        <v>81103</v>
      </c>
      <c r="B763" s="36" t="s">
        <v>16</v>
      </c>
      <c r="C763" s="36" t="s">
        <v>583</v>
      </c>
      <c r="D763" s="36">
        <v>8110</v>
      </c>
      <c r="E763" s="36">
        <v>3</v>
      </c>
      <c r="F763" s="37">
        <v>1</v>
      </c>
      <c r="G763" s="37">
        <v>0</v>
      </c>
      <c r="H763" s="38">
        <v>14248.316199999999</v>
      </c>
      <c r="I763" s="38">
        <f>Table1[[#This Row],[Cost]]+IF(Table1[[#This Row],[n]]=0,0,VLOOKUP(Table1[[#This Row],[DRG]],HCPCs,5,0))</f>
        <v>46371.831099007613</v>
      </c>
      <c r="J763" s="39">
        <v>2.7898837409000001</v>
      </c>
      <c r="K763" s="39">
        <f>Table1[[#This Row],[W (3M)]]-IFERROR((Table1[[#This Row],[W (3M)]]-Table1[[#This Row],[Adjusted Cost]]*Casemix/TotalCost)*EXP(-a/Table1[[#This Row],[n]]),)</f>
        <v>4.0574999038924791</v>
      </c>
      <c r="L763" s="39">
        <f>VLOOKUP(Table1[[#This Row],[BaseDRG]],BaseDRGTable,13+Table1[[#This Row],[severity]],FALSE)</f>
        <v>4.0574999038924791</v>
      </c>
      <c r="M763" s="39">
        <f>IF(VLOOKUP(Table1[[#This Row],[BaseDRG]],BaseDRGTable,8,0)&gt;0,Table1[[#This Row],[W (severity)]]*Basic_CaseMix/$L$797,Table1[[#This Row],[W (severity)]])</f>
        <v>4.0979523326407064</v>
      </c>
      <c r="N763" s="38">
        <v>0</v>
      </c>
      <c r="O763" s="41">
        <v>0</v>
      </c>
      <c r="P763" s="60">
        <v>3.3382334387767263</v>
      </c>
      <c r="Q763" s="40">
        <f>Table1[[#This Row],[W (proposed)]]/Table1[[#This Row],[W (curr)]]-1</f>
        <v>0.2275811167185402</v>
      </c>
      <c r="R763" s="41">
        <f>RANK(Table1[[#This Row],[∆W%]],Table1[∆W%])</f>
        <v>147</v>
      </c>
      <c r="S763" s="51">
        <f>Table1[W (proposed)]-Table1[[#This Row],[W (curr)]]</f>
        <v>0.75971889386398006</v>
      </c>
      <c r="T763" s="50">
        <f>Table1[[#This Row],[nBasic]]*Table1[W (proposed)]-Table1[[#This Row],[nBasic (curr)]]*Table1[[#This Row],[W (curr)]]</f>
        <v>0</v>
      </c>
      <c r="U763" s="48"/>
      <c r="V763" s="49"/>
      <c r="W763" s="49"/>
      <c r="X763" s="49"/>
      <c r="Y763" s="49"/>
      <c r="Z763" s="49"/>
      <c r="AA763" s="49"/>
      <c r="AB763" s="49"/>
      <c r="AC763" s="49"/>
      <c r="AD763" s="49"/>
      <c r="AE763" s="49"/>
    </row>
    <row r="764" spans="1:31" s="44" customFormat="1" x14ac:dyDescent="0.25">
      <c r="A764" s="36">
        <v>194103</v>
      </c>
      <c r="B764" s="36" t="s">
        <v>27</v>
      </c>
      <c r="C764" s="36" t="s">
        <v>586</v>
      </c>
      <c r="D764" s="36">
        <v>19410</v>
      </c>
      <c r="E764" s="36">
        <v>3</v>
      </c>
      <c r="F764" s="37">
        <v>5</v>
      </c>
      <c r="G764" s="37">
        <v>0</v>
      </c>
      <c r="H764" s="38">
        <v>5650.8544999999995</v>
      </c>
      <c r="I764" s="38">
        <f>Table1[[#This Row],[Cost]]+IF(Table1[[#This Row],[n]]=0,0,VLOOKUP(Table1[[#This Row],[DRG]],HCPCs,5,0))</f>
        <v>5650.8544999999995</v>
      </c>
      <c r="J764" s="39">
        <v>1.2893993852500001</v>
      </c>
      <c r="K764" s="39">
        <f>Table1[[#This Row],[W (3M)]]-IFERROR((Table1[[#This Row],[W (3M)]]-Table1[[#This Row],[Adjusted Cost]]*Casemix/TotalCost)*EXP(-a/Table1[[#This Row],[n]]),)</f>
        <v>0.77330439050226818</v>
      </c>
      <c r="L764" s="39">
        <f>VLOOKUP(Table1[[#This Row],[BaseDRG]],BaseDRGTable,13+Table1[[#This Row],[severity]],FALSE)</f>
        <v>1.6520601300687325</v>
      </c>
      <c r="M764" s="39">
        <f>IF(VLOOKUP(Table1[[#This Row],[BaseDRG]],BaseDRGTable,8,0)&gt;0,Table1[[#This Row],[W (severity)]]*Basic_CaseMix/$L$797,Table1[[#This Row],[W (severity)]])</f>
        <v>1.6685308253940192</v>
      </c>
      <c r="N764" s="38">
        <v>2</v>
      </c>
      <c r="O764" s="41">
        <v>0</v>
      </c>
      <c r="P764" s="60">
        <v>1.7790438059062019</v>
      </c>
      <c r="Q764" s="40">
        <f>Table1[[#This Row],[W (proposed)]]/Table1[[#This Row],[W (curr)]]-1</f>
        <v>-6.2119313838868706E-2</v>
      </c>
      <c r="R764" s="41">
        <f>RANK(Table1[[#This Row],[∆W%]],Table1[∆W%])</f>
        <v>458</v>
      </c>
      <c r="S764" s="51">
        <f>Table1[W (proposed)]-Table1[[#This Row],[W (curr)]]</f>
        <v>-0.11051298051218272</v>
      </c>
      <c r="T764" s="50">
        <f>Table1[[#This Row],[nBasic]]*Table1[W (proposed)]-Table1[[#This Row],[nBasic (curr)]]*Table1[[#This Row],[W (curr)]]</f>
        <v>0</v>
      </c>
      <c r="U764" s="48"/>
      <c r="V764" s="49"/>
      <c r="W764" s="49"/>
      <c r="X764" s="49"/>
      <c r="Y764" s="49"/>
      <c r="Z764" s="49"/>
      <c r="AA764" s="49"/>
      <c r="AB764" s="49"/>
      <c r="AC764" s="49"/>
      <c r="AD764" s="49"/>
      <c r="AE764" s="49"/>
    </row>
    <row r="765" spans="1:31" s="44" customFormat="1" x14ac:dyDescent="0.25">
      <c r="A765" s="36">
        <v>204122</v>
      </c>
      <c r="B765" s="36" t="s">
        <v>28</v>
      </c>
      <c r="C765" s="36" t="s">
        <v>592</v>
      </c>
      <c r="D765" s="36">
        <v>20412</v>
      </c>
      <c r="E765" s="36">
        <v>2</v>
      </c>
      <c r="F765" s="37">
        <v>4</v>
      </c>
      <c r="G765" s="37">
        <v>0</v>
      </c>
      <c r="H765" s="38">
        <v>4192.2054000000007</v>
      </c>
      <c r="I765" s="38">
        <f>Table1[[#This Row],[Cost]]+IF(Table1[[#This Row],[n]]=0,0,VLOOKUP(Table1[[#This Row],[DRG]],HCPCs,5,0))</f>
        <v>4192.2054000000007</v>
      </c>
      <c r="J765" s="39">
        <v>0.67011142749999997</v>
      </c>
      <c r="K765" s="39">
        <f>Table1[[#This Row],[W (3M)]]-IFERROR((Table1[[#This Row],[W (3M)]]-Table1[[#This Row],[Adjusted Cost]]*Casemix/TotalCost)*EXP(-a/Table1[[#This Row],[n]]),)</f>
        <v>0.53677914324223475</v>
      </c>
      <c r="L765" s="39">
        <f>VLOOKUP(Table1[[#This Row],[BaseDRG]],BaseDRGTable,13+Table1[[#This Row],[severity]],FALSE)</f>
        <v>1.0472741147613114</v>
      </c>
      <c r="M765" s="39">
        <f>IF(VLOOKUP(Table1[[#This Row],[BaseDRG]],BaseDRGTable,8,0)&gt;0,Table1[[#This Row],[W (severity)]]*Basic_CaseMix/$L$797,Table1[[#This Row],[W (severity)]])</f>
        <v>1.0577152195082526</v>
      </c>
      <c r="N765" s="38">
        <v>2</v>
      </c>
      <c r="O765" s="41">
        <v>0</v>
      </c>
      <c r="P765" s="60">
        <v>1.2400272791660154</v>
      </c>
      <c r="Q765" s="40">
        <f>Table1[[#This Row],[W (proposed)]]/Table1[[#This Row],[W (curr)]]-1</f>
        <v>-0.14702262016395107</v>
      </c>
      <c r="R765" s="41">
        <f>RANK(Table1[[#This Row],[∆W%]],Table1[∆W%])</f>
        <v>558</v>
      </c>
      <c r="S765" s="59">
        <f>Table1[W (proposed)]-Table1[[#This Row],[W (curr)]]</f>
        <v>-0.18231205965776276</v>
      </c>
      <c r="T765" s="50">
        <f>Table1[[#This Row],[nBasic]]*Table1[W (proposed)]-Table1[[#This Row],[nBasic (curr)]]*Table1[[#This Row],[W (curr)]]</f>
        <v>0</v>
      </c>
      <c r="U765" s="48"/>
      <c r="V765" s="49"/>
      <c r="W765" s="49"/>
      <c r="X765" s="49"/>
      <c r="Y765" s="49"/>
      <c r="Z765" s="49"/>
      <c r="AA765" s="49"/>
      <c r="AB765" s="49"/>
      <c r="AC765" s="49"/>
      <c r="AD765" s="49"/>
      <c r="AE765" s="49"/>
    </row>
    <row r="766" spans="1:31" s="44" customFormat="1" x14ac:dyDescent="0.25">
      <c r="A766" s="36">
        <v>158031</v>
      </c>
      <c r="B766" s="36" t="s">
        <v>23</v>
      </c>
      <c r="C766" s="36" t="s">
        <v>218</v>
      </c>
      <c r="D766" s="36">
        <v>15803</v>
      </c>
      <c r="E766" s="36">
        <v>1</v>
      </c>
      <c r="F766" s="37">
        <v>1</v>
      </c>
      <c r="G766" s="37">
        <v>0</v>
      </c>
      <c r="H766" s="38">
        <v>88217.326467120001</v>
      </c>
      <c r="I766" s="38">
        <f>Table1[[#This Row],[Cost]]+IF(Table1[[#This Row],[n]]=0,0,VLOOKUP(Table1[[#This Row],[DRG]],HCPCs,5,0))</f>
        <v>88217.326467120001</v>
      </c>
      <c r="J766" s="39">
        <v>0.1284945556</v>
      </c>
      <c r="K766" s="39">
        <f>Table1[[#This Row],[W (3M)]]-IFERROR((Table1[[#This Row],[W (3M)]]-Table1[[#This Row],[Adjusted Cost]]*Casemix/TotalCost)*EXP(-a/Table1[[#This Row],[n]]),)</f>
        <v>4.8670491902963926</v>
      </c>
      <c r="L766" s="39">
        <f>VLOOKUP(Table1[[#This Row],[BaseDRG]],BaseDRGTable,13+Table1[[#This Row],[severity]],FALSE)</f>
        <v>4.8670491902963926</v>
      </c>
      <c r="M766" s="39">
        <f>IF(VLOOKUP(Table1[[#This Row],[BaseDRG]],BaseDRGTable,8,0)&gt;0,Table1[[#This Row],[W (severity)]]*Basic_CaseMix/$L$797,Table1[[#This Row],[W (severity)]])</f>
        <v>4.9155726567777362</v>
      </c>
      <c r="N766" s="38">
        <v>1</v>
      </c>
      <c r="O766" s="41">
        <v>0</v>
      </c>
      <c r="P766" s="60">
        <v>4.356018447867112</v>
      </c>
      <c r="Q766" s="40">
        <f>Table1[[#This Row],[W (proposed)]]/Table1[[#This Row],[W (curr)]]-1</f>
        <v>0.12845542680945377</v>
      </c>
      <c r="R766" s="41">
        <f>RANK(Table1[[#This Row],[∆W%]],Table1[∆W%])</f>
        <v>228</v>
      </c>
      <c r="S766" s="59">
        <f>Table1[W (proposed)]-Table1[[#This Row],[W (curr)]]</f>
        <v>0.55955420891062424</v>
      </c>
      <c r="T766" s="50">
        <f>Table1[[#This Row],[nBasic]]*Table1[W (proposed)]-Table1[[#This Row],[nBasic (curr)]]*Table1[[#This Row],[W (curr)]]</f>
        <v>0</v>
      </c>
      <c r="U766" s="48"/>
      <c r="V766" s="49"/>
      <c r="W766" s="49"/>
      <c r="X766" s="49"/>
      <c r="Y766" s="49"/>
      <c r="Z766" s="49"/>
      <c r="AA766" s="49"/>
      <c r="AB766" s="49"/>
      <c r="AC766" s="49"/>
      <c r="AD766" s="49"/>
      <c r="AE766" s="49"/>
    </row>
    <row r="767" spans="1:31" s="44" customFormat="1" x14ac:dyDescent="0.25">
      <c r="A767" s="36">
        <v>146112</v>
      </c>
      <c r="B767" s="36" t="s">
        <v>22</v>
      </c>
      <c r="C767" s="36" t="s">
        <v>595</v>
      </c>
      <c r="D767" s="36">
        <v>14611</v>
      </c>
      <c r="E767" s="36">
        <v>2</v>
      </c>
      <c r="F767" s="37">
        <v>8</v>
      </c>
      <c r="G767" s="37">
        <v>0</v>
      </c>
      <c r="H767" s="38">
        <v>8704.6478625</v>
      </c>
      <c r="I767" s="38">
        <f>Table1[[#This Row],[Cost]]+IF(Table1[[#This Row],[n]]=0,0,VLOOKUP(Table1[[#This Row],[DRG]],HCPCs,5,0))</f>
        <v>8704.6478625</v>
      </c>
      <c r="J767" s="39">
        <v>0.64180206067500001</v>
      </c>
      <c r="K767" s="39">
        <f>Table1[[#This Row],[W (3M)]]-IFERROR((Table1[[#This Row],[W (3M)]]-Table1[[#This Row],[Adjusted Cost]]*Casemix/TotalCost)*EXP(-a/Table1[[#This Row],[n]]),)</f>
        <v>1.014110811509576</v>
      </c>
      <c r="L767" s="39">
        <f>VLOOKUP(Table1[[#This Row],[BaseDRG]],BaseDRGTable,13+Table1[[#This Row],[severity]],FALSE)</f>
        <v>0.59706714561731211</v>
      </c>
      <c r="M767" s="39">
        <f>IF(VLOOKUP(Table1[[#This Row],[BaseDRG]],BaseDRGTable,8,0)&gt;0,Table1[[#This Row],[W (severity)]]*Basic_CaseMix/$L$797,Table1[[#This Row],[W (severity)]])</f>
        <v>0.60301978067290918</v>
      </c>
      <c r="N767" s="38">
        <v>10</v>
      </c>
      <c r="O767" s="41">
        <v>0</v>
      </c>
      <c r="P767" s="60">
        <v>0.7015171434291908</v>
      </c>
      <c r="Q767" s="40">
        <f>Table1[[#This Row],[W (proposed)]]/Table1[[#This Row],[W (curr)]]-1</f>
        <v>-0.14040620914095125</v>
      </c>
      <c r="R767" s="41">
        <f>RANK(Table1[[#This Row],[∆W%]],Table1[∆W%])</f>
        <v>550</v>
      </c>
      <c r="S767" s="59">
        <f>Table1[W (proposed)]-Table1[[#This Row],[W (curr)]]</f>
        <v>-9.8497362756281626E-2</v>
      </c>
      <c r="T767" s="50">
        <f>Table1[[#This Row],[nBasic]]*Table1[W (proposed)]-Table1[[#This Row],[nBasic (curr)]]*Table1[[#This Row],[W (curr)]]</f>
        <v>0</v>
      </c>
      <c r="U767" s="48"/>
      <c r="V767" s="49"/>
      <c r="W767" s="49"/>
      <c r="X767" s="49"/>
      <c r="Y767" s="49"/>
      <c r="Z767" s="49"/>
      <c r="AA767" s="49"/>
      <c r="AB767" s="49"/>
      <c r="AC767" s="49"/>
      <c r="AD767" s="49"/>
      <c r="AE767" s="49"/>
    </row>
    <row r="768" spans="1:31" s="44" customFormat="1" x14ac:dyDescent="0.25">
      <c r="A768" s="36">
        <v>11122</v>
      </c>
      <c r="B768" s="36" t="s">
        <v>9</v>
      </c>
      <c r="C768" s="36" t="s">
        <v>598</v>
      </c>
      <c r="D768" s="36">
        <v>1112</v>
      </c>
      <c r="E768" s="36">
        <v>2</v>
      </c>
      <c r="F768" s="37">
        <v>1</v>
      </c>
      <c r="G768" s="37">
        <v>0</v>
      </c>
      <c r="H768" s="38">
        <v>10292.950000000001</v>
      </c>
      <c r="I768" s="38">
        <f>Table1[[#This Row],[Cost]]+IF(Table1[[#This Row],[n]]=0,0,VLOOKUP(Table1[[#This Row],[DRG]],HCPCs,5,0))</f>
        <v>15132.95</v>
      </c>
      <c r="J768" s="39">
        <v>1.4550000000000001</v>
      </c>
      <c r="K768" s="39">
        <f>Table1[[#This Row],[W (3M)]]-IFERROR((Table1[[#This Row],[W (3M)]]-Table1[[#This Row],[Adjusted Cost]]*Casemix/TotalCost)*EXP(-a/Table1[[#This Row],[n]]),)</f>
        <v>1.6239902539831852</v>
      </c>
      <c r="L768" s="39">
        <f>VLOOKUP(Table1[[#This Row],[BaseDRG]],BaseDRGTable,13+Table1[[#This Row],[severity]],FALSE)</f>
        <v>3.099044689666997</v>
      </c>
      <c r="M768" s="39">
        <f>IF(VLOOKUP(Table1[[#This Row],[BaseDRG]],BaseDRGTable,8,0)&gt;0,Table1[[#This Row],[W (severity)]]*Basic_CaseMix/$L$797,Table1[[#This Row],[W (severity)]])</f>
        <v>3.129941519603102</v>
      </c>
      <c r="N768" s="38">
        <v>1</v>
      </c>
      <c r="O768" s="41">
        <v>0</v>
      </c>
      <c r="P768" s="60">
        <v>4.1183236006072503</v>
      </c>
      <c r="Q768" s="40">
        <f>Table1[[#This Row],[W (proposed)]]/Table1[[#This Row],[W (curr)]]-1</f>
        <v>-0.2399962161444551</v>
      </c>
      <c r="R768" s="41">
        <f>RANK(Table1[[#This Row],[∆W%]],Table1[∆W%])</f>
        <v>653</v>
      </c>
      <c r="S768" s="59">
        <f>Table1[W (proposed)]-Table1[[#This Row],[W (curr)]]</f>
        <v>-0.98838208100414837</v>
      </c>
      <c r="T768" s="50">
        <f>Table1[[#This Row],[nBasic]]*Table1[W (proposed)]-Table1[[#This Row],[nBasic (curr)]]*Table1[[#This Row],[W (curr)]]</f>
        <v>0</v>
      </c>
      <c r="U768" s="48"/>
      <c r="V768" s="49"/>
      <c r="W768" s="49"/>
      <c r="X768" s="49"/>
      <c r="Y768" s="49"/>
      <c r="Z768" s="49"/>
      <c r="AA768" s="49"/>
      <c r="AB768" s="49"/>
      <c r="AC768" s="49"/>
      <c r="AD768" s="49"/>
      <c r="AE768" s="49"/>
    </row>
    <row r="769" spans="1:31" s="44" customFormat="1" x14ac:dyDescent="0.25">
      <c r="A769" s="36">
        <v>81021</v>
      </c>
      <c r="B769" s="36" t="s">
        <v>16</v>
      </c>
      <c r="C769" s="36" t="s">
        <v>223</v>
      </c>
      <c r="D769" s="36">
        <v>8102</v>
      </c>
      <c r="E769" s="36">
        <v>1</v>
      </c>
      <c r="F769" s="37">
        <v>2</v>
      </c>
      <c r="G769" s="37">
        <v>0</v>
      </c>
      <c r="H769" s="38">
        <v>10392.09</v>
      </c>
      <c r="I769" s="38">
        <f>Table1[[#This Row],[Cost]]+IF(Table1[[#This Row],[n]]=0,0,VLOOKUP(Table1[[#This Row],[DRG]],HCPCs,5,0))</f>
        <v>10561.911798568703</v>
      </c>
      <c r="J769" s="39">
        <v>1.1758999999999999</v>
      </c>
      <c r="K769" s="39">
        <f>Table1[[#This Row],[W (3M)]]-IFERROR((Table1[[#This Row],[W (3M)]]-Table1[[#This Row],[Adjusted Cost]]*Casemix/TotalCost)*EXP(-a/Table1[[#This Row],[n]]),)</f>
        <v>1.2443375017439298</v>
      </c>
      <c r="L769" s="39">
        <f>VLOOKUP(Table1[[#This Row],[BaseDRG]],BaseDRGTable,13+Table1[[#This Row],[severity]],FALSE)</f>
        <v>1.2443375017439298</v>
      </c>
      <c r="M769" s="39">
        <f>IF(VLOOKUP(Table1[[#This Row],[BaseDRG]],BaseDRGTable,8,0)&gt;0,Table1[[#This Row],[W (severity)]]*Basic_CaseMix/$L$797,Table1[[#This Row],[W (severity)]])</f>
        <v>1.2567432874051334</v>
      </c>
      <c r="N769" s="38">
        <v>2</v>
      </c>
      <c r="O769" s="41">
        <v>0</v>
      </c>
      <c r="P769" s="60">
        <v>1.8204832444914538</v>
      </c>
      <c r="Q769" s="40">
        <f>Table1[[#This Row],[W (proposed)]]/Table1[[#This Row],[W (curr)]]-1</f>
        <v>-0.3096650072403162</v>
      </c>
      <c r="R769" s="41">
        <f>RANK(Table1[[#This Row],[∆W%]],Table1[∆W%])</f>
        <v>691</v>
      </c>
      <c r="S769" s="59">
        <f>Table1[W (proposed)]-Table1[[#This Row],[W (curr)]]</f>
        <v>-0.56373995708632041</v>
      </c>
      <c r="T769" s="50">
        <f>Table1[[#This Row],[nBasic]]*Table1[W (proposed)]-Table1[[#This Row],[nBasic (curr)]]*Table1[[#This Row],[W (curr)]]</f>
        <v>0</v>
      </c>
      <c r="U769" s="48"/>
      <c r="V769" s="49"/>
      <c r="W769" s="49"/>
      <c r="X769" s="49"/>
      <c r="Y769" s="49"/>
      <c r="Z769" s="49"/>
      <c r="AA769" s="49"/>
      <c r="AB769" s="49"/>
      <c r="AC769" s="49"/>
      <c r="AD769" s="49"/>
      <c r="AE769" s="49"/>
    </row>
    <row r="770" spans="1:31" s="44" customFormat="1" x14ac:dyDescent="0.25">
      <c r="A770" s="36">
        <v>194192</v>
      </c>
      <c r="B770" s="36" t="s">
        <v>27</v>
      </c>
      <c r="C770" s="36" t="s">
        <v>606</v>
      </c>
      <c r="D770" s="36">
        <v>19419</v>
      </c>
      <c r="E770" s="36">
        <v>2</v>
      </c>
      <c r="F770" s="37">
        <v>5</v>
      </c>
      <c r="G770" s="37">
        <v>0</v>
      </c>
      <c r="H770" s="38">
        <v>2949.6935199999998</v>
      </c>
      <c r="I770" s="38">
        <f>Table1[[#This Row],[Cost]]+IF(Table1[[#This Row],[n]]=0,0,VLOOKUP(Table1[[#This Row],[DRG]],HCPCs,5,0))</f>
        <v>2949.6935199999998</v>
      </c>
      <c r="J770" s="39">
        <v>0.89138771172499998</v>
      </c>
      <c r="K770" s="39">
        <f>Table1[[#This Row],[W (3M)]]-IFERROR((Table1[[#This Row],[W (3M)]]-Table1[[#This Row],[Adjusted Cost]]*Casemix/TotalCost)*EXP(-a/Table1[[#This Row],[n]]),)</f>
        <v>0.43593962582967388</v>
      </c>
      <c r="L770" s="39">
        <f>VLOOKUP(Table1[[#This Row],[BaseDRG]],BaseDRGTable,13+Table1[[#This Row],[severity]],FALSE)</f>
        <v>0.83070416570573191</v>
      </c>
      <c r="M770" s="39">
        <f>IF(VLOOKUP(Table1[[#This Row],[BaseDRG]],BaseDRGTable,8,0)&gt;0,Table1[[#This Row],[W (severity)]]*Basic_CaseMix/$L$797,Table1[[#This Row],[W (severity)]])</f>
        <v>0.8389861131783195</v>
      </c>
      <c r="N770" s="38">
        <v>4</v>
      </c>
      <c r="O770" s="41">
        <v>0</v>
      </c>
      <c r="P770" s="60">
        <v>1.1344015215436534</v>
      </c>
      <c r="Q770" s="40">
        <f>Table1[[#This Row],[W (proposed)]]/Table1[[#This Row],[W (curr)]]-1</f>
        <v>-0.26041520815605312</v>
      </c>
      <c r="R770" s="41">
        <f>RANK(Table1[[#This Row],[∆W%]],Table1[∆W%])</f>
        <v>665</v>
      </c>
      <c r="S770" s="59">
        <f>Table1[W (proposed)]-Table1[[#This Row],[W (curr)]]</f>
        <v>-0.29541540836533386</v>
      </c>
      <c r="T770" s="50">
        <f>Table1[[#This Row],[nBasic]]*Table1[W (proposed)]-Table1[[#This Row],[nBasic (curr)]]*Table1[[#This Row],[W (curr)]]</f>
        <v>0</v>
      </c>
      <c r="U770" s="48"/>
      <c r="V770" s="49"/>
      <c r="W770" s="49"/>
      <c r="X770" s="49"/>
      <c r="Y770" s="49"/>
      <c r="Z770" s="49"/>
      <c r="AA770" s="49"/>
      <c r="AB770" s="49"/>
      <c r="AC770" s="49"/>
      <c r="AD770" s="49"/>
      <c r="AE770" s="49"/>
    </row>
    <row r="771" spans="1:31" s="44" customFormat="1" x14ac:dyDescent="0.25">
      <c r="A771" s="36">
        <v>121153</v>
      </c>
      <c r="B771" s="36" t="s">
        <v>20</v>
      </c>
      <c r="C771" s="36" t="s">
        <v>613</v>
      </c>
      <c r="D771" s="36">
        <v>12115</v>
      </c>
      <c r="E771" s="36">
        <v>3</v>
      </c>
      <c r="F771" s="37">
        <v>7</v>
      </c>
      <c r="G771" s="37">
        <v>0</v>
      </c>
      <c r="H771" s="38">
        <v>6062.9242857142863</v>
      </c>
      <c r="I771" s="38">
        <f>Table1[[#This Row],[Cost]]+IF(Table1[[#This Row],[n]]=0,0,VLOOKUP(Table1[[#This Row],[DRG]],HCPCs,5,0))</f>
        <v>6062.9242857142863</v>
      </c>
      <c r="J771" s="39">
        <v>2.6740884319250005</v>
      </c>
      <c r="K771" s="39">
        <f>Table1[[#This Row],[W (3M)]]-IFERROR((Table1[[#This Row],[W (3M)]]-Table1[[#This Row],[Adjusted Cost]]*Casemix/TotalCost)*EXP(-a/Table1[[#This Row],[n]]),)</f>
        <v>0.94318193320444577</v>
      </c>
      <c r="L771" s="39">
        <f>VLOOKUP(Table1[[#This Row],[BaseDRG]],BaseDRGTable,13+Table1[[#This Row],[severity]],FALSE)</f>
        <v>0.94318193320444577</v>
      </c>
      <c r="M771" s="39">
        <f>IF(VLOOKUP(Table1[[#This Row],[BaseDRG]],BaseDRGTable,8,0)&gt;0,Table1[[#This Row],[W (severity)]]*Basic_CaseMix/$L$797,Table1[[#This Row],[W (severity)]])</f>
        <v>0.95258526058665138</v>
      </c>
      <c r="N771" s="38">
        <v>2</v>
      </c>
      <c r="O771" s="41">
        <v>0</v>
      </c>
      <c r="P771" s="60">
        <v>1.1981390452764811</v>
      </c>
      <c r="Q771" s="40">
        <f>Table1[[#This Row],[W (proposed)]]/Table1[[#This Row],[W (curr)]]-1</f>
        <v>-0.20494598323783531</v>
      </c>
      <c r="R771" s="41">
        <f>RANK(Table1[[#This Row],[∆W%]],Table1[∆W%])</f>
        <v>620</v>
      </c>
      <c r="S771" s="59">
        <f>Table1[W (proposed)]-Table1[[#This Row],[W (curr)]]</f>
        <v>-0.24555378468982969</v>
      </c>
      <c r="T771" s="50">
        <f>Table1[[#This Row],[nBasic]]*Table1[W (proposed)]-Table1[[#This Row],[nBasic (curr)]]*Table1[[#This Row],[W (curr)]]</f>
        <v>0</v>
      </c>
      <c r="U771" s="48"/>
      <c r="V771" s="49"/>
      <c r="W771" s="49"/>
      <c r="X771" s="49"/>
      <c r="Y771" s="49"/>
      <c r="Z771" s="49"/>
      <c r="AA771" s="49"/>
      <c r="AB771" s="49"/>
      <c r="AC771" s="49"/>
      <c r="AD771" s="49"/>
      <c r="AE771" s="49"/>
    </row>
    <row r="772" spans="1:31" s="44" customFormat="1" x14ac:dyDescent="0.25">
      <c r="A772" s="36">
        <v>158071</v>
      </c>
      <c r="B772" s="36" t="s">
        <v>23</v>
      </c>
      <c r="C772" s="36" t="s">
        <v>236</v>
      </c>
      <c r="D772" s="36">
        <v>15807</v>
      </c>
      <c r="E772" s="36">
        <v>1</v>
      </c>
      <c r="F772" s="37">
        <v>3</v>
      </c>
      <c r="G772" s="37">
        <v>0</v>
      </c>
      <c r="H772" s="38">
        <v>22744.494533333334</v>
      </c>
      <c r="I772" s="38">
        <f>Table1[[#This Row],[Cost]]+IF(Table1[[#This Row],[n]]=0,0,VLOOKUP(Table1[[#This Row],[DRG]],HCPCs,5,0))</f>
        <v>22744.494533333334</v>
      </c>
      <c r="J772" s="39">
        <v>3.6323996410200001</v>
      </c>
      <c r="K772" s="39">
        <f>Table1[[#This Row],[W (3M)]]-IFERROR((Table1[[#This Row],[W (3M)]]-Table1[[#This Row],[Adjusted Cost]]*Casemix/TotalCost)*EXP(-a/Table1[[#This Row],[n]]),)</f>
        <v>2.9581497735815416</v>
      </c>
      <c r="L772" s="39">
        <f>VLOOKUP(Table1[[#This Row],[BaseDRG]],BaseDRGTable,13+Table1[[#This Row],[severity]],FALSE)</f>
        <v>2.9581497735815416</v>
      </c>
      <c r="M772" s="39">
        <f>IF(VLOOKUP(Table1[[#This Row],[BaseDRG]],BaseDRGTable,8,0)&gt;0,Table1[[#This Row],[W (severity)]]*Basic_CaseMix/$L$797,Table1[[#This Row],[W (severity)]])</f>
        <v>2.9876419105567256</v>
      </c>
      <c r="N772" s="38">
        <v>5</v>
      </c>
      <c r="O772" s="41">
        <v>0</v>
      </c>
      <c r="P772" s="60">
        <v>3.892596333578707</v>
      </c>
      <c r="Q772" s="40">
        <f>Table1[[#This Row],[W (proposed)]]/Table1[[#This Row],[W (curr)]]-1</f>
        <v>-0.23248093186944985</v>
      </c>
      <c r="R772" s="41">
        <f>RANK(Table1[[#This Row],[∆W%]],Table1[∆W%])</f>
        <v>648</v>
      </c>
      <c r="S772" s="59">
        <f>Table1[W (proposed)]-Table1[[#This Row],[W (curr)]]</f>
        <v>-0.90495442302198148</v>
      </c>
      <c r="T772" s="50">
        <f>Table1[[#This Row],[nBasic]]*Table1[W (proposed)]-Table1[[#This Row],[nBasic (curr)]]*Table1[[#This Row],[W (curr)]]</f>
        <v>0</v>
      </c>
      <c r="U772" s="48"/>
      <c r="V772" s="49"/>
      <c r="W772" s="49"/>
      <c r="X772" s="49"/>
      <c r="Y772" s="49"/>
      <c r="Z772" s="49"/>
      <c r="AA772" s="49"/>
      <c r="AB772" s="49"/>
      <c r="AC772" s="49"/>
      <c r="AD772" s="49"/>
      <c r="AE772" s="49"/>
    </row>
    <row r="773" spans="1:31" s="44" customFormat="1" x14ac:dyDescent="0.25">
      <c r="A773" s="36">
        <v>134113</v>
      </c>
      <c r="B773" s="36" t="s">
        <v>21</v>
      </c>
      <c r="C773" s="36" t="s">
        <v>630</v>
      </c>
      <c r="D773" s="36">
        <v>13411</v>
      </c>
      <c r="E773" s="36">
        <v>3</v>
      </c>
      <c r="F773" s="37">
        <v>7</v>
      </c>
      <c r="G773" s="37">
        <v>0</v>
      </c>
      <c r="H773" s="38">
        <v>27972.360429365715</v>
      </c>
      <c r="I773" s="38">
        <f>Table1[[#This Row],[Cost]]+IF(Table1[[#This Row],[n]]=0,0,VLOOKUP(Table1[[#This Row],[DRG]],HCPCs,5,0))</f>
        <v>28020.880943242486</v>
      </c>
      <c r="J773" s="39">
        <v>1.4974046378000001</v>
      </c>
      <c r="K773" s="39">
        <f>Table1[[#This Row],[W (3M)]]-IFERROR((Table1[[#This Row],[W (3M)]]-Table1[[#This Row],[Adjusted Cost]]*Casemix/TotalCost)*EXP(-a/Table1[[#This Row],[n]]),)</f>
        <v>3.1860880632239938</v>
      </c>
      <c r="L773" s="39">
        <f>VLOOKUP(Table1[[#This Row],[BaseDRG]],BaseDRGTable,13+Table1[[#This Row],[severity]],FALSE)</f>
        <v>3.1860880632239938</v>
      </c>
      <c r="M773" s="39">
        <f>IF(VLOOKUP(Table1[[#This Row],[BaseDRG]],BaseDRGTable,8,0)&gt;0,Table1[[#This Row],[W (severity)]]*Basic_CaseMix/$L$797,Table1[[#This Row],[W (severity)]])</f>
        <v>3.217852697460831</v>
      </c>
      <c r="N773" s="38">
        <v>6</v>
      </c>
      <c r="O773" s="41">
        <v>0</v>
      </c>
      <c r="P773" s="60">
        <v>3.7824186758392471</v>
      </c>
      <c r="Q773" s="40">
        <f>Table1[[#This Row],[W (proposed)]]/Table1[[#This Row],[W (curr)]]-1</f>
        <v>-0.14926057286694994</v>
      </c>
      <c r="R773" s="41">
        <f>RANK(Table1[[#This Row],[∆W%]],Table1[∆W%])</f>
        <v>564</v>
      </c>
      <c r="S773" s="59">
        <f>Table1[W (proposed)]-Table1[[#This Row],[W (curr)]]</f>
        <v>-0.56456597837841604</v>
      </c>
      <c r="T773" s="50">
        <f>Table1[[#This Row],[nBasic]]*Table1[W (proposed)]-Table1[[#This Row],[nBasic (curr)]]*Table1[[#This Row],[W (curr)]]</f>
        <v>0</v>
      </c>
      <c r="U773" s="48"/>
      <c r="V773" s="49"/>
      <c r="W773" s="49"/>
      <c r="X773" s="49"/>
      <c r="Y773" s="49"/>
      <c r="Z773" s="49"/>
      <c r="AA773" s="49"/>
      <c r="AB773" s="49"/>
      <c r="AC773" s="49"/>
      <c r="AD773" s="49"/>
      <c r="AE773" s="49"/>
    </row>
    <row r="774" spans="1:31" s="44" customFormat="1" x14ac:dyDescent="0.25">
      <c r="A774" s="36">
        <v>224101</v>
      </c>
      <c r="B774" s="36" t="s">
        <v>30</v>
      </c>
      <c r="C774" s="36" t="s">
        <v>246</v>
      </c>
      <c r="D774" s="36">
        <v>22410</v>
      </c>
      <c r="E774" s="36">
        <v>1</v>
      </c>
      <c r="F774" s="37">
        <v>6</v>
      </c>
      <c r="G774" s="37">
        <v>0</v>
      </c>
      <c r="H774" s="38">
        <v>8534.4299999999985</v>
      </c>
      <c r="I774" s="38">
        <f>Table1[[#This Row],[Cost]]+IF(Table1[[#This Row],[n]]=0,0,VLOOKUP(Table1[[#This Row],[DRG]],HCPCs,5,0))</f>
        <v>9117.8585714285691</v>
      </c>
      <c r="J774" s="39">
        <v>1.0247012356199998</v>
      </c>
      <c r="K774" s="39">
        <f>Table1[[#This Row],[W (3M)]]-IFERROR((Table1[[#This Row],[W (3M)]]-Table1[[#This Row],[Adjusted Cost]]*Casemix/TotalCost)*EXP(-a/Table1[[#This Row],[n]]),)</f>
        <v>1.0934586473219348</v>
      </c>
      <c r="L774" s="39">
        <f>VLOOKUP(Table1[[#This Row],[BaseDRG]],BaseDRGTable,13+Table1[[#This Row],[severity]],FALSE)</f>
        <v>1.0934586473219348</v>
      </c>
      <c r="M774" s="39">
        <f>IF(VLOOKUP(Table1[[#This Row],[BaseDRG]],BaseDRGTable,8,0)&gt;0,Table1[[#This Row],[W (severity)]]*Basic_CaseMix/$L$797,Table1[[#This Row],[W (severity)]])</f>
        <v>1.104360202236943</v>
      </c>
      <c r="N774" s="38">
        <v>11</v>
      </c>
      <c r="O774" s="41">
        <v>0</v>
      </c>
      <c r="P774" s="60">
        <v>1.9790846352896669</v>
      </c>
      <c r="Q774" s="40">
        <f>Table1[[#This Row],[W (proposed)]]/Table1[[#This Row],[W (curr)]]-1</f>
        <v>-0.44198434844839052</v>
      </c>
      <c r="R774" s="41">
        <f>RANK(Table1[[#This Row],[∆W%]],Table1[∆W%])</f>
        <v>743</v>
      </c>
      <c r="S774" s="59">
        <f>Table1[W (proposed)]-Table1[[#This Row],[W (curr)]]</f>
        <v>-0.87472443305272396</v>
      </c>
      <c r="T774" s="50">
        <f>Table1[[#This Row],[nBasic]]*Table1[W (proposed)]-Table1[[#This Row],[nBasic (curr)]]*Table1[[#This Row],[W (curr)]]</f>
        <v>0</v>
      </c>
      <c r="U774" s="48"/>
      <c r="V774" s="49"/>
      <c r="W774" s="49"/>
      <c r="X774" s="49"/>
      <c r="Y774" s="49"/>
      <c r="Z774" s="49"/>
      <c r="AA774" s="49"/>
      <c r="AB774" s="49"/>
      <c r="AC774" s="49"/>
      <c r="AD774" s="49"/>
      <c r="AE774" s="49"/>
    </row>
    <row r="775" spans="1:31" s="44" customFormat="1" x14ac:dyDescent="0.25">
      <c r="A775" s="36">
        <v>101203</v>
      </c>
      <c r="B775" s="36" t="s">
        <v>18</v>
      </c>
      <c r="C775" s="36" t="s">
        <v>674</v>
      </c>
      <c r="D775" s="36">
        <v>10120</v>
      </c>
      <c r="E775" s="36">
        <v>3</v>
      </c>
      <c r="F775" s="37">
        <v>4</v>
      </c>
      <c r="G775" s="37">
        <v>0</v>
      </c>
      <c r="H775" s="38">
        <v>21005.980875000001</v>
      </c>
      <c r="I775" s="38">
        <f>Table1[[#This Row],[Cost]]+IF(Table1[[#This Row],[n]]=0,0,VLOOKUP(Table1[[#This Row],[DRG]],HCPCs,5,0))</f>
        <v>21051.579607142859</v>
      </c>
      <c r="J775" s="39">
        <v>2.4383151097</v>
      </c>
      <c r="K775" s="39">
        <f>Table1[[#This Row],[W (3M)]]-IFERROR((Table1[[#This Row],[W (3M)]]-Table1[[#This Row],[Adjusted Cost]]*Casemix/TotalCost)*EXP(-a/Table1[[#This Row],[n]]),)</f>
        <v>2.5275050516334963</v>
      </c>
      <c r="L775" s="39">
        <f>VLOOKUP(Table1[[#This Row],[BaseDRG]],BaseDRGTable,13+Table1[[#This Row],[severity]],FALSE)</f>
        <v>2.5275050516334963</v>
      </c>
      <c r="M775" s="39">
        <f>IF(VLOOKUP(Table1[[#This Row],[BaseDRG]],BaseDRGTable,8,0)&gt;0,Table1[[#This Row],[W (severity)]]*Basic_CaseMix/$L$797,Table1[[#This Row],[W (severity)]])</f>
        <v>2.5527037504465029</v>
      </c>
      <c r="N775" s="38">
        <v>2</v>
      </c>
      <c r="O775" s="41">
        <v>0</v>
      </c>
      <c r="P775" s="60">
        <v>4.2658686256211462</v>
      </c>
      <c r="Q775" s="40">
        <f>Table1[[#This Row],[W (proposed)]]/Table1[[#This Row],[W (curr)]]-1</f>
        <v>-0.40159813288323953</v>
      </c>
      <c r="R775" s="41">
        <f>RANK(Table1[[#This Row],[∆W%]],Table1[∆W%])</f>
        <v>727</v>
      </c>
      <c r="S775" s="59">
        <f>Table1[W (proposed)]-Table1[[#This Row],[W (curr)]]</f>
        <v>-1.7131648751746433</v>
      </c>
      <c r="T775" s="50">
        <f>Table1[[#This Row],[nBasic]]*Table1[W (proposed)]-Table1[[#This Row],[nBasic (curr)]]*Table1[[#This Row],[W (curr)]]</f>
        <v>0</v>
      </c>
      <c r="U775" s="48"/>
      <c r="V775" s="49"/>
      <c r="W775" s="49"/>
      <c r="X775" s="49"/>
      <c r="Y775" s="49"/>
      <c r="Z775" s="49"/>
      <c r="AA775" s="49"/>
      <c r="AB775" s="49"/>
      <c r="AC775" s="49"/>
      <c r="AD775" s="49"/>
      <c r="AE775" s="49"/>
    </row>
    <row r="776" spans="1:31" s="44" customFormat="1" x14ac:dyDescent="0.25">
      <c r="A776" s="36">
        <v>194121</v>
      </c>
      <c r="B776" s="36" t="s">
        <v>27</v>
      </c>
      <c r="C776" s="36" t="s">
        <v>262</v>
      </c>
      <c r="D776" s="36">
        <v>19412</v>
      </c>
      <c r="E776" s="36">
        <v>1</v>
      </c>
      <c r="F776" s="37">
        <v>15</v>
      </c>
      <c r="G776" s="37">
        <v>0</v>
      </c>
      <c r="H776" s="38">
        <v>4750.597373333334</v>
      </c>
      <c r="I776" s="38">
        <f>Table1[[#This Row],[Cost]]+IF(Table1[[#This Row],[n]]=0,0,VLOOKUP(Table1[[#This Row],[DRG]],HCPCs,5,0))</f>
        <v>4750.597373333334</v>
      </c>
      <c r="J776" s="39">
        <v>0.58830173533000019</v>
      </c>
      <c r="K776" s="39">
        <f>Table1[[#This Row],[W (3M)]]-IFERROR((Table1[[#This Row],[W (3M)]]-Table1[[#This Row],[Adjusted Cost]]*Casemix/TotalCost)*EXP(-a/Table1[[#This Row],[n]]),)</f>
        <v>0.57552466640040811</v>
      </c>
      <c r="L776" s="39">
        <f>VLOOKUP(Table1[[#This Row],[BaseDRG]],BaseDRGTable,13+Table1[[#This Row],[severity]],FALSE)</f>
        <v>0.57552466640040811</v>
      </c>
      <c r="M776" s="39">
        <f>IF(VLOOKUP(Table1[[#This Row],[BaseDRG]],BaseDRGTable,8,0)&gt;0,Table1[[#This Row],[W (severity)]]*Basic_CaseMix/$L$797,Table1[[#This Row],[W (severity)]])</f>
        <v>0.58126252742612883</v>
      </c>
      <c r="N776" s="38">
        <v>13</v>
      </c>
      <c r="O776" s="41">
        <v>0</v>
      </c>
      <c r="P776" s="60">
        <v>1.1322922749061426</v>
      </c>
      <c r="Q776" s="40">
        <f>Table1[[#This Row],[W (proposed)]]/Table1[[#This Row],[W (curr)]]-1</f>
        <v>-0.48664974555769136</v>
      </c>
      <c r="R776" s="41">
        <f>RANK(Table1[[#This Row],[∆W%]],Table1[∆W%])</f>
        <v>758</v>
      </c>
      <c r="S776" s="59">
        <f>Table1[W (proposed)]-Table1[[#This Row],[W (curr)]]</f>
        <v>-0.55102974748001377</v>
      </c>
      <c r="T776" s="50">
        <f>Table1[[#This Row],[nBasic]]*Table1[W (proposed)]-Table1[[#This Row],[nBasic (curr)]]*Table1[[#This Row],[W (curr)]]</f>
        <v>0</v>
      </c>
      <c r="U776" s="48"/>
      <c r="V776" s="49"/>
      <c r="W776" s="49"/>
      <c r="X776" s="49"/>
      <c r="Y776" s="49"/>
      <c r="Z776" s="49"/>
      <c r="AA776" s="49"/>
      <c r="AB776" s="49"/>
      <c r="AC776" s="49"/>
      <c r="AD776" s="49"/>
      <c r="AE776" s="49"/>
    </row>
    <row r="777" spans="1:31" s="44" customFormat="1" x14ac:dyDescent="0.25">
      <c r="A777" s="36">
        <v>121152</v>
      </c>
      <c r="B777" s="36" t="s">
        <v>20</v>
      </c>
      <c r="C777" s="36" t="s">
        <v>616</v>
      </c>
      <c r="D777" s="36">
        <v>12115</v>
      </c>
      <c r="E777" s="36">
        <v>2</v>
      </c>
      <c r="F777" s="37">
        <v>8</v>
      </c>
      <c r="G777" s="37">
        <v>0</v>
      </c>
      <c r="H777" s="38">
        <v>1665.6131249999999</v>
      </c>
      <c r="I777" s="38">
        <f>Table1[[#This Row],[Cost]]+IF(Table1[[#This Row],[n]]=0,0,VLOOKUP(Table1[[#This Row],[DRG]],HCPCs,5,0))</f>
        <v>1665.6131249999999</v>
      </c>
      <c r="J777" s="39">
        <v>1.2201987835454544</v>
      </c>
      <c r="K777" s="39">
        <f>Table1[[#This Row],[W (3M)]]-IFERROR((Table1[[#This Row],[W (3M)]]-Table1[[#This Row],[Adjusted Cost]]*Casemix/TotalCost)*EXP(-a/Table1[[#This Row],[n]]),)</f>
        <v>0.29847823986432975</v>
      </c>
      <c r="L777" s="39">
        <f>VLOOKUP(Table1[[#This Row],[BaseDRG]],BaseDRGTable,13+Table1[[#This Row],[severity]],FALSE)</f>
        <v>0.29847823986432975</v>
      </c>
      <c r="M777" s="39">
        <f>IF(VLOOKUP(Table1[[#This Row],[BaseDRG]],BaseDRGTable,8,0)&gt;0,Table1[[#This Row],[W (severity)]]*Basic_CaseMix/$L$797,Table1[[#This Row],[W (severity)]])</f>
        <v>0.30145400573420078</v>
      </c>
      <c r="N777" s="38">
        <v>14</v>
      </c>
      <c r="O777" s="41">
        <v>1</v>
      </c>
      <c r="P777" s="60">
        <v>0.56062917596873352</v>
      </c>
      <c r="Q777" s="40">
        <f>Table1[[#This Row],[W (proposed)]]/Table1[[#This Row],[W (curr)]]-1</f>
        <v>-0.4622934041680824</v>
      </c>
      <c r="R777" s="41">
        <f>RANK(Table1[[#This Row],[∆W%]],Table1[∆W%])</f>
        <v>752</v>
      </c>
      <c r="S777" s="59">
        <f>Table1[W (proposed)]-Table1[[#This Row],[W (curr)]]</f>
        <v>-0.25917517023453274</v>
      </c>
      <c r="T777" s="50">
        <f>Table1[[#This Row],[nBasic]]*Table1[W (proposed)]-Table1[[#This Row],[nBasic (curr)]]*Table1[[#This Row],[W (curr)]]</f>
        <v>-0.56062917596873352</v>
      </c>
      <c r="U777" s="48"/>
      <c r="V777" s="49"/>
      <c r="W777" s="49"/>
      <c r="X777" s="49"/>
      <c r="Y777" s="49"/>
      <c r="Z777" s="49"/>
      <c r="AA777" s="49"/>
      <c r="AB777" s="49"/>
      <c r="AC777" s="49"/>
      <c r="AD777" s="49"/>
      <c r="AE777" s="49"/>
    </row>
    <row r="778" spans="1:31" s="44" customFormat="1" x14ac:dyDescent="0.25">
      <c r="A778" s="36">
        <v>194182</v>
      </c>
      <c r="B778" s="36" t="s">
        <v>27</v>
      </c>
      <c r="C778" s="36" t="s">
        <v>555</v>
      </c>
      <c r="D778" s="36">
        <v>19418</v>
      </c>
      <c r="E778" s="36">
        <v>2</v>
      </c>
      <c r="F778" s="37">
        <v>2</v>
      </c>
      <c r="G778" s="37">
        <v>0</v>
      </c>
      <c r="H778" s="38">
        <v>4150.7800000000007</v>
      </c>
      <c r="I778" s="38">
        <f>Table1[[#This Row],[Cost]]+IF(Table1[[#This Row],[n]]=0,0,VLOOKUP(Table1[[#This Row],[DRG]],HCPCs,5,0))</f>
        <v>4150.7800000000007</v>
      </c>
      <c r="J778" s="39">
        <v>1.6644841158999999</v>
      </c>
      <c r="K778" s="39">
        <f>Table1[[#This Row],[W (3M)]]-IFERROR((Table1[[#This Row],[W (3M)]]-Table1[[#This Row],[Adjusted Cost]]*Casemix/TotalCost)*EXP(-a/Table1[[#This Row],[n]]),)</f>
        <v>0.88541295246492746</v>
      </c>
      <c r="L778" s="39">
        <f>VLOOKUP(Table1[[#This Row],[BaseDRG]],BaseDRGTable,13+Table1[[#This Row],[severity]],FALSE)</f>
        <v>0.88541295246492746</v>
      </c>
      <c r="M778" s="39">
        <f>IF(VLOOKUP(Table1[[#This Row],[BaseDRG]],BaseDRGTable,8,0)&gt;0,Table1[[#This Row],[W (severity)]]*Basic_CaseMix/$L$797,Table1[[#This Row],[W (severity)]])</f>
        <v>0.89424033514409518</v>
      </c>
      <c r="N778" s="38">
        <v>3</v>
      </c>
      <c r="O778" s="41">
        <v>1</v>
      </c>
      <c r="P778" s="60">
        <v>0.89837004998680592</v>
      </c>
      <c r="Q778" s="40">
        <f>Table1[[#This Row],[W (proposed)]]/Table1[[#This Row],[W (curr)]]-1</f>
        <v>-4.5968972838881239E-3</v>
      </c>
      <c r="R778" s="41">
        <f>RANK(Table1[[#This Row],[∆W%]],Table1[∆W%])</f>
        <v>406</v>
      </c>
      <c r="S778" s="59">
        <f>Table1[W (proposed)]-Table1[[#This Row],[W (curr)]]</f>
        <v>-4.1297148427107411E-3</v>
      </c>
      <c r="T778" s="50">
        <f>Table1[[#This Row],[nBasic]]*Table1[W (proposed)]-Table1[[#This Row],[nBasic (curr)]]*Table1[[#This Row],[W (curr)]]</f>
        <v>-0.89837004998680592</v>
      </c>
      <c r="U778" s="48"/>
      <c r="V778" s="49"/>
      <c r="W778" s="49"/>
      <c r="X778" s="49"/>
      <c r="Y778" s="49"/>
      <c r="Z778" s="49"/>
      <c r="AA778" s="49"/>
      <c r="AB778" s="49"/>
      <c r="AC778" s="49"/>
      <c r="AD778" s="49"/>
      <c r="AE778" s="49"/>
    </row>
    <row r="779" spans="1:31" s="44" customFormat="1" x14ac:dyDescent="0.25">
      <c r="A779" s="36">
        <v>164122</v>
      </c>
      <c r="B779" s="36" t="s">
        <v>24</v>
      </c>
      <c r="C779" s="36" t="s">
        <v>608</v>
      </c>
      <c r="D779" s="36">
        <v>16412</v>
      </c>
      <c r="E779" s="36">
        <v>2</v>
      </c>
      <c r="F779" s="37">
        <v>28</v>
      </c>
      <c r="G779" s="37">
        <v>0</v>
      </c>
      <c r="H779" s="38">
        <v>4809.5209000000004</v>
      </c>
      <c r="I779" s="38">
        <f>Table1[[#This Row],[Cost]]+IF(Table1[[#This Row],[n]]=0,0,VLOOKUP(Table1[[#This Row],[DRG]],HCPCs,5,0))</f>
        <v>4820.1280428571436</v>
      </c>
      <c r="J779" s="39">
        <v>1.0621994386676472</v>
      </c>
      <c r="K779" s="39">
        <f>Table1[[#This Row],[W (3M)]]-IFERROR((Table1[[#This Row],[W (3M)]]-Table1[[#This Row],[Adjusted Cost]]*Casemix/TotalCost)*EXP(-a/Table1[[#This Row],[n]]),)</f>
        <v>0.59672893776406877</v>
      </c>
      <c r="L779" s="39">
        <f>VLOOKUP(Table1[[#This Row],[BaseDRG]],BaseDRGTable,13+Table1[[#This Row],[severity]],FALSE)</f>
        <v>0.8689308098571864</v>
      </c>
      <c r="M779" s="39">
        <f>IF(VLOOKUP(Table1[[#This Row],[BaseDRG]],BaseDRGTable,8,0)&gt;0,Table1[[#This Row],[W (severity)]]*Basic_CaseMix/$L$797,Table1[[#This Row],[W (severity)]])</f>
        <v>0.87759386900825787</v>
      </c>
      <c r="N779" s="38">
        <v>38</v>
      </c>
      <c r="O779" s="41">
        <v>1</v>
      </c>
      <c r="P779" s="60">
        <v>0.94914213816752246</v>
      </c>
      <c r="Q779" s="40">
        <f>Table1[[#This Row],[W (proposed)]]/Table1[[#This Row],[W (curr)]]-1</f>
        <v>-7.53820384556948E-2</v>
      </c>
      <c r="R779" s="41">
        <f>RANK(Table1[[#This Row],[∆W%]],Table1[∆W%])</f>
        <v>475</v>
      </c>
      <c r="S779" s="59">
        <f>Table1[W (proposed)]-Table1[[#This Row],[W (curr)]]</f>
        <v>-7.1548269159264599E-2</v>
      </c>
      <c r="T779" s="50">
        <f>Table1[[#This Row],[nBasic]]*Table1[W (proposed)]-Table1[[#This Row],[nBasic (curr)]]*Table1[[#This Row],[W (curr)]]</f>
        <v>-0.94914213816752246</v>
      </c>
      <c r="U779" s="48"/>
      <c r="V779" s="49"/>
      <c r="W779" s="49"/>
      <c r="X779" s="49"/>
      <c r="Y779" s="49"/>
      <c r="Z779" s="49"/>
      <c r="AA779" s="49"/>
      <c r="AB779" s="49"/>
      <c r="AC779" s="49"/>
      <c r="AD779" s="49"/>
      <c r="AE779" s="49"/>
    </row>
    <row r="780" spans="1:31" s="44" customFormat="1" x14ac:dyDescent="0.25">
      <c r="A780" s="36">
        <v>111122</v>
      </c>
      <c r="B780" s="36" t="s">
        <v>19</v>
      </c>
      <c r="C780" s="36" t="s">
        <v>478</v>
      </c>
      <c r="D780" s="36">
        <v>11112</v>
      </c>
      <c r="E780" s="36">
        <v>2</v>
      </c>
      <c r="F780" s="37">
        <v>3</v>
      </c>
      <c r="G780" s="37">
        <v>0</v>
      </c>
      <c r="H780" s="38">
        <v>4964.1366666666663</v>
      </c>
      <c r="I780" s="38">
        <f>Table1[[#This Row],[Cost]]+IF(Table1[[#This Row],[n]]=0,0,VLOOKUP(Table1[[#This Row],[DRG]],HCPCs,5,0))</f>
        <v>9761.1774031007753</v>
      </c>
      <c r="J780" s="39">
        <v>1.9041007347292684</v>
      </c>
      <c r="K780" s="39">
        <f>Table1[[#This Row],[W (3M)]]-IFERROR((Table1[[#This Row],[W (3M)]]-Table1[[#This Row],[Adjusted Cost]]*Casemix/TotalCost)*EXP(-a/Table1[[#This Row],[n]]),)</f>
        <v>1.3503397140182432</v>
      </c>
      <c r="L780" s="39">
        <f>VLOOKUP(Table1[[#This Row],[BaseDRG]],BaseDRGTable,13+Table1[[#This Row],[severity]],FALSE)</f>
        <v>0.59657108930907121</v>
      </c>
      <c r="M780" s="39">
        <f>IF(VLOOKUP(Table1[[#This Row],[BaseDRG]],BaseDRGTable,8,0)&gt;0,Table1[[#This Row],[W (severity)]]*Basic_CaseMix/$L$797,Table1[[#This Row],[W (severity)]])</f>
        <v>0.60251877878661786</v>
      </c>
      <c r="N780" s="38">
        <v>44</v>
      </c>
      <c r="O780" s="41">
        <v>1</v>
      </c>
      <c r="P780" s="60">
        <v>1.012014166498971</v>
      </c>
      <c r="Q780" s="40">
        <f>Table1[[#This Row],[W (proposed)]]/Table1[[#This Row],[W (curr)]]-1</f>
        <v>-0.40463404690172344</v>
      </c>
      <c r="R780" s="41">
        <f>RANK(Table1[[#This Row],[∆W%]],Table1[∆W%])</f>
        <v>731</v>
      </c>
      <c r="S780" s="59">
        <f>Table1[W (proposed)]-Table1[[#This Row],[W (curr)]]</f>
        <v>-0.40949538771235316</v>
      </c>
      <c r="T780" s="50">
        <f>Table1[[#This Row],[nBasic]]*Table1[W (proposed)]-Table1[[#This Row],[nBasic (curr)]]*Table1[[#This Row],[W (curr)]]</f>
        <v>-1.012014166498971</v>
      </c>
      <c r="U780" s="48"/>
      <c r="V780" s="49"/>
      <c r="W780" s="49"/>
      <c r="X780" s="49"/>
      <c r="Y780" s="49"/>
      <c r="Z780" s="49"/>
      <c r="AA780" s="49"/>
      <c r="AB780" s="49"/>
      <c r="AC780" s="49"/>
      <c r="AD780" s="49"/>
      <c r="AE780" s="49"/>
    </row>
    <row r="781" spans="1:31" s="44" customFormat="1" x14ac:dyDescent="0.25">
      <c r="A781" s="36">
        <v>134153</v>
      </c>
      <c r="B781" s="36" t="s">
        <v>21</v>
      </c>
      <c r="C781" s="36" t="s">
        <v>499</v>
      </c>
      <c r="D781" s="36">
        <v>13415</v>
      </c>
      <c r="E781" s="36">
        <v>3</v>
      </c>
      <c r="F781" s="37">
        <v>6</v>
      </c>
      <c r="G781" s="37">
        <v>0</v>
      </c>
      <c r="H781" s="38">
        <v>2805.4577000000004</v>
      </c>
      <c r="I781" s="38">
        <f>Table1[[#This Row],[Cost]]+IF(Table1[[#This Row],[n]]=0,0,VLOOKUP(Table1[[#This Row],[DRG]],HCPCs,5,0))</f>
        <v>2805.4577000000004</v>
      </c>
      <c r="J781" s="39">
        <v>0.45959640914166666</v>
      </c>
      <c r="K781" s="39">
        <f>Table1[[#This Row],[W (3M)]]-IFERROR((Table1[[#This Row],[W (3M)]]-Table1[[#This Row],[Adjusted Cost]]*Casemix/TotalCost)*EXP(-a/Table1[[#This Row],[n]]),)</f>
        <v>0.35445782501702511</v>
      </c>
      <c r="L781" s="39">
        <f>VLOOKUP(Table1[[#This Row],[BaseDRG]],BaseDRGTable,13+Table1[[#This Row],[severity]],FALSE)</f>
        <v>0.55638686914906899</v>
      </c>
      <c r="M781" s="39">
        <f>IF(VLOOKUP(Table1[[#This Row],[BaseDRG]],BaseDRGTable,8,0)&gt;0,Table1[[#This Row],[W (severity)]]*Basic_CaseMix/$L$797,Table1[[#This Row],[W (severity)]])</f>
        <v>0.56193393032314576</v>
      </c>
      <c r="N781" s="38">
        <v>21</v>
      </c>
      <c r="O781" s="41">
        <v>2</v>
      </c>
      <c r="P781" s="60">
        <v>0.53850263728805803</v>
      </c>
      <c r="Q781" s="40">
        <f>Table1[[#This Row],[W (proposed)]]/Table1[[#This Row],[W (curr)]]-1</f>
        <v>4.3511937384540067E-2</v>
      </c>
      <c r="R781" s="41">
        <f>RANK(Table1[[#This Row],[∆W%]],Table1[∆W%])</f>
        <v>312</v>
      </c>
      <c r="S781" s="51">
        <f>Table1[W (proposed)]-Table1[[#This Row],[W (curr)]]</f>
        <v>2.343129303508773E-2</v>
      </c>
      <c r="T781" s="50">
        <f>Table1[[#This Row],[nBasic]]*Table1[W (proposed)]-Table1[[#This Row],[nBasic (curr)]]*Table1[[#This Row],[W (curr)]]</f>
        <v>-1.0770052745761161</v>
      </c>
      <c r="U781" s="48"/>
      <c r="V781" s="49"/>
      <c r="W781" s="49"/>
      <c r="X781" s="49"/>
      <c r="Y781" s="49"/>
      <c r="Z781" s="49"/>
      <c r="AA781" s="49"/>
      <c r="AB781" s="49"/>
      <c r="AC781" s="49"/>
      <c r="AD781" s="49"/>
      <c r="AE781" s="49"/>
    </row>
    <row r="782" spans="1:31" s="44" customFormat="1" x14ac:dyDescent="0.25">
      <c r="A782" s="36">
        <v>204121</v>
      </c>
      <c r="B782" s="36" t="s">
        <v>28</v>
      </c>
      <c r="C782" s="36" t="s">
        <v>252</v>
      </c>
      <c r="D782" s="36">
        <v>20412</v>
      </c>
      <c r="E782" s="36">
        <v>1</v>
      </c>
      <c r="F782" s="37">
        <v>15</v>
      </c>
      <c r="G782" s="37">
        <v>0</v>
      </c>
      <c r="H782" s="38">
        <v>5924.1979333333329</v>
      </c>
      <c r="I782" s="38">
        <f>Table1[[#This Row],[Cost]]+IF(Table1[[#This Row],[n]]=0,0,VLOOKUP(Table1[[#This Row],[DRG]],HCPCs,5,0))</f>
        <v>5924.1979333333329</v>
      </c>
      <c r="J782" s="39">
        <v>0.44979928707812483</v>
      </c>
      <c r="K782" s="39">
        <f>Table1[[#This Row],[W (3M)]]-IFERROR((Table1[[#This Row],[W (3M)]]-Table1[[#This Row],[Adjusted Cost]]*Casemix/TotalCost)*EXP(-a/Table1[[#This Row],[n]]),)</f>
        <v>0.70296241917917768</v>
      </c>
      <c r="L782" s="39">
        <f>VLOOKUP(Table1[[#This Row],[BaseDRG]],BaseDRGTable,13+Table1[[#This Row],[severity]],FALSE)</f>
        <v>0.70296241917917768</v>
      </c>
      <c r="M782" s="39">
        <f>IF(VLOOKUP(Table1[[#This Row],[BaseDRG]],BaseDRGTable,8,0)&gt;0,Table1[[#This Row],[W (severity)]]*Basic_CaseMix/$L$797,Table1[[#This Row],[W (severity)]])</f>
        <v>0.70997080805116441</v>
      </c>
      <c r="N782" s="38">
        <v>17</v>
      </c>
      <c r="O782" s="41">
        <v>1</v>
      </c>
      <c r="P782" s="60">
        <v>1.102221417291485</v>
      </c>
      <c r="Q782" s="40">
        <f>Table1[[#This Row],[W (proposed)]]/Table1[[#This Row],[W (curr)]]-1</f>
        <v>-0.35587278843139103</v>
      </c>
      <c r="R782" s="41">
        <f>RANK(Table1[[#This Row],[∆W%]],Table1[∆W%])</f>
        <v>720</v>
      </c>
      <c r="S782" s="59">
        <f>Table1[W (proposed)]-Table1[[#This Row],[W (curr)]]</f>
        <v>-0.39225060924032062</v>
      </c>
      <c r="T782" s="50">
        <f>Table1[[#This Row],[nBasic]]*Table1[W (proposed)]-Table1[[#This Row],[nBasic (curr)]]*Table1[[#This Row],[W (curr)]]</f>
        <v>-1.102221417291485</v>
      </c>
      <c r="U782" s="48"/>
      <c r="V782" s="49"/>
      <c r="W782" s="49"/>
      <c r="X782" s="49"/>
      <c r="Y782" s="49"/>
      <c r="Z782" s="49"/>
      <c r="AA782" s="49"/>
      <c r="AB782" s="49"/>
      <c r="AC782" s="49"/>
      <c r="AD782" s="49"/>
      <c r="AE782" s="49"/>
    </row>
    <row r="783" spans="1:31" s="44" customFormat="1" x14ac:dyDescent="0.25">
      <c r="A783" s="36">
        <v>31133</v>
      </c>
      <c r="B783" s="36" t="s">
        <v>11</v>
      </c>
      <c r="C783" s="36" t="s">
        <v>551</v>
      </c>
      <c r="D783" s="36">
        <v>3113</v>
      </c>
      <c r="E783" s="36">
        <v>3</v>
      </c>
      <c r="F783" s="37">
        <v>0</v>
      </c>
      <c r="G783" s="37">
        <v>0</v>
      </c>
      <c r="H783" s="38">
        <v>0</v>
      </c>
      <c r="I783" s="38">
        <f>Table1[[#This Row],[Cost]]+IF(Table1[[#This Row],[n]]=0,0,VLOOKUP(Table1[[#This Row],[DRG]],HCPCs,5,0))</f>
        <v>0</v>
      </c>
      <c r="J783" s="39">
        <v>1.8908962068999999</v>
      </c>
      <c r="K783" s="39">
        <f>Table1[[#This Row],[W (3M)]]-IFERROR((Table1[[#This Row],[W (3M)]]-Table1[[#This Row],[Adjusted Cost]]*Casemix/TotalCost)*EXP(-a/Table1[[#This Row],[n]]),)</f>
        <v>1.8908962068999999</v>
      </c>
      <c r="L783" s="39">
        <f>VLOOKUP(Table1[[#This Row],[BaseDRG]],BaseDRGTable,13+Table1[[#This Row],[severity]],FALSE)</f>
        <v>1.8908962068999999</v>
      </c>
      <c r="M783" s="39">
        <f>IF(VLOOKUP(Table1[[#This Row],[BaseDRG]],BaseDRGTable,8,0)&gt;0,Table1[[#This Row],[W (severity)]]*Basic_CaseMix/$L$797,Table1[[#This Row],[W (severity)]])</f>
        <v>1.9097480481548907</v>
      </c>
      <c r="N783" s="38">
        <v>1</v>
      </c>
      <c r="O783" s="41">
        <v>1</v>
      </c>
      <c r="P783" s="60">
        <v>1.8854587781417012</v>
      </c>
      <c r="Q783" s="40">
        <f>Table1[[#This Row],[W (proposed)]]/Table1[[#This Row],[W (curr)]]-1</f>
        <v>1.2882419013757973E-2</v>
      </c>
      <c r="R783" s="41">
        <f>RANK(Table1[[#This Row],[∆W%]],Table1[∆W%])</f>
        <v>348</v>
      </c>
      <c r="S783" s="51">
        <f>Table1[W (proposed)]-Table1[[#This Row],[W (curr)]]</f>
        <v>2.428927001318959E-2</v>
      </c>
      <c r="T783" s="50">
        <f>Table1[[#This Row],[nBasic]]*Table1[W (proposed)]-Table1[[#This Row],[nBasic (curr)]]*Table1[[#This Row],[W (curr)]]</f>
        <v>-1.8854587781417012</v>
      </c>
      <c r="U783" s="48"/>
      <c r="V783" s="49"/>
      <c r="W783" s="49"/>
      <c r="X783" s="49"/>
      <c r="Y783" s="49"/>
      <c r="Z783" s="49"/>
      <c r="AA783" s="49"/>
      <c r="AB783" s="49"/>
      <c r="AC783" s="49"/>
      <c r="AD783" s="49"/>
      <c r="AE783" s="49"/>
    </row>
    <row r="784" spans="1:31" s="44" customFormat="1" x14ac:dyDescent="0.25">
      <c r="A784" s="36">
        <v>121112</v>
      </c>
      <c r="B784" s="36" t="s">
        <v>20</v>
      </c>
      <c r="C784" s="36" t="s">
        <v>567</v>
      </c>
      <c r="D784" s="36">
        <v>12111</v>
      </c>
      <c r="E784" s="36">
        <v>2</v>
      </c>
      <c r="F784" s="37">
        <v>6</v>
      </c>
      <c r="G784" s="37">
        <v>0</v>
      </c>
      <c r="H784" s="38">
        <v>4040.8895166666662</v>
      </c>
      <c r="I784" s="38">
        <f>Table1[[#This Row],[Cost]]+IF(Table1[[#This Row],[n]]=0,0,VLOOKUP(Table1[[#This Row],[DRG]],HCPCs,5,0))</f>
        <v>27161.364001399488</v>
      </c>
      <c r="J784" s="39">
        <v>1.5458858987999999</v>
      </c>
      <c r="K784" s="39">
        <f>Table1[[#This Row],[W (3M)]]-IFERROR((Table1[[#This Row],[W (3M)]]-Table1[[#This Row],[Adjusted Cost]]*Casemix/TotalCost)*EXP(-a/Table1[[#This Row],[n]]),)</f>
        <v>3.0692590526696457</v>
      </c>
      <c r="L784" s="39">
        <f>VLOOKUP(Table1[[#This Row],[BaseDRG]],BaseDRGTable,13+Table1[[#This Row],[severity]],FALSE)</f>
        <v>1.3730649435706705</v>
      </c>
      <c r="M784" s="39">
        <f>IF(VLOOKUP(Table1[[#This Row],[BaseDRG]],BaseDRGTable,8,0)&gt;0,Table1[[#This Row],[W (severity)]]*Basic_CaseMix/$L$797,Table1[[#This Row],[W (severity)]])</f>
        <v>1.386754115009269</v>
      </c>
      <c r="N784" s="38">
        <v>8</v>
      </c>
      <c r="O784" s="41">
        <v>2</v>
      </c>
      <c r="P784" s="60">
        <v>1.0053211763892271</v>
      </c>
      <c r="Q784" s="40">
        <f>Table1[[#This Row],[W (proposed)]]/Table1[[#This Row],[W (curr)]]-1</f>
        <v>0.37941400974962014</v>
      </c>
      <c r="R784" s="41">
        <f>RANK(Table1[[#This Row],[∆W%]],Table1[∆W%])</f>
        <v>69</v>
      </c>
      <c r="S784" s="59">
        <f>Table1[W (proposed)]-Table1[[#This Row],[W (curr)]]</f>
        <v>0.38143293862004191</v>
      </c>
      <c r="T784" s="50">
        <f>Table1[[#This Row],[nBasic]]*Table1[W (proposed)]-Table1[[#This Row],[nBasic (curr)]]*Table1[[#This Row],[W (curr)]]</f>
        <v>-2.0106423527784543</v>
      </c>
      <c r="U784" s="48"/>
      <c r="V784" s="49"/>
      <c r="W784" s="49"/>
      <c r="X784" s="49"/>
      <c r="Y784" s="49"/>
      <c r="Z784" s="49"/>
      <c r="AA784" s="49"/>
      <c r="AB784" s="49"/>
      <c r="AC784" s="49"/>
      <c r="AD784" s="49"/>
      <c r="AE784" s="49"/>
    </row>
    <row r="785" spans="1:31" s="44" customFormat="1" x14ac:dyDescent="0.25">
      <c r="A785" s="36">
        <v>204113</v>
      </c>
      <c r="B785" s="36" t="s">
        <v>28</v>
      </c>
      <c r="C785" s="36" t="s">
        <v>439</v>
      </c>
      <c r="D785" s="36">
        <v>20411</v>
      </c>
      <c r="E785" s="36">
        <v>3</v>
      </c>
      <c r="F785" s="37">
        <v>11</v>
      </c>
      <c r="G785" s="37">
        <v>0</v>
      </c>
      <c r="H785" s="38">
        <v>32733.407804883635</v>
      </c>
      <c r="I785" s="38">
        <f>Table1[[#This Row],[Cost]]+IF(Table1[[#This Row],[n]]=0,0,VLOOKUP(Table1[[#This Row],[DRG]],HCPCs,5,0))</f>
        <v>32753.407804883635</v>
      </c>
      <c r="J785" s="39">
        <v>1.0275120859666667</v>
      </c>
      <c r="K785" s="39">
        <f>Table1[[#This Row],[W (3M)]]-IFERROR((Table1[[#This Row],[W (3M)]]-Table1[[#This Row],[Adjusted Cost]]*Casemix/TotalCost)*EXP(-a/Table1[[#This Row],[n]]),)</f>
        <v>3.7572550235838991</v>
      </c>
      <c r="L785" s="39">
        <f>VLOOKUP(Table1[[#This Row],[BaseDRG]],BaseDRGTable,13+Table1[[#This Row],[severity]],FALSE)</f>
        <v>2.5794761726114581</v>
      </c>
      <c r="M785" s="39">
        <f>IF(VLOOKUP(Table1[[#This Row],[BaseDRG]],BaseDRGTable,8,0)&gt;0,Table1[[#This Row],[W (severity)]]*Basic_CaseMix/$L$797,Table1[[#This Row],[W (severity)]])</f>
        <v>2.6051930126735399</v>
      </c>
      <c r="N785" s="38">
        <v>8</v>
      </c>
      <c r="O785" s="41">
        <v>1</v>
      </c>
      <c r="P785" s="60">
        <v>2.2844248961093858</v>
      </c>
      <c r="Q785" s="40">
        <f>Table1[[#This Row],[W (proposed)]]/Table1[[#This Row],[W (curr)]]-1</f>
        <v>0.14041526036178986</v>
      </c>
      <c r="R785" s="41">
        <f>RANK(Table1[[#This Row],[∆W%]],Table1[∆W%])</f>
        <v>214</v>
      </c>
      <c r="S785" s="59">
        <f>Table1[W (proposed)]-Table1[[#This Row],[W (curr)]]</f>
        <v>0.32076811656415405</v>
      </c>
      <c r="T785" s="50">
        <f>Table1[[#This Row],[nBasic]]*Table1[W (proposed)]-Table1[[#This Row],[nBasic (curr)]]*Table1[[#This Row],[W (curr)]]</f>
        <v>-2.2844248961093858</v>
      </c>
      <c r="U785" s="48"/>
      <c r="V785" s="49"/>
      <c r="W785" s="49"/>
      <c r="X785" s="49"/>
      <c r="Y785" s="49"/>
      <c r="Z785" s="49"/>
      <c r="AA785" s="49"/>
      <c r="AB785" s="49"/>
      <c r="AC785" s="49"/>
      <c r="AD785" s="49"/>
      <c r="AE785" s="49"/>
    </row>
    <row r="786" spans="1:31" s="44" customFormat="1" x14ac:dyDescent="0.25">
      <c r="A786" s="36">
        <v>71112</v>
      </c>
      <c r="B786" s="36" t="s">
        <v>15</v>
      </c>
      <c r="C786" s="36" t="s">
        <v>460</v>
      </c>
      <c r="D786" s="36">
        <v>7111</v>
      </c>
      <c r="E786" s="36">
        <v>2</v>
      </c>
      <c r="F786" s="37">
        <v>2</v>
      </c>
      <c r="G786" s="37">
        <v>0</v>
      </c>
      <c r="H786" s="38">
        <v>38460.565000000002</v>
      </c>
      <c r="I786" s="38">
        <f>Table1[[#This Row],[Cost]]+IF(Table1[[#This Row],[n]]=0,0,VLOOKUP(Table1[[#This Row],[DRG]],HCPCs,5,0))</f>
        <v>38545.475899284356</v>
      </c>
      <c r="J786" s="39">
        <v>2.6141000000000001</v>
      </c>
      <c r="K786" s="39">
        <f>Table1[[#This Row],[W (3M)]]-IFERROR((Table1[[#This Row],[W (3M)]]-Table1[[#This Row],[Adjusted Cost]]*Casemix/TotalCost)*EXP(-a/Table1[[#This Row],[n]]),)</f>
        <v>3.9882040722839132</v>
      </c>
      <c r="L786" s="39">
        <f>VLOOKUP(Table1[[#This Row],[BaseDRG]],BaseDRGTable,13+Table1[[#This Row],[severity]],FALSE)</f>
        <v>3.9882040722839132</v>
      </c>
      <c r="M786" s="39">
        <f>IF(VLOOKUP(Table1[[#This Row],[BaseDRG]],BaseDRGTable,8,0)&gt;0,Table1[[#This Row],[W (severity)]]*Basic_CaseMix/$L$797,Table1[[#This Row],[W (severity)]])</f>
        <v>4.0279656360273126</v>
      </c>
      <c r="N786" s="38">
        <v>2</v>
      </c>
      <c r="O786" s="41">
        <v>1</v>
      </c>
      <c r="P786" s="60">
        <v>2.763082162788939</v>
      </c>
      <c r="Q786" s="40">
        <f>Table1[[#This Row],[W (proposed)]]/Table1[[#This Row],[W (curr)]]-1</f>
        <v>0.45777989893780546</v>
      </c>
      <c r="R786" s="41">
        <f>RANK(Table1[[#This Row],[∆W%]],Table1[∆W%])</f>
        <v>48</v>
      </c>
      <c r="S786" s="59">
        <f>Table1[W (proposed)]-Table1[[#This Row],[W (curr)]]</f>
        <v>1.2648834732383736</v>
      </c>
      <c r="T786" s="50">
        <f>Table1[[#This Row],[nBasic]]*Table1[W (proposed)]-Table1[[#This Row],[nBasic (curr)]]*Table1[[#This Row],[W (curr)]]</f>
        <v>-2.763082162788939</v>
      </c>
      <c r="U786" s="48"/>
      <c r="V786" s="49"/>
      <c r="W786" s="49"/>
      <c r="X786" s="49"/>
      <c r="Y786" s="49"/>
      <c r="Z786" s="49"/>
      <c r="AA786" s="49"/>
      <c r="AB786" s="49"/>
      <c r="AC786" s="49"/>
      <c r="AD786" s="49"/>
      <c r="AE786" s="49"/>
    </row>
    <row r="787" spans="1:31" s="44" customFormat="1" x14ac:dyDescent="0.25">
      <c r="A787" s="36">
        <v>54142</v>
      </c>
      <c r="B787" s="36" t="s">
        <v>13</v>
      </c>
      <c r="C787" s="36" t="s">
        <v>474</v>
      </c>
      <c r="D787" s="36">
        <v>5414</v>
      </c>
      <c r="E787" s="36">
        <v>2</v>
      </c>
      <c r="F787" s="37">
        <v>1</v>
      </c>
      <c r="G787" s="37">
        <v>0</v>
      </c>
      <c r="H787" s="38">
        <v>4513.7</v>
      </c>
      <c r="I787" s="38">
        <f>Table1[[#This Row],[Cost]]+IF(Table1[[#This Row],[n]]=0,0,VLOOKUP(Table1[[#This Row],[DRG]],HCPCs,5,0))</f>
        <v>4513.7</v>
      </c>
      <c r="J787" s="39">
        <v>0.56430000000000002</v>
      </c>
      <c r="K787" s="39">
        <f>Table1[[#This Row],[W (3M)]]-IFERROR((Table1[[#This Row],[W (3M)]]-Table1[[#This Row],[Adjusted Cost]]*Casemix/TotalCost)*EXP(-a/Table1[[#This Row],[n]]),)</f>
        <v>0.55614918138446978</v>
      </c>
      <c r="L787" s="39">
        <f>VLOOKUP(Table1[[#This Row],[BaseDRG]],BaseDRGTable,13+Table1[[#This Row],[severity]],FALSE)</f>
        <v>3.8408926396296006</v>
      </c>
      <c r="M787" s="39">
        <f>IF(VLOOKUP(Table1[[#This Row],[BaseDRG]],BaseDRGTable,8,0)&gt;0,Table1[[#This Row],[W (severity)]]*Basic_CaseMix/$L$797,Table1[[#This Row],[W (severity)]])</f>
        <v>3.8791855390786316</v>
      </c>
      <c r="N787" s="38">
        <v>5</v>
      </c>
      <c r="O787" s="41">
        <v>1</v>
      </c>
      <c r="P787" s="60">
        <v>2.7714380568535799</v>
      </c>
      <c r="Q787" s="40">
        <f>Table1[[#This Row],[W (proposed)]]/Table1[[#This Row],[W (curr)]]-1</f>
        <v>0.39970133176372702</v>
      </c>
      <c r="R787" s="41">
        <f>RANK(Table1[[#This Row],[∆W%]],Table1[∆W%])</f>
        <v>59</v>
      </c>
      <c r="S787" s="59">
        <f>Table1[W (proposed)]-Table1[[#This Row],[W (curr)]]</f>
        <v>1.1077474822250517</v>
      </c>
      <c r="T787" s="50">
        <f>Table1[[#This Row],[nBasic]]*Table1[W (proposed)]-Table1[[#This Row],[nBasic (curr)]]*Table1[[#This Row],[W (curr)]]</f>
        <v>-2.7714380568535799</v>
      </c>
      <c r="U787" s="48"/>
      <c r="V787" s="49"/>
      <c r="W787" s="49"/>
      <c r="X787" s="49"/>
      <c r="Y787" s="49"/>
      <c r="Z787" s="49"/>
      <c r="AA787" s="49"/>
      <c r="AB787" s="49"/>
      <c r="AC787" s="49"/>
      <c r="AD787" s="49"/>
      <c r="AE787" s="49"/>
    </row>
    <row r="788" spans="1:31" s="44" customFormat="1" x14ac:dyDescent="0.25">
      <c r="A788" s="36">
        <v>161112</v>
      </c>
      <c r="B788" s="36" t="s">
        <v>24</v>
      </c>
      <c r="C788" s="36" t="s">
        <v>695</v>
      </c>
      <c r="D788" s="36">
        <v>16111</v>
      </c>
      <c r="E788" s="36">
        <v>2</v>
      </c>
      <c r="F788" s="37">
        <v>5</v>
      </c>
      <c r="G788" s="37">
        <v>0</v>
      </c>
      <c r="H788" s="38">
        <v>8415.4553999999989</v>
      </c>
      <c r="I788" s="38">
        <f>Table1[[#This Row],[Cost]]+IF(Table1[[#This Row],[n]]=0,0,VLOOKUP(Table1[[#This Row],[DRG]],HCPCs,5,0))</f>
        <v>9127.0954161307764</v>
      </c>
      <c r="J788" s="39">
        <v>2.415095199828571</v>
      </c>
      <c r="K788" s="39">
        <f>Table1[[#This Row],[W (3M)]]-IFERROR((Table1[[#This Row],[W (3M)]]-Table1[[#This Row],[Adjusted Cost]]*Casemix/TotalCost)*EXP(-a/Table1[[#This Row],[n]]),)</f>
        <v>1.2981801404946014</v>
      </c>
      <c r="L788" s="39">
        <f>VLOOKUP(Table1[[#This Row],[BaseDRG]],BaseDRGTable,13+Table1[[#This Row],[severity]],FALSE)</f>
        <v>1.3010740574777371</v>
      </c>
      <c r="M788" s="39">
        <f>IF(VLOOKUP(Table1[[#This Row],[BaseDRG]],BaseDRGTable,8,0)&gt;0,Table1[[#This Row],[W (severity)]]*Basic_CaseMix/$L$797,Table1[[#This Row],[W (severity)]])</f>
        <v>1.3140454947797551</v>
      </c>
      <c r="N788" s="38">
        <v>10</v>
      </c>
      <c r="O788" s="41">
        <v>1</v>
      </c>
      <c r="P788" s="60">
        <v>3.228389040648235</v>
      </c>
      <c r="Q788" s="40">
        <f>Table1[[#This Row],[W (proposed)]]/Table1[[#This Row],[W (curr)]]-1</f>
        <v>-0.59297176448229272</v>
      </c>
      <c r="R788" s="41">
        <f>RANK(Table1[[#This Row],[∆W%]],Table1[∆W%])</f>
        <v>771</v>
      </c>
      <c r="S788" s="59">
        <f>Table1[W (proposed)]-Table1[[#This Row],[W (curr)]]</f>
        <v>-1.9143435458684799</v>
      </c>
      <c r="T788" s="50">
        <f>Table1[[#This Row],[nBasic]]*Table1[W (proposed)]-Table1[[#This Row],[nBasic (curr)]]*Table1[[#This Row],[W (curr)]]</f>
        <v>-3.228389040648235</v>
      </c>
      <c r="U788" s="48"/>
      <c r="V788" s="49"/>
      <c r="W788" s="49"/>
      <c r="X788" s="49"/>
      <c r="Y788" s="49"/>
      <c r="Z788" s="49"/>
      <c r="AA788" s="49"/>
      <c r="AB788" s="49"/>
      <c r="AC788" s="49"/>
      <c r="AD788" s="49"/>
      <c r="AE788" s="49"/>
    </row>
    <row r="789" spans="1:31" s="44" customFormat="1" x14ac:dyDescent="0.25">
      <c r="A789" s="36">
        <v>81012</v>
      </c>
      <c r="B789" s="36" t="s">
        <v>16</v>
      </c>
      <c r="C789" s="36" t="s">
        <v>506</v>
      </c>
      <c r="D789" s="36">
        <v>8101</v>
      </c>
      <c r="E789" s="36">
        <v>2</v>
      </c>
      <c r="F789" s="37">
        <v>0</v>
      </c>
      <c r="G789" s="37">
        <v>0</v>
      </c>
      <c r="H789" s="38">
        <v>0</v>
      </c>
      <c r="I789" s="38">
        <f>Table1[[#This Row],[Cost]]+IF(Table1[[#This Row],[n]]=0,0,VLOOKUP(Table1[[#This Row],[DRG]],HCPCs,5,0))</f>
        <v>0</v>
      </c>
      <c r="J789" s="39">
        <v>3.2498</v>
      </c>
      <c r="K789" s="39">
        <f>Table1[[#This Row],[W (3M)]]-IFERROR((Table1[[#This Row],[W (3M)]]-Table1[[#This Row],[Adjusted Cost]]*Casemix/TotalCost)*EXP(-a/Table1[[#This Row],[n]]),)</f>
        <v>3.2498</v>
      </c>
      <c r="L789" s="39">
        <f>VLOOKUP(Table1[[#This Row],[BaseDRG]],BaseDRGTable,13+Table1[[#This Row],[severity]],FALSE)</f>
        <v>5.2308996715171761</v>
      </c>
      <c r="M789" s="39">
        <f>IF(VLOOKUP(Table1[[#This Row],[BaseDRG]],BaseDRGTable,8,0)&gt;0,Table1[[#This Row],[W (severity)]]*Basic_CaseMix/$L$797,Table1[[#This Row],[W (severity)]])</f>
        <v>5.2830506514958024</v>
      </c>
      <c r="N789" s="38">
        <v>2</v>
      </c>
      <c r="O789" s="41">
        <v>1</v>
      </c>
      <c r="P789" s="60">
        <v>4.204990853393606</v>
      </c>
      <c r="Q789" s="40">
        <f>Table1[[#This Row],[W (proposed)]]/Table1[[#This Row],[W (curr)]]-1</f>
        <v>0.25637625281209742</v>
      </c>
      <c r="R789" s="41">
        <f>RANK(Table1[[#This Row],[∆W%]],Table1[∆W%])</f>
        <v>129</v>
      </c>
      <c r="S789" s="59">
        <f>Table1[W (proposed)]-Table1[[#This Row],[W (curr)]]</f>
        <v>1.0780597981021964</v>
      </c>
      <c r="T789" s="50">
        <f>Table1[[#This Row],[nBasic]]*Table1[W (proposed)]-Table1[[#This Row],[nBasic (curr)]]*Table1[[#This Row],[W (curr)]]</f>
        <v>-4.204990853393606</v>
      </c>
      <c r="U789" s="48"/>
      <c r="V789" s="49"/>
      <c r="W789" s="49"/>
      <c r="X789" s="49"/>
      <c r="Y789" s="49"/>
      <c r="Z789" s="49"/>
      <c r="AA789" s="49"/>
      <c r="AB789" s="49"/>
      <c r="AC789" s="49"/>
      <c r="AD789" s="49"/>
      <c r="AE789" s="49"/>
    </row>
    <row r="790" spans="1:31" s="44" customFormat="1" x14ac:dyDescent="0.25">
      <c r="A790" s="36">
        <v>158072</v>
      </c>
      <c r="B790" s="36" t="s">
        <v>23</v>
      </c>
      <c r="C790" s="36" t="s">
        <v>642</v>
      </c>
      <c r="D790" s="36">
        <v>15807</v>
      </c>
      <c r="E790" s="36">
        <v>2</v>
      </c>
      <c r="F790" s="37">
        <v>3</v>
      </c>
      <c r="G790" s="37">
        <v>0</v>
      </c>
      <c r="H790" s="38">
        <v>29811.782600000002</v>
      </c>
      <c r="I790" s="38">
        <f>Table1[[#This Row],[Cost]]+IF(Table1[[#This Row],[n]]=0,0,VLOOKUP(Table1[[#This Row],[DRG]],HCPCs,5,0))</f>
        <v>29811.782600000002</v>
      </c>
      <c r="J790" s="39">
        <v>6.8221018916769243</v>
      </c>
      <c r="K790" s="39">
        <f>Table1[[#This Row],[W (3M)]]-IFERROR((Table1[[#This Row],[W (3M)]]-Table1[[#This Row],[Adjusted Cost]]*Casemix/TotalCost)*EXP(-a/Table1[[#This Row],[n]]),)</f>
        <v>4.3597488421333397</v>
      </c>
      <c r="L790" s="39">
        <f>VLOOKUP(Table1[[#This Row],[BaseDRG]],BaseDRGTable,13+Table1[[#This Row],[severity]],FALSE)</f>
        <v>4.3597488421333397</v>
      </c>
      <c r="M790" s="39">
        <f>IF(VLOOKUP(Table1[[#This Row],[BaseDRG]],BaseDRGTable,8,0)&gt;0,Table1[[#This Row],[W (severity)]]*Basic_CaseMix/$L$797,Table1[[#This Row],[W (severity)]])</f>
        <v>4.4032146298287085</v>
      </c>
      <c r="N790" s="38">
        <v>7</v>
      </c>
      <c r="O790" s="41">
        <v>1</v>
      </c>
      <c r="P790" s="60">
        <v>5.9175836720272361</v>
      </c>
      <c r="Q790" s="40">
        <f>Table1[[#This Row],[W (proposed)]]/Table1[[#This Row],[W (curr)]]-1</f>
        <v>-0.25591003459013828</v>
      </c>
      <c r="R790" s="41">
        <f>RANK(Table1[[#This Row],[∆W%]],Table1[∆W%])</f>
        <v>660</v>
      </c>
      <c r="S790" s="59">
        <f>Table1[W (proposed)]-Table1[[#This Row],[W (curr)]]</f>
        <v>-1.5143690421985276</v>
      </c>
      <c r="T790" s="50">
        <f>Table1[[#This Row],[nBasic]]*Table1[W (proposed)]-Table1[[#This Row],[nBasic (curr)]]*Table1[[#This Row],[W (curr)]]</f>
        <v>-5.9175836720272361</v>
      </c>
      <c r="U790" s="48"/>
      <c r="V790" s="49"/>
      <c r="W790" s="49"/>
      <c r="X790" s="49"/>
      <c r="Y790" s="49"/>
      <c r="Z790" s="49"/>
      <c r="AA790" s="49"/>
      <c r="AB790" s="49"/>
      <c r="AC790" s="49"/>
      <c r="AD790" s="49"/>
      <c r="AE790" s="49"/>
    </row>
    <row r="791" spans="1:31" s="44" customFormat="1" x14ac:dyDescent="0.25">
      <c r="A791" s="36">
        <v>51302</v>
      </c>
      <c r="B791" s="36" t="s">
        <v>13</v>
      </c>
      <c r="C791" s="36" t="s">
        <v>575</v>
      </c>
      <c r="D791" s="36">
        <v>5130</v>
      </c>
      <c r="E791" s="36">
        <v>2</v>
      </c>
      <c r="F791" s="37">
        <v>4</v>
      </c>
      <c r="G791" s="37">
        <v>0</v>
      </c>
      <c r="H791" s="38">
        <v>4759.6781499999997</v>
      </c>
      <c r="I791" s="38">
        <f>Table1[[#This Row],[Cost]]+IF(Table1[[#This Row],[n]]=0,0,VLOOKUP(Table1[[#This Row],[DRG]],HCPCs,5,0))</f>
        <v>11856.791771794873</v>
      </c>
      <c r="J791" s="39">
        <v>2.3898000000000001</v>
      </c>
      <c r="K791" s="39">
        <f>Table1[[#This Row],[W (3M)]]-IFERROR((Table1[[#This Row],[W (3M)]]-Table1[[#This Row],[Adjusted Cost]]*Casemix/TotalCost)*EXP(-a/Table1[[#This Row],[n]]),)</f>
        <v>1.6078121617714221</v>
      </c>
      <c r="L791" s="39">
        <f>VLOOKUP(Table1[[#This Row],[BaseDRG]],BaseDRGTable,13+Table1[[#This Row],[severity]],FALSE)</f>
        <v>3.1451511988193226</v>
      </c>
      <c r="M791" s="39">
        <f>IF(VLOOKUP(Table1[[#This Row],[BaseDRG]],BaseDRGTable,8,0)&gt;0,Table1[[#This Row],[W (severity)]]*Basic_CaseMix/$L$797,Table1[[#This Row],[W (severity)]])</f>
        <v>3.176507701046368</v>
      </c>
      <c r="N791" s="38">
        <v>11</v>
      </c>
      <c r="O791" s="41">
        <v>2</v>
      </c>
      <c r="P791" s="60">
        <v>3.9866707369566243</v>
      </c>
      <c r="Q791" s="40">
        <f>Table1[[#This Row],[W (proposed)]]/Table1[[#This Row],[W (curr)]]-1</f>
        <v>-0.20321794533970594</v>
      </c>
      <c r="R791" s="41">
        <f>RANK(Table1[[#This Row],[∆W%]],Table1[∆W%])</f>
        <v>616</v>
      </c>
      <c r="S791" s="59">
        <f>Table1[W (proposed)]-Table1[[#This Row],[W (curr)]]</f>
        <v>-0.81016303591025629</v>
      </c>
      <c r="T791" s="50">
        <f>Table1[[#This Row],[nBasic]]*Table1[W (proposed)]-Table1[[#This Row],[nBasic (curr)]]*Table1[[#This Row],[W (curr)]]</f>
        <v>-7.9733414739132487</v>
      </c>
      <c r="U791" s="48"/>
      <c r="V791" s="49"/>
      <c r="W791" s="49"/>
      <c r="X791" s="49"/>
      <c r="Y791" s="49"/>
      <c r="Z791" s="49"/>
      <c r="AA791" s="49"/>
      <c r="AB791" s="49"/>
      <c r="AC791" s="49"/>
      <c r="AD791" s="49"/>
      <c r="AE791" s="49"/>
    </row>
    <row r="792" spans="1:31" s="44" customFormat="1" x14ac:dyDescent="0.25">
      <c r="A792" s="36">
        <v>158152</v>
      </c>
      <c r="B792" s="36" t="s">
        <v>23</v>
      </c>
      <c r="C792" s="36" t="s">
        <v>552</v>
      </c>
      <c r="D792" s="36">
        <v>15815</v>
      </c>
      <c r="E792" s="36">
        <v>2</v>
      </c>
      <c r="F792" s="37">
        <v>0</v>
      </c>
      <c r="G792" s="37">
        <v>0</v>
      </c>
      <c r="H792" s="38">
        <v>0</v>
      </c>
      <c r="I792" s="38">
        <f>Table1[[#This Row],[Cost]]+IF(Table1[[#This Row],[n]]=0,0,VLOOKUP(Table1[[#This Row],[DRG]],HCPCs,5,0))</f>
        <v>0</v>
      </c>
      <c r="J792" s="39">
        <v>1.0156966281500002</v>
      </c>
      <c r="K792" s="39">
        <f>Table1[[#This Row],[W (3M)]]-IFERROR((Table1[[#This Row],[W (3M)]]-Table1[[#This Row],[Adjusted Cost]]*Casemix/TotalCost)*EXP(-a/Table1[[#This Row],[n]]),)</f>
        <v>1.0156966281500002</v>
      </c>
      <c r="L792" s="39">
        <f>VLOOKUP(Table1[[#This Row],[BaseDRG]],BaseDRGTable,13+Table1[[#This Row],[severity]],FALSE)</f>
        <v>2.4076948606393715</v>
      </c>
      <c r="M792" s="39">
        <f>IF(VLOOKUP(Table1[[#This Row],[BaseDRG]],BaseDRGTable,8,0)&gt;0,Table1[[#This Row],[W (severity)]]*Basic_CaseMix/$L$797,Table1[[#This Row],[W (severity)]])</f>
        <v>2.4316990768080649</v>
      </c>
      <c r="N792" s="38">
        <v>7</v>
      </c>
      <c r="O792" s="41">
        <v>2</v>
      </c>
      <c r="P792" s="60">
        <v>4.9763627977917908</v>
      </c>
      <c r="Q792" s="40">
        <f>Table1[[#This Row],[W (proposed)]]/Table1[[#This Row],[W (curr)]]-1</f>
        <v>-0.51135012144068237</v>
      </c>
      <c r="R792" s="41">
        <f>RANK(Table1[[#This Row],[∆W%]],Table1[∆W%])</f>
        <v>759</v>
      </c>
      <c r="S792" s="59">
        <f>Table1[W (proposed)]-Table1[[#This Row],[W (curr)]]</f>
        <v>-2.544663720983726</v>
      </c>
      <c r="T792" s="50">
        <f>Table1[[#This Row],[nBasic]]*Table1[W (proposed)]-Table1[[#This Row],[nBasic (curr)]]*Table1[[#This Row],[W (curr)]]</f>
        <v>-9.9527255955835816</v>
      </c>
      <c r="U792" s="48"/>
      <c r="V792" s="49"/>
      <c r="W792" s="49"/>
      <c r="X792" s="49"/>
      <c r="Y792" s="49"/>
      <c r="Z792" s="49"/>
      <c r="AA792" s="49"/>
      <c r="AB792" s="49"/>
      <c r="AC792" s="49"/>
      <c r="AD792" s="49"/>
      <c r="AE792" s="49"/>
    </row>
    <row r="793" spans="1:31" s="44" customFormat="1" x14ac:dyDescent="0.25">
      <c r="A793" s="36">
        <v>51162</v>
      </c>
      <c r="B793" s="36" t="s">
        <v>13</v>
      </c>
      <c r="C793" s="36" t="s">
        <v>568</v>
      </c>
      <c r="D793" s="36">
        <v>5116</v>
      </c>
      <c r="E793" s="36">
        <v>2</v>
      </c>
      <c r="F793" s="37">
        <v>2</v>
      </c>
      <c r="G793" s="37">
        <v>0</v>
      </c>
      <c r="H793" s="38">
        <v>19074.438150000002</v>
      </c>
      <c r="I793" s="38">
        <f>Table1[[#This Row],[Cost]]+IF(Table1[[#This Row],[n]]=0,0,VLOOKUP(Table1[[#This Row],[DRG]],HCPCs,5,0))</f>
        <v>19074.438150000002</v>
      </c>
      <c r="J793" s="39">
        <v>1.3177000000000003</v>
      </c>
      <c r="K793" s="39">
        <f>Table1[[#This Row],[W (3M)]]-IFERROR((Table1[[#This Row],[W (3M)]]-Table1[[#This Row],[Adjusted Cost]]*Casemix/TotalCost)*EXP(-a/Table1[[#This Row],[n]]),)</f>
        <v>1.9815292153126278</v>
      </c>
      <c r="L793" s="39">
        <f>VLOOKUP(Table1[[#This Row],[BaseDRG]],BaseDRGTable,13+Table1[[#This Row],[severity]],FALSE)</f>
        <v>2.5548800209242981</v>
      </c>
      <c r="M793" s="39">
        <f>IF(VLOOKUP(Table1[[#This Row],[BaseDRG]],BaseDRGTable,8,0)&gt;0,Table1[[#This Row],[W (severity)]]*Basic_CaseMix/$L$797,Table1[[#This Row],[W (severity)]])</f>
        <v>2.580351642478143</v>
      </c>
      <c r="N793" s="38">
        <v>38</v>
      </c>
      <c r="O793" s="41">
        <v>12</v>
      </c>
      <c r="P793" s="60">
        <v>2.7924214392332045</v>
      </c>
      <c r="Q793" s="40">
        <f>Table1[[#This Row],[W (proposed)]]/Table1[[#This Row],[W (curr)]]-1</f>
        <v>-7.5944767424968473E-2</v>
      </c>
      <c r="R793" s="41">
        <f>RANK(Table1[[#This Row],[∆W%]],Table1[∆W%])</f>
        <v>476</v>
      </c>
      <c r="S793" s="59">
        <f>Table1[W (proposed)]-Table1[[#This Row],[W (curr)]]</f>
        <v>-0.21206979675506155</v>
      </c>
      <c r="T793" s="50">
        <f>Table1[[#This Row],[nBasic]]*Table1[W (proposed)]-Table1[[#This Row],[nBasic (curr)]]*Table1[[#This Row],[W (curr)]]</f>
        <v>-33.509057270798451</v>
      </c>
      <c r="U793" s="48"/>
      <c r="V793" s="49"/>
      <c r="W793" s="49"/>
      <c r="X793" s="49"/>
      <c r="Y793" s="49"/>
      <c r="Z793" s="49"/>
      <c r="AA793" s="49"/>
      <c r="AB793" s="49"/>
      <c r="AC793" s="49"/>
      <c r="AD793" s="49"/>
      <c r="AE793" s="49"/>
    </row>
    <row r="794" spans="1:31" s="44" customFormat="1" x14ac:dyDescent="0.25">
      <c r="A794" s="36">
        <v>158122</v>
      </c>
      <c r="B794" s="36" t="s">
        <v>23</v>
      </c>
      <c r="C794" s="36" t="s">
        <v>410</v>
      </c>
      <c r="D794" s="36">
        <v>15812</v>
      </c>
      <c r="E794" s="36">
        <v>2</v>
      </c>
      <c r="F794" s="37">
        <v>7</v>
      </c>
      <c r="G794" s="37">
        <v>0</v>
      </c>
      <c r="H794" s="38">
        <v>63393.162443422865</v>
      </c>
      <c r="I794" s="38">
        <f>Table1[[#This Row],[Cost]]+IF(Table1[[#This Row],[n]]=0,0,VLOOKUP(Table1[[#This Row],[DRG]],HCPCs,5,0))</f>
        <v>63393.162443422865</v>
      </c>
      <c r="J794" s="39">
        <v>2.4694983843266645</v>
      </c>
      <c r="K794" s="39">
        <f>Table1[[#This Row],[W (3M)]]-IFERROR((Table1[[#This Row],[W (3M)]]-Table1[[#This Row],[Adjusted Cost]]*Casemix/TotalCost)*EXP(-a/Table1[[#This Row],[n]]),)</f>
        <v>7.1089016163943546</v>
      </c>
      <c r="L794" s="39">
        <f>VLOOKUP(Table1[[#This Row],[BaseDRG]],BaseDRGTable,13+Table1[[#This Row],[severity]],FALSE)</f>
        <v>7.1089016163943546</v>
      </c>
      <c r="M794" s="39">
        <f>IF(VLOOKUP(Table1[[#This Row],[BaseDRG]],BaseDRGTable,8,0)&gt;0,Table1[[#This Row],[W (severity)]]*Basic_CaseMix/$L$797,Table1[[#This Row],[W (severity)]])</f>
        <v>7.1797758845217494</v>
      </c>
      <c r="N794" s="38">
        <v>46</v>
      </c>
      <c r="O794" s="41">
        <v>10</v>
      </c>
      <c r="P794" s="61">
        <v>3.9990816929877866</v>
      </c>
      <c r="Q794" s="40">
        <f>Table1[[#This Row],[W (proposed)]]/Table1[[#This Row],[W (curr)]]-1</f>
        <v>0.79535614316435943</v>
      </c>
      <c r="R794" s="41">
        <f>RANK(Table1[[#This Row],[∆W%]],Table1[∆W%])</f>
        <v>20</v>
      </c>
      <c r="S794" s="59">
        <f>Table1[W (proposed)]-Table1[[#This Row],[W (curr)]]</f>
        <v>3.1806941915339628</v>
      </c>
      <c r="T794" s="50">
        <f>Table1[[#This Row],[nBasic]]*Table1[W (proposed)]-Table1[[#This Row],[nBasic (curr)]]*Table1[[#This Row],[W (curr)]]</f>
        <v>-39.990816929877866</v>
      </c>
      <c r="U794" s="48"/>
      <c r="V794" s="49"/>
      <c r="W794" s="49"/>
      <c r="X794" s="49"/>
      <c r="Y794" s="49"/>
      <c r="Z794" s="49"/>
      <c r="AA794" s="49"/>
      <c r="AB794" s="49"/>
      <c r="AC794" s="49"/>
      <c r="AD794" s="49"/>
      <c r="AE794" s="49"/>
    </row>
    <row r="796" spans="1:31" x14ac:dyDescent="0.25">
      <c r="I796" s="14" t="s">
        <v>33</v>
      </c>
      <c r="J796" s="14" t="s">
        <v>853</v>
      </c>
      <c r="L796" s="14"/>
      <c r="M796" s="14"/>
      <c r="N796" s="14"/>
      <c r="P796" s="14"/>
    </row>
    <row r="797" spans="1:31" x14ac:dyDescent="0.25">
      <c r="G797" s="53"/>
      <c r="H797" s="85" t="s">
        <v>847</v>
      </c>
      <c r="I797" s="84">
        <f>SUMPRODUCT(WeightUpdate!$F$6:$F$794,WeightUpdate!$I$6:$I$794)</f>
        <v>1060709777.3692919</v>
      </c>
      <c r="J797" s="84">
        <f>SUMPRODUCT(WeightUpdate!$F$6:$F$794,WeightUpdate!$J$6:$J$794)</f>
        <v>128346.42815573644</v>
      </c>
      <c r="K797" s="86" t="s">
        <v>852</v>
      </c>
      <c r="L797" s="84">
        <f>SUMPRODUCT(WeightUpdate!$G$6:$G$794,WeightUpdate!$L$6:$L$794)</f>
        <v>35847.179897823029</v>
      </c>
      <c r="M797" s="84">
        <f>SUMPRODUCT(WeightUpdate!$G$6:$G$794,WeightUpdate!$M$6:$M$794)</f>
        <v>36204.568813408878</v>
      </c>
      <c r="N797" s="82"/>
      <c r="O797" s="83"/>
      <c r="P797" s="84">
        <f>SUMPRODUCT(WeightUpdate!$O$6:$O$794,WeightUpdate!$P$6:$P$794)</f>
        <v>36204.56881340882</v>
      </c>
    </row>
    <row r="798" spans="1:31" x14ac:dyDescent="0.25">
      <c r="I798" s="15"/>
      <c r="J798" s="15"/>
    </row>
    <row r="799" spans="1:31" x14ac:dyDescent="0.25">
      <c r="L799" s="81"/>
    </row>
  </sheetData>
  <sortState ref="V11:Y32">
    <sortCondition descending="1" ref="Y11:Y32"/>
  </sortState>
  <dataConsolidate/>
  <mergeCells count="3">
    <mergeCell ref="Q4:T4"/>
    <mergeCell ref="W4:Y4"/>
    <mergeCell ref="N4:P4"/>
  </mergeCells>
  <conditionalFormatting sqref="M6:M794">
    <cfRule type="dataBar" priority="25">
      <dataBar>
        <cfvo type="min"/>
        <cfvo type="max"/>
        <color rgb="FFFF555A"/>
      </dataBar>
      <extLst>
        <ext xmlns:x14="http://schemas.microsoft.com/office/spreadsheetml/2009/9/main" uri="{B025F937-C7B1-47D3-B67F-A62EFF666E3E}">
          <x14:id>{64A721DC-A632-4288-8AFE-49A301649355}</x14:id>
        </ext>
      </extLst>
    </cfRule>
  </conditionalFormatting>
  <conditionalFormatting sqref="J6:J794">
    <cfRule type="dataBar" priority="20">
      <dataBar>
        <cfvo type="min"/>
        <cfvo type="max"/>
        <color rgb="FF638EC6"/>
      </dataBar>
      <extLst>
        <ext xmlns:x14="http://schemas.microsoft.com/office/spreadsheetml/2009/9/main" uri="{B025F937-C7B1-47D3-B67F-A62EFF666E3E}">
          <x14:id>{7C047904-65D3-4EBD-A811-7B5E3660A8EB}</x14:id>
        </ext>
      </extLst>
    </cfRule>
  </conditionalFormatting>
  <conditionalFormatting sqref="I6:I724">
    <cfRule type="dataBar" priority="17">
      <dataBar>
        <cfvo type="min"/>
        <cfvo type="max"/>
        <color rgb="FF638EC6"/>
      </dataBar>
      <extLst>
        <ext xmlns:x14="http://schemas.microsoft.com/office/spreadsheetml/2009/9/main" uri="{B025F937-C7B1-47D3-B67F-A62EFF666E3E}">
          <x14:id>{90538695-608D-47B2-AB2C-C802AC20230A}</x14:id>
        </ext>
      </extLst>
    </cfRule>
  </conditionalFormatting>
  <conditionalFormatting sqref="F6:G794">
    <cfRule type="dataBar" priority="16">
      <dataBar>
        <cfvo type="min"/>
        <cfvo type="max"/>
        <color rgb="FF638EC6"/>
      </dataBar>
      <extLst>
        <ext xmlns:x14="http://schemas.microsoft.com/office/spreadsheetml/2009/9/main" uri="{B025F937-C7B1-47D3-B67F-A62EFF666E3E}">
          <x14:id>{52B18BED-9B8C-4F17-9106-F8E933BFCCC1}</x14:id>
        </ext>
      </extLst>
    </cfRule>
  </conditionalFormatting>
  <conditionalFormatting sqref="Y6:Y32">
    <cfRule type="dataBar" priority="13">
      <dataBar>
        <cfvo type="min"/>
        <cfvo type="max"/>
        <color rgb="FF008AEF"/>
      </dataBar>
      <extLst>
        <ext xmlns:x14="http://schemas.microsoft.com/office/spreadsheetml/2009/9/main" uri="{B025F937-C7B1-47D3-B67F-A62EFF666E3E}">
          <x14:id>{96790F35-6272-4D42-9891-6CC7B9411BF2}</x14:id>
        </ext>
      </extLst>
    </cfRule>
  </conditionalFormatting>
  <conditionalFormatting sqref="Y37:Y46">
    <cfRule type="dataBar" priority="12">
      <dataBar>
        <cfvo type="min"/>
        <cfvo type="max"/>
        <color rgb="FF008AEF"/>
      </dataBar>
      <extLst>
        <ext xmlns:x14="http://schemas.microsoft.com/office/spreadsheetml/2009/9/main" uri="{B025F937-C7B1-47D3-B67F-A62EFF666E3E}">
          <x14:id>{C096F1B9-5137-400E-8E4E-362C2DF9F908}</x14:id>
        </ext>
      </extLst>
    </cfRule>
  </conditionalFormatting>
  <conditionalFormatting sqref="Y52:Y62">
    <cfRule type="dataBar" priority="11">
      <dataBar>
        <cfvo type="min"/>
        <cfvo type="max"/>
        <color rgb="FF008AEF"/>
      </dataBar>
      <extLst>
        <ext xmlns:x14="http://schemas.microsoft.com/office/spreadsheetml/2009/9/main" uri="{B025F937-C7B1-47D3-B67F-A62EFF666E3E}">
          <x14:id>{207991DE-E826-43D0-BE01-F876BE9CAF78}</x14:id>
        </ext>
      </extLst>
    </cfRule>
  </conditionalFormatting>
  <conditionalFormatting sqref="Y36">
    <cfRule type="dataBar" priority="4">
      <dataBar>
        <cfvo type="min"/>
        <cfvo type="max"/>
        <color rgb="FF008AEF"/>
      </dataBar>
      <extLst>
        <ext xmlns:x14="http://schemas.microsoft.com/office/spreadsheetml/2009/9/main" uri="{B025F937-C7B1-47D3-B67F-A62EFF666E3E}">
          <x14:id>{40F37235-88F4-4E59-A129-25D198415983}</x14:id>
        </ext>
      </extLst>
    </cfRule>
  </conditionalFormatting>
  <conditionalFormatting sqref="Y51">
    <cfRule type="dataBar" priority="3">
      <dataBar>
        <cfvo type="min"/>
        <cfvo type="max"/>
        <color rgb="FF008AEF"/>
      </dataBar>
      <extLst>
        <ext xmlns:x14="http://schemas.microsoft.com/office/spreadsheetml/2009/9/main" uri="{B025F937-C7B1-47D3-B67F-A62EFF666E3E}">
          <x14:id>{DAECF8AD-892D-4006-A6A5-1834610D58DE}</x14:id>
        </ext>
      </extLst>
    </cfRule>
  </conditionalFormatting>
  <conditionalFormatting sqref="Q6:Q794">
    <cfRule type="dataBar" priority="28">
      <dataBar>
        <cfvo type="min"/>
        <cfvo type="max"/>
        <color rgb="FFFF555A"/>
      </dataBar>
      <extLst>
        <ext xmlns:x14="http://schemas.microsoft.com/office/spreadsheetml/2009/9/main" uri="{B025F937-C7B1-47D3-B67F-A62EFF666E3E}">
          <x14:id>{3815F0EA-3E89-437A-8F4F-301F869F6A62}</x14:id>
        </ext>
      </extLst>
    </cfRule>
  </conditionalFormatting>
  <conditionalFormatting sqref="H6:H794">
    <cfRule type="dataBar" priority="1">
      <dataBar>
        <cfvo type="min"/>
        <cfvo type="max"/>
        <color rgb="FF638EC6"/>
      </dataBar>
      <extLst>
        <ext xmlns:x14="http://schemas.microsoft.com/office/spreadsheetml/2009/9/main" uri="{B025F937-C7B1-47D3-B67F-A62EFF666E3E}">
          <x14:id>{B31DC0A3-06CC-4501-B39F-F17E73F023F4}</x14:id>
        </ext>
      </extLst>
    </cfRule>
  </conditionalFormatting>
  <dataValidations count="20">
    <dataValidation allowBlank="1" showInputMessage="1" showErrorMessage="1" promptTitle="W severity" prompt="Review all weights and ensure that for every BaseDRG the weight of severity 1 &lt; weight of severity 2 &lt; weight of severity 3 - as in Sheet &quot;M&quot;" sqref="L5"/>
    <dataValidation allowBlank="1" showInputMessage="1" showErrorMessage="1" promptTitle="W(proposed)" prompt="Ensure Basic product Casemix remains constant" sqref="M5"/>
    <dataValidation allowBlank="1" showInputMessage="1" showErrorMessage="1" promptTitle="Cost" prompt="Average cost of Claim, calculated as per Method before HCPCs new _x000a_adjustment" sqref="H5"/>
    <dataValidation allowBlank="1" showInputMessage="1" showErrorMessage="1" promptTitle="Count n by DRG" prompt="2010 through 2011Q2 Inpatient Claims Count using the DRG Grouper 2.3" sqref="F5"/>
    <dataValidation allowBlank="1" showInputMessage="1" showErrorMessage="1" promptTitle="Severity" prompt="Severity of DRG -- This is the last digit in the DRG" sqref="E5"/>
    <dataValidation allowBlank="1" showInputMessage="1" showErrorMessage="1" promptTitle="BaseDRG" prompt="The BaseDRG characterises the DRG -- it is generally the first 5 digits of the DRG" sqref="D5"/>
    <dataValidation allowBlank="1" showInputMessage="1" showErrorMessage="1" promptTitle="MDC" prompt="Medical Diagnostic Category" sqref="B5"/>
    <dataValidation allowBlank="1" showInputMessage="1" showErrorMessage="1" promptTitle="W Weight" prompt="Relative Weight for a particular DRG, as developed by 3M and published on August 2010 Mandatory Tarrif" sqref="J5"/>
    <dataValidation allowBlank="1" showInputMessage="1" showErrorMessage="1" promptTitle="w (cred)" prompt="Use credibility-weighted cost to recalculate weight_x000a__x000a_W' = W- (W-W*)*exp(-a/n)_x000a__x000a_This mixes the new weight W' and the new calculation W* on the basis of how many data points n are available._x000a__x000a_W* = Cost*Casemix/TotalCost_x000a_" sqref="K5"/>
    <dataValidation allowBlank="1" showInputMessage="1" showErrorMessage="1" promptTitle="Correlation" prompt="The main aim of the Weight update is to improve the correlation between Cost and Weights.In other words, the DRGs should accurately reflect the average Cost of the Claims within it." sqref="I1"/>
    <dataValidation allowBlank="1" showInputMessage="1" showErrorMessage="1" promptTitle="Rank" prompt="Rank of DRG with respect to how much the weight has changed" sqref="R5"/>
    <dataValidation allowBlank="1" showInputMessage="1" showErrorMessage="1" promptTitle="a" prompt="Credibility constant, which shapes how much credibilty to give to Cost data versus old 3M weights." sqref="K4"/>
    <dataValidation allowBlank="1" showInputMessage="1" showErrorMessage="1" promptTitle="Description" prompt="DRG Description as defined by IR DRG 2.2" sqref="C5"/>
    <dataValidation allowBlank="1" showInputMessage="1" showErrorMessage="1" promptTitle="Current Count by DRG" prompt="2010 through 2011Q2 Inpatient Claim Count using the Grouper 2.2" sqref="N5"/>
    <dataValidation allowBlank="1" showInputMessage="1" showErrorMessage="1" promptTitle="Current DRG Weight " prompt="Current DRG Weight as updated on 2011 Q2" sqref="P5"/>
    <dataValidation allowBlank="1" showInputMessage="1" showErrorMessage="1" promptTitle="Impact for Basic product claims" prompt="Total impact of weights update for Basic product claims" sqref="T5"/>
    <dataValidation allowBlank="1" showInputMessage="1" showErrorMessage="1" promptTitle="Weight Change" prompt="Weight change = Wnew-Wq2" sqref="S5"/>
    <dataValidation allowBlank="1" showInputMessage="1" showErrorMessage="1" promptTitle="Adjusted Cost" prompt="Average cost of Claim calculated per Current Method Ajusted for HCPCs cost using Available Market HCPCs price list, see HCPCs Adjustment &amp; Queries tab_x000a_" sqref="I5"/>
    <dataValidation allowBlank="1" showInputMessage="1" showErrorMessage="1" promptTitle="Basic only Count by DRG" prompt="2010 through 2011Q2 Inpatient Claims Count using the DRG Grouper 2.3" sqref="G5"/>
    <dataValidation allowBlank="1" showInputMessage="1" showErrorMessage="1" promptTitle="Current Count by DRG" prompt="2010 through 2011Q2 Basic product inpatient Claim Count using the Grouper 2.2" sqref="O5"/>
  </dataValidations>
  <hyperlinks>
    <hyperlink ref="W1" r:id="rId1"/>
  </hyperlinks>
  <pageMargins left="0.7" right="0.7" top="0.75" bottom="0.75" header="0.3" footer="0.3"/>
  <pageSetup paperSize="9" scale="10" orientation="portrait"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64A721DC-A632-4288-8AFE-49A301649355}">
            <x14:dataBar minLength="0" maxLength="100" gradient="0">
              <x14:cfvo type="autoMin"/>
              <x14:cfvo type="autoMax"/>
              <x14:negativeFillColor rgb="FFFF0000"/>
              <x14:axisColor rgb="FF000000"/>
            </x14:dataBar>
          </x14:cfRule>
          <xm:sqref>M6:M794</xm:sqref>
        </x14:conditionalFormatting>
        <x14:conditionalFormatting xmlns:xm="http://schemas.microsoft.com/office/excel/2006/main">
          <x14:cfRule type="dataBar" id="{7C047904-65D3-4EBD-A811-7B5E3660A8EB}">
            <x14:dataBar minLength="0" maxLength="100" gradient="0">
              <x14:cfvo type="autoMin"/>
              <x14:cfvo type="autoMax"/>
              <x14:negativeFillColor rgb="FFFF0000"/>
              <x14:axisColor rgb="FF000000"/>
            </x14:dataBar>
          </x14:cfRule>
          <xm:sqref>J6:J794</xm:sqref>
        </x14:conditionalFormatting>
        <x14:conditionalFormatting xmlns:xm="http://schemas.microsoft.com/office/excel/2006/main">
          <x14:cfRule type="dataBar" id="{90538695-608D-47B2-AB2C-C802AC20230A}">
            <x14:dataBar minLength="0" maxLength="100" gradient="0">
              <x14:cfvo type="min"/>
              <x14:cfvo type="max"/>
              <x14:negativeFillColor rgb="FFFF0000"/>
              <x14:axisColor rgb="FF000000"/>
            </x14:dataBar>
          </x14:cfRule>
          <xm:sqref>I6:I724</xm:sqref>
        </x14:conditionalFormatting>
        <x14:conditionalFormatting xmlns:xm="http://schemas.microsoft.com/office/excel/2006/main">
          <x14:cfRule type="dataBar" id="{52B18BED-9B8C-4F17-9106-F8E933BFCCC1}">
            <x14:dataBar minLength="0" maxLength="100" gradient="0">
              <x14:cfvo type="autoMin"/>
              <x14:cfvo type="max"/>
              <x14:negativeFillColor rgb="FFFF0000"/>
              <x14:axisColor rgb="FF000000"/>
            </x14:dataBar>
          </x14:cfRule>
          <xm:sqref>F6:G794</xm:sqref>
        </x14:conditionalFormatting>
        <x14:conditionalFormatting xmlns:xm="http://schemas.microsoft.com/office/excel/2006/main">
          <x14:cfRule type="dataBar" id="{96790F35-6272-4D42-9891-6CC7B9411BF2}">
            <x14:dataBar minLength="0" maxLength="100" gradient="0">
              <x14:cfvo type="autoMin"/>
              <x14:cfvo type="autoMax"/>
              <x14:negativeFillColor rgb="FFFF0000"/>
              <x14:axisColor rgb="FF000000"/>
            </x14:dataBar>
          </x14:cfRule>
          <xm:sqref>Y6:Y32</xm:sqref>
        </x14:conditionalFormatting>
        <x14:conditionalFormatting xmlns:xm="http://schemas.microsoft.com/office/excel/2006/main">
          <x14:cfRule type="dataBar" id="{C096F1B9-5137-400E-8E4E-362C2DF9F908}">
            <x14:dataBar minLength="0" maxLength="100" gradient="0">
              <x14:cfvo type="autoMin"/>
              <x14:cfvo type="autoMax"/>
              <x14:negativeFillColor rgb="FFFF0000"/>
              <x14:axisColor rgb="FF000000"/>
            </x14:dataBar>
          </x14:cfRule>
          <xm:sqref>Y37:Y46</xm:sqref>
        </x14:conditionalFormatting>
        <x14:conditionalFormatting xmlns:xm="http://schemas.microsoft.com/office/excel/2006/main">
          <x14:cfRule type="dataBar" id="{207991DE-E826-43D0-BE01-F876BE9CAF78}">
            <x14:dataBar minLength="0" maxLength="100" gradient="0">
              <x14:cfvo type="autoMin"/>
              <x14:cfvo type="autoMax"/>
              <x14:negativeFillColor rgb="FFFF0000"/>
              <x14:axisColor rgb="FF000000"/>
            </x14:dataBar>
          </x14:cfRule>
          <xm:sqref>Y52:Y62</xm:sqref>
        </x14:conditionalFormatting>
        <x14:conditionalFormatting xmlns:xm="http://schemas.microsoft.com/office/excel/2006/main">
          <x14:cfRule type="dataBar" id="{40F37235-88F4-4E59-A129-25D198415983}">
            <x14:dataBar minLength="0" maxLength="100" gradient="0">
              <x14:cfvo type="autoMin"/>
              <x14:cfvo type="autoMax"/>
              <x14:negativeFillColor rgb="FFFF0000"/>
              <x14:axisColor rgb="FF000000"/>
            </x14:dataBar>
          </x14:cfRule>
          <xm:sqref>Y36</xm:sqref>
        </x14:conditionalFormatting>
        <x14:conditionalFormatting xmlns:xm="http://schemas.microsoft.com/office/excel/2006/main">
          <x14:cfRule type="dataBar" id="{DAECF8AD-892D-4006-A6A5-1834610D58DE}">
            <x14:dataBar minLength="0" maxLength="100" gradient="0">
              <x14:cfvo type="autoMin"/>
              <x14:cfvo type="autoMax"/>
              <x14:negativeFillColor rgb="FFFF0000"/>
              <x14:axisColor rgb="FF000000"/>
            </x14:dataBar>
          </x14:cfRule>
          <xm:sqref>Y51</xm:sqref>
        </x14:conditionalFormatting>
        <x14:conditionalFormatting xmlns:xm="http://schemas.microsoft.com/office/excel/2006/main">
          <x14:cfRule type="dataBar" id="{3815F0EA-3E89-437A-8F4F-301F869F6A62}">
            <x14:dataBar minLength="0" maxLength="100" gradient="0">
              <x14:cfvo type="autoMin"/>
              <x14:cfvo type="autoMax"/>
              <x14:negativeFillColor rgb="FFFF0000"/>
              <x14:axisColor rgb="FF000000"/>
            </x14:dataBar>
          </x14:cfRule>
          <xm:sqref>Q6:Q794</xm:sqref>
        </x14:conditionalFormatting>
        <x14:conditionalFormatting xmlns:xm="http://schemas.microsoft.com/office/excel/2006/main">
          <x14:cfRule type="dataBar" id="{B31DC0A3-06CC-4501-B39F-F17E73F023F4}">
            <x14:dataBar minLength="0" maxLength="100" gradient="0">
              <x14:cfvo type="min"/>
              <x14:cfvo type="max"/>
              <x14:negativeFillColor rgb="FFFF0000"/>
              <x14:axisColor rgb="FF000000"/>
            </x14:dataBar>
          </x14:cfRule>
          <xm:sqref>H6:H794</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theme="4"/>
          <x14:colorNegative theme="5"/>
          <x14:colorAxis rgb="FF000000"/>
          <x14:colorMarkers theme="4" tint="-0.499984740745262"/>
          <x14:colorFirst theme="4" tint="0.39997558519241921"/>
          <x14:colorLast theme="4" tint="0.39997558519241921"/>
          <x14:colorHigh theme="4"/>
          <x14:colorLow theme="4"/>
          <x14:sparklines>
            <x14:sparkline>
              <xm:f>WeightUpdate!J6:J794</xm:f>
              <xm:sqref>J4</xm:sqref>
            </x14:sparkline>
          </x14:sparklines>
        </x14:sparklineGroup>
        <x14:sparklineGroup displayEmptyCellsAs="gap">
          <x14:colorSeries rgb="FF638EC6"/>
          <x14:colorNegative theme="5"/>
          <x14:colorAxis rgb="FF000000"/>
          <x14:colorMarkers theme="4" tint="-0.499984740745262"/>
          <x14:colorFirst theme="4" tint="0.39997558519241921"/>
          <x14:colorLast theme="4" tint="0.39997558519241921"/>
          <x14:colorHigh theme="4"/>
          <x14:colorLow theme="4"/>
          <x14:sparklines>
            <x14:sparkline>
              <xm:f>WeightUpdate!F6:F794</xm:f>
              <xm:sqref>F4</xm:sqref>
            </x14:sparkline>
            <x14:sparkline>
              <xm:f>WeightUpdate!G6:G794</xm:f>
              <xm:sqref>G4</xm:sqref>
            </x14:sparkline>
            <x14:sparkline>
              <xm:f>WeightUpdate!H6:H794</xm:f>
              <xm:sqref>H4</xm:sqref>
            </x14:sparkline>
          </x14:sparklines>
        </x14:sparklineGroup>
        <x14:sparklineGroup displayEmptyCellsAs="gap">
          <x14:colorSeries rgb="FF638EC6"/>
          <x14:colorNegative theme="5"/>
          <x14:colorAxis rgb="FF000000"/>
          <x14:colorMarkers theme="4" tint="-0.499984740745262"/>
          <x14:colorFirst theme="4" tint="0.39997558519241921"/>
          <x14:colorLast theme="4" tint="0.39997558519241921"/>
          <x14:colorHigh theme="4"/>
          <x14:colorLow theme="4"/>
          <x14:sparklines>
            <x14:sparkline>
              <xm:f>WeightUpdate!I6:I794</xm:f>
              <xm:sqref>I4</xm:sqref>
            </x14:sparkline>
          </x14:sparklines>
        </x14:sparklineGroup>
        <x14:sparklineGroup displayEmptyCellsAs="gap">
          <x14:colorSeries rgb="FFC00000"/>
          <x14:colorNegative theme="4"/>
          <x14:colorAxis rgb="FF000000"/>
          <x14:colorMarkers rgb="FFC00000"/>
          <x14:colorFirst theme="9" tint="0.39997558519241921"/>
          <x14:colorLast theme="9" tint="0.39997558519241921"/>
          <x14:colorHigh theme="9"/>
          <x14:colorLow theme="9"/>
          <x14:sparklines>
            <x14:sparkline>
              <xm:f>WeightUpdate!M6:M794</xm:f>
              <xm:sqref>M4</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40"/>
  <sheetViews>
    <sheetView showGridLines="0" workbookViewId="0">
      <selection activeCell="A7" sqref="A7"/>
    </sheetView>
  </sheetViews>
  <sheetFormatPr defaultRowHeight="15" x14ac:dyDescent="0.25"/>
  <cols>
    <col min="1" max="1" width="9.140625" style="9"/>
    <col min="2" max="2" width="13.140625" style="9" customWidth="1"/>
    <col min="3" max="3" width="18.140625" style="9" customWidth="1"/>
    <col min="4" max="4" width="20.42578125" style="9" customWidth="1"/>
    <col min="5" max="5" width="10.5703125" style="9" bestFit="1" customWidth="1"/>
    <col min="6" max="6" width="9.140625" style="9"/>
    <col min="10" max="10" width="6.42578125" customWidth="1"/>
    <col min="11" max="11" width="6.140625" customWidth="1"/>
    <col min="12" max="13" width="6.42578125" customWidth="1"/>
    <col min="14" max="14" width="4" customWidth="1"/>
    <col min="15" max="15" width="4.5703125" customWidth="1"/>
  </cols>
  <sheetData>
    <row r="1" spans="1:16" s="12" customFormat="1" ht="28.5" customHeight="1" x14ac:dyDescent="0.25">
      <c r="A1" s="114" t="s">
        <v>1587</v>
      </c>
      <c r="B1" s="114"/>
      <c r="C1" s="114"/>
      <c r="D1" s="114"/>
      <c r="E1" s="114"/>
      <c r="F1" s="114"/>
      <c r="G1" s="114"/>
      <c r="H1" s="114"/>
      <c r="I1" s="114"/>
      <c r="J1" s="114"/>
      <c r="K1" s="114"/>
      <c r="L1" s="114"/>
      <c r="M1" s="114"/>
      <c r="N1" s="114"/>
      <c r="O1" s="114"/>
      <c r="P1" s="114"/>
    </row>
    <row r="2" spans="1:16" s="12" customFormat="1" ht="16.5" customHeight="1" x14ac:dyDescent="0.25">
      <c r="A2" s="115" t="s">
        <v>1590</v>
      </c>
      <c r="B2" s="115"/>
      <c r="C2" s="115"/>
      <c r="D2" s="115"/>
      <c r="E2" s="115"/>
      <c r="F2" s="115"/>
      <c r="G2" s="115"/>
      <c r="H2" s="115"/>
      <c r="I2" s="115"/>
      <c r="J2" s="115"/>
      <c r="K2" s="115"/>
      <c r="L2" s="115"/>
      <c r="M2" s="115"/>
      <c r="N2" s="115"/>
      <c r="O2" s="115"/>
      <c r="P2" s="115"/>
    </row>
    <row r="3" spans="1:16" s="12" customFormat="1" ht="27.75" customHeight="1" x14ac:dyDescent="0.25">
      <c r="A3" s="116" t="s">
        <v>1591</v>
      </c>
      <c r="B3" s="116"/>
      <c r="C3" s="116"/>
      <c r="D3" s="116"/>
      <c r="E3" s="116"/>
      <c r="F3" s="116"/>
      <c r="G3" s="116"/>
      <c r="H3" s="116"/>
      <c r="I3" s="116"/>
      <c r="J3" s="116"/>
      <c r="K3" s="116"/>
      <c r="L3" s="116"/>
      <c r="M3" s="116"/>
      <c r="N3" s="116"/>
      <c r="O3" s="116"/>
      <c r="P3" s="91"/>
    </row>
    <row r="4" spans="1:16" s="12" customFormat="1" x14ac:dyDescent="0.25">
      <c r="A4" s="117" t="s">
        <v>1592</v>
      </c>
      <c r="B4" s="117"/>
      <c r="C4" s="117"/>
      <c r="D4" s="117"/>
      <c r="E4" s="117"/>
      <c r="F4" s="117"/>
      <c r="G4" s="117"/>
      <c r="H4" s="117"/>
      <c r="I4" s="117"/>
      <c r="J4" s="117"/>
      <c r="K4" s="117"/>
      <c r="L4" s="117"/>
      <c r="M4" s="117"/>
      <c r="N4" s="117"/>
      <c r="O4" s="91"/>
      <c r="P4" s="91"/>
    </row>
    <row r="5" spans="1:16" s="12" customFormat="1" x14ac:dyDescent="0.25">
      <c r="A5" s="115" t="s">
        <v>1593</v>
      </c>
      <c r="B5" s="115"/>
      <c r="C5" s="115"/>
      <c r="D5" s="115"/>
      <c r="E5" s="115"/>
      <c r="F5" s="115"/>
      <c r="G5" s="115"/>
      <c r="H5" s="115"/>
      <c r="I5" s="115"/>
      <c r="J5" s="115"/>
      <c r="K5" s="115"/>
      <c r="L5" s="115"/>
      <c r="M5" s="115"/>
      <c r="N5" s="115"/>
      <c r="O5" s="115"/>
      <c r="P5" s="91"/>
    </row>
    <row r="6" spans="1:16" s="12" customFormat="1" x14ac:dyDescent="0.25">
      <c r="A6" s="117" t="s">
        <v>1594</v>
      </c>
      <c r="B6" s="117"/>
      <c r="C6" s="117"/>
      <c r="D6" s="117"/>
      <c r="E6" s="117"/>
      <c r="F6" s="117"/>
      <c r="G6" s="117"/>
      <c r="H6" s="117"/>
      <c r="I6" s="117"/>
      <c r="J6" s="117"/>
      <c r="K6" s="117"/>
      <c r="L6" s="117"/>
      <c r="M6" s="117"/>
      <c r="N6" s="117"/>
      <c r="O6" s="117"/>
      <c r="P6" s="91"/>
    </row>
    <row r="7" spans="1:16" s="9" customFormat="1" x14ac:dyDescent="0.25"/>
    <row r="8" spans="1:16" s="2" customFormat="1" ht="18.75" x14ac:dyDescent="0.3">
      <c r="A8" s="113"/>
      <c r="B8" s="113"/>
      <c r="C8" s="113"/>
      <c r="D8" s="113"/>
      <c r="E8" s="113"/>
      <c r="F8" s="113"/>
      <c r="G8" s="113"/>
      <c r="H8" s="113"/>
      <c r="I8" s="113"/>
      <c r="J8" s="113"/>
      <c r="K8" s="113"/>
      <c r="L8" s="113"/>
      <c r="M8" s="113"/>
      <c r="N8" s="113"/>
      <c r="O8" s="113"/>
      <c r="P8" s="113"/>
    </row>
    <row r="9" spans="1:16" s="2" customFormat="1" x14ac:dyDescent="0.25">
      <c r="B9" s="90"/>
      <c r="C9" s="90"/>
      <c r="D9" s="90"/>
      <c r="E9" s="90"/>
      <c r="F9" s="90"/>
    </row>
    <row r="10" spans="1:16" ht="45" x14ac:dyDescent="0.25">
      <c r="B10" s="87" t="s">
        <v>1</v>
      </c>
      <c r="C10" s="87" t="s">
        <v>1586</v>
      </c>
      <c r="D10" s="87" t="s">
        <v>1588</v>
      </c>
      <c r="E10" s="87" t="s">
        <v>1589</v>
      </c>
      <c r="F10" s="2"/>
    </row>
    <row r="11" spans="1:16" x14ac:dyDescent="0.25">
      <c r="A11" s="9">
        <f>VALUE(B11)</f>
        <v>11011</v>
      </c>
      <c r="B11" s="88" t="s">
        <v>856</v>
      </c>
      <c r="C11" s="88">
        <v>0</v>
      </c>
      <c r="D11" s="88">
        <v>2097.4555163867662</v>
      </c>
      <c r="E11" s="88">
        <v>2097.4555163867662</v>
      </c>
      <c r="F11" s="3"/>
    </row>
    <row r="12" spans="1:16" x14ac:dyDescent="0.25">
      <c r="A12" s="9">
        <f t="shared" ref="A12:A75" si="0">VALUE(B12)</f>
        <v>11013</v>
      </c>
      <c r="B12" s="89" t="s">
        <v>857</v>
      </c>
      <c r="C12" s="89">
        <v>0</v>
      </c>
      <c r="D12" s="89">
        <v>0</v>
      </c>
      <c r="E12" s="89">
        <v>0</v>
      </c>
      <c r="F12" s="3"/>
    </row>
    <row r="13" spans="1:16" x14ac:dyDescent="0.25">
      <c r="A13" s="9">
        <f t="shared" si="0"/>
        <v>11101</v>
      </c>
      <c r="B13" s="88" t="s">
        <v>858</v>
      </c>
      <c r="C13" s="88">
        <v>179.60526315789474</v>
      </c>
      <c r="D13" s="88">
        <v>2381.5625735313884</v>
      </c>
      <c r="E13" s="88">
        <v>2201.9573103734938</v>
      </c>
      <c r="F13" s="3"/>
    </row>
    <row r="14" spans="1:16" x14ac:dyDescent="0.25">
      <c r="A14" s="9">
        <f t="shared" si="0"/>
        <v>11102</v>
      </c>
      <c r="B14" s="89" t="s">
        <v>859</v>
      </c>
      <c r="C14" s="89">
        <v>551.61290322580646</v>
      </c>
      <c r="D14" s="89">
        <v>2879.6237688983215</v>
      </c>
      <c r="E14" s="89">
        <v>2328.0108656725151</v>
      </c>
      <c r="F14" s="3"/>
    </row>
    <row r="15" spans="1:16" x14ac:dyDescent="0.25">
      <c r="A15" s="9">
        <f t="shared" si="0"/>
        <v>11103</v>
      </c>
      <c r="B15" s="88" t="s">
        <v>860</v>
      </c>
      <c r="C15" s="88">
        <v>1316.0306607843138</v>
      </c>
      <c r="D15" s="88">
        <v>5215.2254291874351</v>
      </c>
      <c r="E15" s="88">
        <v>3899.1947684031211</v>
      </c>
      <c r="F15" s="3"/>
    </row>
    <row r="16" spans="1:16" x14ac:dyDescent="0.25">
      <c r="A16" s="9">
        <f t="shared" si="0"/>
        <v>11111</v>
      </c>
      <c r="B16" s="89" t="s">
        <v>861</v>
      </c>
      <c r="C16" s="89">
        <v>0</v>
      </c>
      <c r="D16" s="89">
        <v>1643.7202902608144</v>
      </c>
      <c r="E16" s="89">
        <v>1643.7202902608144</v>
      </c>
      <c r="F16" s="3"/>
    </row>
    <row r="17" spans="1:6" x14ac:dyDescent="0.25">
      <c r="A17" s="9">
        <f t="shared" si="0"/>
        <v>11112</v>
      </c>
      <c r="B17" s="88" t="s">
        <v>862</v>
      </c>
      <c r="C17" s="88">
        <v>0</v>
      </c>
      <c r="D17" s="88">
        <v>829.30353635613244</v>
      </c>
      <c r="E17" s="88">
        <v>829.30353635613244</v>
      </c>
      <c r="F17" s="3"/>
    </row>
    <row r="18" spans="1:6" x14ac:dyDescent="0.25">
      <c r="A18" s="9">
        <f t="shared" si="0"/>
        <v>11113</v>
      </c>
      <c r="B18" s="89" t="s">
        <v>863</v>
      </c>
      <c r="C18" s="89">
        <v>511.76470588235293</v>
      </c>
      <c r="D18" s="89">
        <v>852.91365226313383</v>
      </c>
      <c r="E18" s="89">
        <v>341.1489463807809</v>
      </c>
      <c r="F18" s="3"/>
    </row>
    <row r="19" spans="1:6" x14ac:dyDescent="0.25">
      <c r="A19" s="9">
        <f t="shared" si="0"/>
        <v>11121</v>
      </c>
      <c r="B19" s="88" t="s">
        <v>864</v>
      </c>
      <c r="C19" s="88">
        <v>253.84615384615384</v>
      </c>
      <c r="D19" s="88">
        <v>2077.2932491984711</v>
      </c>
      <c r="E19" s="88">
        <v>1823.4470953523173</v>
      </c>
      <c r="F19" s="3"/>
    </row>
    <row r="20" spans="1:6" x14ac:dyDescent="0.25">
      <c r="A20" s="9">
        <f t="shared" si="0"/>
        <v>11122</v>
      </c>
      <c r="B20" s="89" t="s">
        <v>865</v>
      </c>
      <c r="C20" s="89">
        <v>0</v>
      </c>
      <c r="D20" s="89">
        <v>4840</v>
      </c>
      <c r="E20" s="89">
        <v>4840</v>
      </c>
      <c r="F20" s="3"/>
    </row>
    <row r="21" spans="1:6" x14ac:dyDescent="0.25">
      <c r="A21" s="9">
        <f t="shared" si="0"/>
        <v>11123</v>
      </c>
      <c r="B21" s="88" t="s">
        <v>866</v>
      </c>
      <c r="C21" s="88">
        <v>412.5</v>
      </c>
      <c r="D21" s="88">
        <v>683.63912087912092</v>
      </c>
      <c r="E21" s="88">
        <v>271.13912087912092</v>
      </c>
      <c r="F21" s="3"/>
    </row>
    <row r="22" spans="1:6" x14ac:dyDescent="0.25">
      <c r="A22" s="9">
        <f t="shared" si="0"/>
        <v>11131</v>
      </c>
      <c r="B22" s="89" t="s">
        <v>867</v>
      </c>
      <c r="C22" s="89">
        <v>0</v>
      </c>
      <c r="D22" s="89">
        <v>45.561945957456714</v>
      </c>
      <c r="E22" s="89">
        <v>45.561945957456714</v>
      </c>
      <c r="F22" s="3"/>
    </row>
    <row r="23" spans="1:6" x14ac:dyDescent="0.25">
      <c r="A23" s="9">
        <f t="shared" si="0"/>
        <v>11132</v>
      </c>
      <c r="B23" s="88" t="s">
        <v>868</v>
      </c>
      <c r="C23" s="88">
        <v>0</v>
      </c>
      <c r="D23" s="88">
        <v>169.82179856870229</v>
      </c>
      <c r="E23" s="88">
        <v>169.82179856870229</v>
      </c>
      <c r="F23" s="3"/>
    </row>
    <row r="24" spans="1:6" x14ac:dyDescent="0.25">
      <c r="A24" s="9">
        <f t="shared" si="0"/>
        <v>11133</v>
      </c>
      <c r="B24" s="89" t="s">
        <v>869</v>
      </c>
      <c r="C24" s="89">
        <v>0</v>
      </c>
      <c r="D24" s="89">
        <v>339.64359713740458</v>
      </c>
      <c r="E24" s="89">
        <v>339.64359713740458</v>
      </c>
      <c r="F24" s="3"/>
    </row>
    <row r="25" spans="1:6" x14ac:dyDescent="0.25">
      <c r="A25" s="9">
        <f t="shared" si="0"/>
        <v>11201</v>
      </c>
      <c r="B25" s="88" t="s">
        <v>870</v>
      </c>
      <c r="C25" s="88">
        <v>0</v>
      </c>
      <c r="D25" s="88">
        <v>736.3308038244046</v>
      </c>
      <c r="E25" s="88">
        <v>736.3308038244046</v>
      </c>
      <c r="F25" s="3"/>
    </row>
    <row r="26" spans="1:6" x14ac:dyDescent="0.25">
      <c r="A26" s="9">
        <f t="shared" si="0"/>
        <v>11202</v>
      </c>
      <c r="B26" s="89" t="s">
        <v>871</v>
      </c>
      <c r="C26" s="89">
        <v>183.51666666666668</v>
      </c>
      <c r="D26" s="89">
        <v>6096.3973796056644</v>
      </c>
      <c r="E26" s="89">
        <v>5912.8807129389979</v>
      </c>
      <c r="F26" s="3"/>
    </row>
    <row r="27" spans="1:6" x14ac:dyDescent="0.25">
      <c r="A27" s="9">
        <f t="shared" si="0"/>
        <v>11203</v>
      </c>
      <c r="B27" s="88" t="s">
        <v>872</v>
      </c>
      <c r="C27" s="88">
        <v>7.7855499999999997</v>
      </c>
      <c r="D27" s="88">
        <v>4616.8325968638601</v>
      </c>
      <c r="E27" s="88">
        <v>4609.0470468638605</v>
      </c>
      <c r="F27" s="3"/>
    </row>
    <row r="28" spans="1:6" x14ac:dyDescent="0.25">
      <c r="A28" s="9">
        <f t="shared" si="0"/>
        <v>11301</v>
      </c>
      <c r="B28" s="89" t="s">
        <v>873</v>
      </c>
      <c r="C28" s="89">
        <v>28.022099528301887</v>
      </c>
      <c r="D28" s="89">
        <v>1563.0396819717371</v>
      </c>
      <c r="E28" s="89">
        <v>1535.0175824434352</v>
      </c>
      <c r="F28" s="3"/>
    </row>
    <row r="29" spans="1:6" x14ac:dyDescent="0.25">
      <c r="A29" s="9">
        <f t="shared" si="0"/>
        <v>11302</v>
      </c>
      <c r="B29" s="88" t="s">
        <v>874</v>
      </c>
      <c r="C29" s="88">
        <v>57.682179069767443</v>
      </c>
      <c r="D29" s="88">
        <v>1003.8496134658669</v>
      </c>
      <c r="E29" s="88">
        <v>946.16743439609945</v>
      </c>
      <c r="F29" s="3"/>
    </row>
    <row r="30" spans="1:6" x14ac:dyDescent="0.25">
      <c r="A30" s="9">
        <f t="shared" si="0"/>
        <v>11303</v>
      </c>
      <c r="B30" s="89" t="s">
        <v>875</v>
      </c>
      <c r="C30" s="89">
        <v>43.199300000000001</v>
      </c>
      <c r="D30" s="89">
        <v>703.44655719736909</v>
      </c>
      <c r="E30" s="89">
        <v>660.24725719736909</v>
      </c>
      <c r="F30" s="3"/>
    </row>
    <row r="31" spans="1:6" x14ac:dyDescent="0.25">
      <c r="A31" s="9">
        <f t="shared" si="0"/>
        <v>14101</v>
      </c>
      <c r="B31" s="88" t="s">
        <v>876</v>
      </c>
      <c r="C31" s="88">
        <v>0</v>
      </c>
      <c r="D31" s="88">
        <v>0</v>
      </c>
      <c r="E31" s="88">
        <v>0</v>
      </c>
      <c r="F31" s="3"/>
    </row>
    <row r="32" spans="1:6" x14ac:dyDescent="0.25">
      <c r="A32" s="9">
        <f t="shared" si="0"/>
        <v>14102</v>
      </c>
      <c r="B32" s="89" t="s">
        <v>877</v>
      </c>
      <c r="C32" s="89">
        <v>0</v>
      </c>
      <c r="D32" s="89">
        <v>329.42975560289938</v>
      </c>
      <c r="E32" s="89">
        <v>329.42975560289938</v>
      </c>
      <c r="F32" s="3"/>
    </row>
    <row r="33" spans="1:6" x14ac:dyDescent="0.25">
      <c r="A33" s="9">
        <f t="shared" si="0"/>
        <v>14103</v>
      </c>
      <c r="B33" s="88" t="s">
        <v>878</v>
      </c>
      <c r="C33" s="88">
        <v>156.39984999999999</v>
      </c>
      <c r="D33" s="88">
        <v>1401.7420510728416</v>
      </c>
      <c r="E33" s="88">
        <v>1245.3422010728416</v>
      </c>
      <c r="F33" s="3"/>
    </row>
    <row r="34" spans="1:6" x14ac:dyDescent="0.25">
      <c r="A34" s="9">
        <f t="shared" si="0"/>
        <v>14111</v>
      </c>
      <c r="B34" s="89" t="s">
        <v>879</v>
      </c>
      <c r="C34" s="89">
        <v>27.272727272727273</v>
      </c>
      <c r="D34" s="89">
        <v>614.8714198303087</v>
      </c>
      <c r="E34" s="89">
        <v>587.59869255758144</v>
      </c>
      <c r="F34" s="3"/>
    </row>
    <row r="35" spans="1:6" x14ac:dyDescent="0.25">
      <c r="A35" s="9">
        <f t="shared" si="0"/>
        <v>14112</v>
      </c>
      <c r="B35" s="88" t="s">
        <v>880</v>
      </c>
      <c r="C35" s="88">
        <v>50.510204081632651</v>
      </c>
      <c r="D35" s="88">
        <v>258.82097792568908</v>
      </c>
      <c r="E35" s="88">
        <v>208.31077384405643</v>
      </c>
      <c r="F35" s="3"/>
    </row>
    <row r="36" spans="1:6" x14ac:dyDescent="0.25">
      <c r="A36" s="9">
        <f t="shared" si="0"/>
        <v>14113</v>
      </c>
      <c r="B36" s="89" t="s">
        <v>881</v>
      </c>
      <c r="C36" s="89">
        <v>56.292138620689656</v>
      </c>
      <c r="D36" s="89">
        <v>529.51032426112556</v>
      </c>
      <c r="E36" s="89">
        <v>473.21818564043588</v>
      </c>
      <c r="F36" s="3"/>
    </row>
    <row r="37" spans="1:6" x14ac:dyDescent="0.25">
      <c r="A37" s="9">
        <f t="shared" si="0"/>
        <v>14121</v>
      </c>
      <c r="B37" s="88" t="s">
        <v>882</v>
      </c>
      <c r="C37" s="88">
        <v>10.185185185185185</v>
      </c>
      <c r="D37" s="88">
        <v>13.716049382716049</v>
      </c>
      <c r="E37" s="88">
        <v>3.5308641975308639</v>
      </c>
      <c r="F37" s="3"/>
    </row>
    <row r="38" spans="1:6" x14ac:dyDescent="0.25">
      <c r="A38" s="9">
        <f t="shared" si="0"/>
        <v>14122</v>
      </c>
      <c r="B38" s="89" t="s">
        <v>883</v>
      </c>
      <c r="C38" s="89">
        <v>1.8318941176470587</v>
      </c>
      <c r="D38" s="89">
        <v>1.8318941176470587</v>
      </c>
      <c r="E38" s="89">
        <v>0</v>
      </c>
      <c r="F38" s="3"/>
    </row>
    <row r="39" spans="1:6" x14ac:dyDescent="0.25">
      <c r="A39" s="9">
        <f t="shared" si="0"/>
        <v>14123</v>
      </c>
      <c r="B39" s="88" t="s">
        <v>884</v>
      </c>
      <c r="C39" s="88">
        <v>0</v>
      </c>
      <c r="D39" s="88">
        <v>0</v>
      </c>
      <c r="E39" s="88">
        <v>0</v>
      </c>
      <c r="F39" s="3"/>
    </row>
    <row r="40" spans="1:6" x14ac:dyDescent="0.25">
      <c r="A40" s="9">
        <f t="shared" si="0"/>
        <v>14131</v>
      </c>
      <c r="B40" s="89" t="s">
        <v>885</v>
      </c>
      <c r="C40" s="89">
        <v>0</v>
      </c>
      <c r="D40" s="89">
        <v>903.54703085130257</v>
      </c>
      <c r="E40" s="89">
        <v>903.54703085130257</v>
      </c>
      <c r="F40" s="3"/>
    </row>
    <row r="41" spans="1:6" x14ac:dyDescent="0.25">
      <c r="A41" s="9">
        <f t="shared" si="0"/>
        <v>14132</v>
      </c>
      <c r="B41" s="88" t="s">
        <v>886</v>
      </c>
      <c r="C41" s="88">
        <v>31.640625</v>
      </c>
      <c r="D41" s="88">
        <v>419.0527292042525</v>
      </c>
      <c r="E41" s="88">
        <v>387.4121042042525</v>
      </c>
      <c r="F41" s="3"/>
    </row>
    <row r="42" spans="1:6" x14ac:dyDescent="0.25">
      <c r="A42" s="9">
        <f t="shared" si="0"/>
        <v>14133</v>
      </c>
      <c r="B42" s="89" t="s">
        <v>887</v>
      </c>
      <c r="C42" s="89">
        <v>547.76679310344821</v>
      </c>
      <c r="D42" s="89">
        <v>2237.1169119551805</v>
      </c>
      <c r="E42" s="89">
        <v>1689.3501188517323</v>
      </c>
      <c r="F42" s="3"/>
    </row>
    <row r="43" spans="1:6" x14ac:dyDescent="0.25">
      <c r="A43" s="9">
        <f t="shared" si="0"/>
        <v>14141</v>
      </c>
      <c r="B43" s="88" t="s">
        <v>888</v>
      </c>
      <c r="C43" s="88">
        <v>7.9640843575418989</v>
      </c>
      <c r="D43" s="88">
        <v>18.018071101294879</v>
      </c>
      <c r="E43" s="88">
        <v>10.053986743752979</v>
      </c>
      <c r="F43" s="3"/>
    </row>
    <row r="44" spans="1:6" x14ac:dyDescent="0.25">
      <c r="A44" s="9">
        <f t="shared" si="0"/>
        <v>14142</v>
      </c>
      <c r="B44" s="89" t="s">
        <v>889</v>
      </c>
      <c r="C44" s="89">
        <v>0</v>
      </c>
      <c r="D44" s="89">
        <v>6.4681177850760401</v>
      </c>
      <c r="E44" s="89">
        <v>6.4681177850760401</v>
      </c>
      <c r="F44" s="3"/>
    </row>
    <row r="45" spans="1:6" x14ac:dyDescent="0.25">
      <c r="A45" s="9">
        <f t="shared" si="0"/>
        <v>14143</v>
      </c>
      <c r="B45" s="88" t="s">
        <v>890</v>
      </c>
      <c r="C45" s="88">
        <v>347.22803529411766</v>
      </c>
      <c r="D45" s="88">
        <v>620.16040514838858</v>
      </c>
      <c r="E45" s="88">
        <v>272.93236985427092</v>
      </c>
      <c r="F45" s="3"/>
    </row>
    <row r="46" spans="1:6" x14ac:dyDescent="0.25">
      <c r="A46" s="9">
        <f t="shared" si="0"/>
        <v>14151</v>
      </c>
      <c r="B46" s="89" t="s">
        <v>891</v>
      </c>
      <c r="C46" s="89">
        <v>6.4615384615384617</v>
      </c>
      <c r="D46" s="89">
        <v>6.4615384615384617</v>
      </c>
      <c r="E46" s="89">
        <v>0</v>
      </c>
      <c r="F46" s="3"/>
    </row>
    <row r="47" spans="1:6" x14ac:dyDescent="0.25">
      <c r="A47" s="9">
        <f t="shared" si="0"/>
        <v>14152</v>
      </c>
      <c r="B47" s="88" t="s">
        <v>892</v>
      </c>
      <c r="C47" s="88">
        <v>0</v>
      </c>
      <c r="D47" s="88">
        <v>0</v>
      </c>
      <c r="E47" s="88">
        <v>0</v>
      </c>
      <c r="F47" s="3"/>
    </row>
    <row r="48" spans="1:6" x14ac:dyDescent="0.25">
      <c r="A48" s="9">
        <f t="shared" si="0"/>
        <v>14153</v>
      </c>
      <c r="B48" s="89" t="s">
        <v>893</v>
      </c>
      <c r="C48" s="89">
        <v>58.62762142857143</v>
      </c>
      <c r="D48" s="89">
        <v>82.887878366957466</v>
      </c>
      <c r="E48" s="89">
        <v>24.260256938386036</v>
      </c>
      <c r="F48" s="3"/>
    </row>
    <row r="49" spans="1:6" x14ac:dyDescent="0.25">
      <c r="A49" s="9">
        <f t="shared" si="0"/>
        <v>14161</v>
      </c>
      <c r="B49" s="88" t="s">
        <v>894</v>
      </c>
      <c r="C49" s="88">
        <v>0</v>
      </c>
      <c r="D49" s="88">
        <v>0</v>
      </c>
      <c r="E49" s="88">
        <v>0</v>
      </c>
      <c r="F49" s="3"/>
    </row>
    <row r="50" spans="1:6" x14ac:dyDescent="0.25">
      <c r="A50" s="9">
        <f t="shared" si="0"/>
        <v>14162</v>
      </c>
      <c r="B50" s="89" t="s">
        <v>895</v>
      </c>
      <c r="C50" s="89">
        <v>0</v>
      </c>
      <c r="D50" s="89">
        <v>0</v>
      </c>
      <c r="E50" s="89">
        <v>0</v>
      </c>
      <c r="F50" s="3"/>
    </row>
    <row r="51" spans="1:6" x14ac:dyDescent="0.25">
      <c r="A51" s="9">
        <f t="shared" si="0"/>
        <v>14163</v>
      </c>
      <c r="B51" s="88" t="s">
        <v>896</v>
      </c>
      <c r="C51" s="88">
        <v>0</v>
      </c>
      <c r="D51" s="88">
        <v>0</v>
      </c>
      <c r="E51" s="88">
        <v>0</v>
      </c>
      <c r="F51" s="3"/>
    </row>
    <row r="52" spans="1:6" x14ac:dyDescent="0.25">
      <c r="A52" s="9">
        <f t="shared" si="0"/>
        <v>14171</v>
      </c>
      <c r="B52" s="89" t="s">
        <v>897</v>
      </c>
      <c r="C52" s="89">
        <v>24.292639436619716</v>
      </c>
      <c r="D52" s="89">
        <v>29.076352072357814</v>
      </c>
      <c r="E52" s="89">
        <v>4.7837126357380981</v>
      </c>
      <c r="F52" s="3"/>
    </row>
    <row r="53" spans="1:6" x14ac:dyDescent="0.25">
      <c r="A53" s="9">
        <f t="shared" si="0"/>
        <v>14172</v>
      </c>
      <c r="B53" s="88" t="s">
        <v>898</v>
      </c>
      <c r="C53" s="88">
        <v>23.40519722222222</v>
      </c>
      <c r="D53" s="88">
        <v>23.40519722222222</v>
      </c>
      <c r="E53" s="88">
        <v>0</v>
      </c>
      <c r="F53" s="3"/>
    </row>
    <row r="54" spans="1:6" x14ac:dyDescent="0.25">
      <c r="A54" s="9">
        <f t="shared" si="0"/>
        <v>14173</v>
      </c>
      <c r="B54" s="89" t="s">
        <v>899</v>
      </c>
      <c r="C54" s="89">
        <v>0</v>
      </c>
      <c r="D54" s="89">
        <v>669.02606361797996</v>
      </c>
      <c r="E54" s="89">
        <v>669.02606361797996</v>
      </c>
      <c r="F54" s="3"/>
    </row>
    <row r="55" spans="1:6" x14ac:dyDescent="0.25">
      <c r="A55" s="9">
        <f t="shared" si="0"/>
        <v>14181</v>
      </c>
      <c r="B55" s="88" t="s">
        <v>900</v>
      </c>
      <c r="C55" s="88">
        <v>82.078670000000002</v>
      </c>
      <c r="D55" s="88">
        <v>82.078670000000002</v>
      </c>
      <c r="E55" s="88">
        <v>0</v>
      </c>
      <c r="F55" s="3"/>
    </row>
    <row r="56" spans="1:6" x14ac:dyDescent="0.25">
      <c r="A56" s="9">
        <f t="shared" si="0"/>
        <v>14182</v>
      </c>
      <c r="B56" s="89" t="s">
        <v>901</v>
      </c>
      <c r="C56" s="89">
        <v>0</v>
      </c>
      <c r="D56" s="89">
        <v>0</v>
      </c>
      <c r="E56" s="89">
        <v>0</v>
      </c>
      <c r="F56" s="3"/>
    </row>
    <row r="57" spans="1:6" x14ac:dyDescent="0.25">
      <c r="A57" s="9">
        <f t="shared" si="0"/>
        <v>14183</v>
      </c>
      <c r="B57" s="88" t="s">
        <v>902</v>
      </c>
      <c r="C57" s="88">
        <v>0</v>
      </c>
      <c r="D57" s="88">
        <v>33.964359713740457</v>
      </c>
      <c r="E57" s="88">
        <v>33.964359713740457</v>
      </c>
      <c r="F57" s="3"/>
    </row>
    <row r="58" spans="1:6" x14ac:dyDescent="0.25">
      <c r="A58" s="9">
        <f t="shared" si="0"/>
        <v>14191</v>
      </c>
      <c r="B58" s="89" t="s">
        <v>903</v>
      </c>
      <c r="C58" s="89">
        <v>27.995461702127663</v>
      </c>
      <c r="D58" s="89">
        <v>42.448380729251262</v>
      </c>
      <c r="E58" s="89">
        <v>14.452919027123599</v>
      </c>
      <c r="F58" s="3"/>
    </row>
    <row r="59" spans="1:6" x14ac:dyDescent="0.25">
      <c r="A59" s="9">
        <f t="shared" si="0"/>
        <v>14192</v>
      </c>
      <c r="B59" s="88" t="s">
        <v>904</v>
      </c>
      <c r="C59" s="88">
        <v>720.53571428571433</v>
      </c>
      <c r="D59" s="88">
        <v>720.53571428571433</v>
      </c>
      <c r="E59" s="88">
        <v>0</v>
      </c>
      <c r="F59" s="3"/>
    </row>
    <row r="60" spans="1:6" x14ac:dyDescent="0.25">
      <c r="A60" s="9">
        <f t="shared" si="0"/>
        <v>14193</v>
      </c>
      <c r="B60" s="89" t="s">
        <v>905</v>
      </c>
      <c r="C60" s="89">
        <v>20.121951219512194</v>
      </c>
      <c r="D60" s="89">
        <v>363.53658536585368</v>
      </c>
      <c r="E60" s="89">
        <v>343.41463414634148</v>
      </c>
      <c r="F60" s="3"/>
    </row>
    <row r="61" spans="1:6" x14ac:dyDescent="0.25">
      <c r="A61" s="9">
        <f t="shared" si="0"/>
        <v>14201</v>
      </c>
      <c r="B61" s="88" t="s">
        <v>906</v>
      </c>
      <c r="C61" s="88">
        <v>25.649584375</v>
      </c>
      <c r="D61" s="88">
        <v>25.649584375</v>
      </c>
      <c r="E61" s="88">
        <v>0</v>
      </c>
      <c r="F61" s="3"/>
    </row>
    <row r="62" spans="1:6" x14ac:dyDescent="0.25">
      <c r="A62" s="9">
        <f t="shared" si="0"/>
        <v>14202</v>
      </c>
      <c r="B62" s="89" t="s">
        <v>907</v>
      </c>
      <c r="C62" s="89">
        <v>0</v>
      </c>
      <c r="D62" s="89">
        <v>0</v>
      </c>
      <c r="E62" s="89">
        <v>0</v>
      </c>
      <c r="F62" s="3"/>
    </row>
    <row r="63" spans="1:6" x14ac:dyDescent="0.25">
      <c r="A63" s="9">
        <f t="shared" si="0"/>
        <v>14211</v>
      </c>
      <c r="B63" s="88" t="s">
        <v>908</v>
      </c>
      <c r="C63" s="88">
        <v>26.05263157894737</v>
      </c>
      <c r="D63" s="88">
        <v>26.05263157894737</v>
      </c>
      <c r="E63" s="88">
        <v>0</v>
      </c>
      <c r="F63" s="3"/>
    </row>
    <row r="64" spans="1:6" x14ac:dyDescent="0.25">
      <c r="A64" s="9">
        <f t="shared" si="0"/>
        <v>14212</v>
      </c>
      <c r="B64" s="89" t="s">
        <v>909</v>
      </c>
      <c r="C64" s="89">
        <v>0</v>
      </c>
      <c r="D64" s="89">
        <v>0</v>
      </c>
      <c r="E64" s="89">
        <v>0</v>
      </c>
      <c r="F64" s="3"/>
    </row>
    <row r="65" spans="1:6" x14ac:dyDescent="0.25">
      <c r="A65" s="9">
        <f t="shared" si="0"/>
        <v>14213</v>
      </c>
      <c r="B65" s="88" t="s">
        <v>910</v>
      </c>
      <c r="C65" s="88">
        <v>86.612903225806448</v>
      </c>
      <c r="D65" s="88">
        <v>115.2258064516129</v>
      </c>
      <c r="E65" s="88">
        <v>28.612903225806448</v>
      </c>
      <c r="F65" s="3"/>
    </row>
    <row r="66" spans="1:6" x14ac:dyDescent="0.25">
      <c r="A66" s="9">
        <f t="shared" si="0"/>
        <v>14221</v>
      </c>
      <c r="B66" s="89" t="s">
        <v>911</v>
      </c>
      <c r="C66" s="89">
        <v>0.13999384615384616</v>
      </c>
      <c r="D66" s="89">
        <v>1.2658024081452897</v>
      </c>
      <c r="E66" s="89">
        <v>1.1258085619914435</v>
      </c>
      <c r="F66" s="3"/>
    </row>
    <row r="67" spans="1:6" x14ac:dyDescent="0.25">
      <c r="A67" s="9">
        <f t="shared" si="0"/>
        <v>14222</v>
      </c>
      <c r="B67" s="88" t="s">
        <v>912</v>
      </c>
      <c r="C67" s="88">
        <v>1.6666666666666667</v>
      </c>
      <c r="D67" s="88">
        <v>83.940546236680674</v>
      </c>
      <c r="E67" s="88">
        <v>82.273879570014003</v>
      </c>
      <c r="F67" s="3"/>
    </row>
    <row r="68" spans="1:6" x14ac:dyDescent="0.25">
      <c r="A68" s="9">
        <f t="shared" si="0"/>
        <v>14223</v>
      </c>
      <c r="B68" s="89" t="s">
        <v>913</v>
      </c>
      <c r="C68" s="89">
        <v>4.2483660130718954</v>
      </c>
      <c r="D68" s="89">
        <v>63.172978187480197</v>
      </c>
      <c r="E68" s="89">
        <v>58.924612174408303</v>
      </c>
      <c r="F68" s="3"/>
    </row>
    <row r="69" spans="1:6" x14ac:dyDescent="0.25">
      <c r="A69" s="9">
        <f t="shared" si="0"/>
        <v>14231</v>
      </c>
      <c r="B69" s="88" t="s">
        <v>914</v>
      </c>
      <c r="C69" s="88">
        <v>5.8612087912087912E-2</v>
      </c>
      <c r="D69" s="88">
        <v>5.8612087912087912E-2</v>
      </c>
      <c r="E69" s="88">
        <v>0</v>
      </c>
      <c r="F69" s="3"/>
    </row>
    <row r="70" spans="1:6" x14ac:dyDescent="0.25">
      <c r="A70" s="9">
        <f t="shared" si="0"/>
        <v>14232</v>
      </c>
      <c r="B70" s="89" t="s">
        <v>915</v>
      </c>
      <c r="C70" s="89">
        <v>0.74148095238095235</v>
      </c>
      <c r="D70" s="89">
        <v>0.74148095238095235</v>
      </c>
      <c r="E70" s="89">
        <v>0</v>
      </c>
      <c r="F70" s="3"/>
    </row>
    <row r="71" spans="1:6" x14ac:dyDescent="0.25">
      <c r="A71" s="9">
        <f t="shared" si="0"/>
        <v>14233</v>
      </c>
      <c r="B71" s="88" t="s">
        <v>916</v>
      </c>
      <c r="C71" s="88">
        <v>3.11422</v>
      </c>
      <c r="D71" s="88">
        <v>3.11422</v>
      </c>
      <c r="E71" s="88">
        <v>0</v>
      </c>
      <c r="F71" s="3"/>
    </row>
    <row r="72" spans="1:6" x14ac:dyDescent="0.25">
      <c r="A72" s="9">
        <f t="shared" si="0"/>
        <v>14241</v>
      </c>
      <c r="B72" s="89" t="s">
        <v>917</v>
      </c>
      <c r="C72" s="89">
        <v>5.0093220338983047</v>
      </c>
      <c r="D72" s="89">
        <v>19.329799891610012</v>
      </c>
      <c r="E72" s="89">
        <v>14.320477857711708</v>
      </c>
      <c r="F72" s="3"/>
    </row>
    <row r="73" spans="1:6" x14ac:dyDescent="0.25">
      <c r="A73" s="9">
        <f t="shared" si="0"/>
        <v>14242</v>
      </c>
      <c r="B73" s="88" t="s">
        <v>918</v>
      </c>
      <c r="C73" s="88">
        <v>164.0625</v>
      </c>
      <c r="D73" s="88">
        <v>164.0625</v>
      </c>
      <c r="E73" s="88">
        <v>0</v>
      </c>
      <c r="F73" s="3"/>
    </row>
    <row r="74" spans="1:6" x14ac:dyDescent="0.25">
      <c r="A74" s="9">
        <f t="shared" si="0"/>
        <v>14243</v>
      </c>
      <c r="B74" s="89" t="s">
        <v>919</v>
      </c>
      <c r="C74" s="89">
        <v>324.03461071428575</v>
      </c>
      <c r="D74" s="89">
        <v>1399.28018085548</v>
      </c>
      <c r="E74" s="89">
        <v>1075.2455701411943</v>
      </c>
      <c r="F74" s="3"/>
    </row>
    <row r="75" spans="1:6" x14ac:dyDescent="0.25">
      <c r="A75" s="9">
        <f t="shared" si="0"/>
        <v>14251</v>
      </c>
      <c r="B75" s="88" t="s">
        <v>920</v>
      </c>
      <c r="C75" s="88">
        <v>0</v>
      </c>
      <c r="D75" s="88">
        <v>0</v>
      </c>
      <c r="E75" s="88">
        <v>0</v>
      </c>
      <c r="F75" s="3"/>
    </row>
    <row r="76" spans="1:6" x14ac:dyDescent="0.25">
      <c r="A76" s="9">
        <f t="shared" ref="A76:A139" si="1">VALUE(B76)</f>
        <v>14252</v>
      </c>
      <c r="B76" s="89" t="s">
        <v>921</v>
      </c>
      <c r="C76" s="89">
        <v>0</v>
      </c>
      <c r="D76" s="89">
        <v>0</v>
      </c>
      <c r="E76" s="89">
        <v>0</v>
      </c>
      <c r="F76" s="3"/>
    </row>
    <row r="77" spans="1:6" x14ac:dyDescent="0.25">
      <c r="A77" s="9">
        <f t="shared" si="1"/>
        <v>14253</v>
      </c>
      <c r="B77" s="88" t="s">
        <v>922</v>
      </c>
      <c r="C77" s="88">
        <v>375</v>
      </c>
      <c r="D77" s="88">
        <v>5362.4477553350252</v>
      </c>
      <c r="E77" s="88">
        <v>4987.4477553350252</v>
      </c>
      <c r="F77" s="3"/>
    </row>
    <row r="78" spans="1:6" x14ac:dyDescent="0.25">
      <c r="A78" s="9">
        <f t="shared" si="1"/>
        <v>14261</v>
      </c>
      <c r="B78" s="89" t="s">
        <v>923</v>
      </c>
      <c r="C78" s="89">
        <v>4.3775290666666669</v>
      </c>
      <c r="D78" s="89">
        <v>267.45998509023042</v>
      </c>
      <c r="E78" s="89">
        <v>263.08245602356374</v>
      </c>
      <c r="F78" s="3"/>
    </row>
    <row r="79" spans="1:6" x14ac:dyDescent="0.25">
      <c r="A79" s="9">
        <f t="shared" si="1"/>
        <v>14262</v>
      </c>
      <c r="B79" s="88" t="s">
        <v>924</v>
      </c>
      <c r="C79" s="88">
        <v>69.548605232558145</v>
      </c>
      <c r="D79" s="88">
        <v>788.8166488343403</v>
      </c>
      <c r="E79" s="88">
        <v>719.26804360178221</v>
      </c>
      <c r="F79" s="3"/>
    </row>
    <row r="80" spans="1:6" x14ac:dyDescent="0.25">
      <c r="A80" s="9">
        <f t="shared" si="1"/>
        <v>14263</v>
      </c>
      <c r="B80" s="89" t="s">
        <v>925</v>
      </c>
      <c r="C80" s="89">
        <v>17.648476428571428</v>
      </c>
      <c r="D80" s="89">
        <v>775.76085096825409</v>
      </c>
      <c r="E80" s="89">
        <v>758.11237453968261</v>
      </c>
      <c r="F80" s="3"/>
    </row>
    <row r="81" spans="1:6" x14ac:dyDescent="0.25">
      <c r="A81" s="9">
        <f t="shared" si="1"/>
        <v>21201</v>
      </c>
      <c r="B81" s="88" t="s">
        <v>926</v>
      </c>
      <c r="C81" s="88">
        <v>1.1324203821656052E-2</v>
      </c>
      <c r="D81" s="88">
        <v>123.62481552565323</v>
      </c>
      <c r="E81" s="88">
        <v>123.61349132183157</v>
      </c>
      <c r="F81" s="3"/>
    </row>
    <row r="82" spans="1:6" x14ac:dyDescent="0.25">
      <c r="A82" s="9">
        <f t="shared" si="1"/>
        <v>21202</v>
      </c>
      <c r="B82" s="89" t="s">
        <v>927</v>
      </c>
      <c r="C82" s="89">
        <v>0</v>
      </c>
      <c r="D82" s="89">
        <v>0</v>
      </c>
      <c r="E82" s="89">
        <v>0</v>
      </c>
      <c r="F82" s="3"/>
    </row>
    <row r="83" spans="1:6" x14ac:dyDescent="0.25">
      <c r="A83" s="9">
        <f t="shared" si="1"/>
        <v>21203</v>
      </c>
      <c r="B83" s="88" t="s">
        <v>928</v>
      </c>
      <c r="C83" s="88">
        <v>0</v>
      </c>
      <c r="D83" s="88">
        <v>0</v>
      </c>
      <c r="E83" s="88">
        <v>0</v>
      </c>
      <c r="F83" s="3"/>
    </row>
    <row r="84" spans="1:6" x14ac:dyDescent="0.25">
      <c r="A84" s="9">
        <f t="shared" si="1"/>
        <v>21301</v>
      </c>
      <c r="B84" s="89" t="s">
        <v>929</v>
      </c>
      <c r="C84" s="89">
        <v>0.14378692927484332</v>
      </c>
      <c r="D84" s="89">
        <v>220.07625542693825</v>
      </c>
      <c r="E84" s="89">
        <v>219.93246849766339</v>
      </c>
      <c r="F84" s="3"/>
    </row>
    <row r="85" spans="1:6" x14ac:dyDescent="0.25">
      <c r="A85" s="9">
        <f t="shared" si="1"/>
        <v>21302</v>
      </c>
      <c r="B85" s="88" t="s">
        <v>930</v>
      </c>
      <c r="C85" s="88">
        <v>0</v>
      </c>
      <c r="D85" s="88">
        <v>218.18939671627339</v>
      </c>
      <c r="E85" s="88">
        <v>218.18939671627339</v>
      </c>
      <c r="F85" s="3"/>
    </row>
    <row r="86" spans="1:6" x14ac:dyDescent="0.25">
      <c r="A86" s="9">
        <f t="shared" si="1"/>
        <v>21303</v>
      </c>
      <c r="B86" s="89" t="s">
        <v>931</v>
      </c>
      <c r="C86" s="89">
        <v>0</v>
      </c>
      <c r="D86" s="89">
        <v>161.49282331686976</v>
      </c>
      <c r="E86" s="89">
        <v>161.49282331686976</v>
      </c>
      <c r="F86" s="3"/>
    </row>
    <row r="87" spans="1:6" x14ac:dyDescent="0.25">
      <c r="A87" s="9">
        <f t="shared" si="1"/>
        <v>24101</v>
      </c>
      <c r="B87" s="88" t="s">
        <v>932</v>
      </c>
      <c r="C87" s="88">
        <v>0</v>
      </c>
      <c r="D87" s="88">
        <v>5.3069312052719466</v>
      </c>
      <c r="E87" s="88">
        <v>5.3069312052719466</v>
      </c>
      <c r="F87" s="3"/>
    </row>
    <row r="88" spans="1:6" x14ac:dyDescent="0.25">
      <c r="A88" s="9">
        <f t="shared" si="1"/>
        <v>24102</v>
      </c>
      <c r="B88" s="89" t="s">
        <v>933</v>
      </c>
      <c r="C88" s="89">
        <v>0</v>
      </c>
      <c r="D88" s="89">
        <v>22.642906475826972</v>
      </c>
      <c r="E88" s="89">
        <v>22.642906475826972</v>
      </c>
      <c r="F88" s="3"/>
    </row>
    <row r="89" spans="1:6" x14ac:dyDescent="0.25">
      <c r="A89" s="9">
        <f t="shared" si="1"/>
        <v>24103</v>
      </c>
      <c r="B89" s="88" t="s">
        <v>934</v>
      </c>
      <c r="C89" s="88">
        <v>0</v>
      </c>
      <c r="D89" s="88">
        <v>56.607266189567433</v>
      </c>
      <c r="E89" s="88">
        <v>56.607266189567433</v>
      </c>
      <c r="F89" s="3"/>
    </row>
    <row r="90" spans="1:6" x14ac:dyDescent="0.25">
      <c r="A90" s="9">
        <f t="shared" si="1"/>
        <v>24111</v>
      </c>
      <c r="B90" s="89" t="s">
        <v>935</v>
      </c>
      <c r="C90" s="89">
        <v>0</v>
      </c>
      <c r="D90" s="89">
        <v>0</v>
      </c>
      <c r="E90" s="89">
        <v>0</v>
      </c>
      <c r="F90" s="3"/>
    </row>
    <row r="91" spans="1:6" x14ac:dyDescent="0.25">
      <c r="A91" s="9">
        <f t="shared" si="1"/>
        <v>24112</v>
      </c>
      <c r="B91" s="88" t="s">
        <v>936</v>
      </c>
      <c r="C91" s="88">
        <v>0</v>
      </c>
      <c r="D91" s="88">
        <v>0</v>
      </c>
      <c r="E91" s="88">
        <v>0</v>
      </c>
      <c r="F91" s="3"/>
    </row>
    <row r="92" spans="1:6" x14ac:dyDescent="0.25">
      <c r="A92" s="9">
        <f t="shared" si="1"/>
        <v>24113</v>
      </c>
      <c r="B92" s="89" t="s">
        <v>937</v>
      </c>
      <c r="C92" s="89">
        <v>1.3334250000000001</v>
      </c>
      <c r="D92" s="89">
        <v>1.3334250000000001</v>
      </c>
      <c r="E92" s="89">
        <v>0</v>
      </c>
      <c r="F92" s="3"/>
    </row>
    <row r="93" spans="1:6" x14ac:dyDescent="0.25">
      <c r="A93" s="9">
        <f t="shared" si="1"/>
        <v>24121</v>
      </c>
      <c r="B93" s="88" t="s">
        <v>938</v>
      </c>
      <c r="C93" s="88">
        <v>3.5256410256410255</v>
      </c>
      <c r="D93" s="88">
        <v>57.499728513376581</v>
      </c>
      <c r="E93" s="88">
        <v>53.974087487735559</v>
      </c>
      <c r="F93" s="3"/>
    </row>
    <row r="94" spans="1:6" x14ac:dyDescent="0.25">
      <c r="A94" s="9">
        <f t="shared" si="1"/>
        <v>24122</v>
      </c>
      <c r="B94" s="89" t="s">
        <v>939</v>
      </c>
      <c r="C94" s="89">
        <v>0</v>
      </c>
      <c r="D94" s="89">
        <v>246.26516059168986</v>
      </c>
      <c r="E94" s="89">
        <v>246.26516059168986</v>
      </c>
      <c r="F94" s="3"/>
    </row>
    <row r="95" spans="1:6" x14ac:dyDescent="0.25">
      <c r="A95" s="9">
        <f t="shared" si="1"/>
        <v>24123</v>
      </c>
      <c r="B95" s="88" t="s">
        <v>940</v>
      </c>
      <c r="C95" s="88">
        <v>173.68421052631578</v>
      </c>
      <c r="D95" s="88">
        <v>209.4361681197268</v>
      </c>
      <c r="E95" s="88">
        <v>35.751957593411021</v>
      </c>
      <c r="F95" s="3"/>
    </row>
    <row r="96" spans="1:6" x14ac:dyDescent="0.25">
      <c r="A96" s="9">
        <f t="shared" si="1"/>
        <v>31101</v>
      </c>
      <c r="B96" s="89" t="s">
        <v>941</v>
      </c>
      <c r="C96" s="89">
        <v>0</v>
      </c>
      <c r="D96" s="89">
        <v>169.82179856870229</v>
      </c>
      <c r="E96" s="89">
        <v>169.82179856870229</v>
      </c>
      <c r="F96" s="3"/>
    </row>
    <row r="97" spans="1:6" x14ac:dyDescent="0.25">
      <c r="A97" s="9">
        <f t="shared" si="1"/>
        <v>31102</v>
      </c>
      <c r="B97" s="88" t="s">
        <v>942</v>
      </c>
      <c r="C97" s="88">
        <v>0</v>
      </c>
      <c r="D97" s="88">
        <v>443.13661750000006</v>
      </c>
      <c r="E97" s="88">
        <v>443.13661750000006</v>
      </c>
      <c r="F97" s="3"/>
    </row>
    <row r="98" spans="1:6" x14ac:dyDescent="0.25">
      <c r="A98" s="9">
        <f t="shared" si="1"/>
        <v>31111</v>
      </c>
      <c r="B98" s="89" t="s">
        <v>943</v>
      </c>
      <c r="C98" s="89">
        <v>0</v>
      </c>
      <c r="D98" s="89">
        <v>73810.53575539653</v>
      </c>
      <c r="E98" s="89">
        <v>73810.53575539653</v>
      </c>
      <c r="F98" s="3"/>
    </row>
    <row r="99" spans="1:6" x14ac:dyDescent="0.25">
      <c r="A99" s="9">
        <f t="shared" si="1"/>
        <v>31112</v>
      </c>
      <c r="B99" s="88" t="s">
        <v>944</v>
      </c>
      <c r="C99" s="88">
        <v>0</v>
      </c>
      <c r="D99" s="88">
        <v>126500.00000000001</v>
      </c>
      <c r="E99" s="88">
        <v>126500.00000000001</v>
      </c>
      <c r="F99" s="3"/>
    </row>
    <row r="100" spans="1:6" x14ac:dyDescent="0.25">
      <c r="A100" s="9">
        <f t="shared" si="1"/>
        <v>31121</v>
      </c>
      <c r="B100" s="89" t="s">
        <v>945</v>
      </c>
      <c r="C100" s="89">
        <v>0.87806053169734155</v>
      </c>
      <c r="D100" s="89">
        <v>162.94620896756803</v>
      </c>
      <c r="E100" s="89">
        <v>162.06814843587068</v>
      </c>
      <c r="F100" s="3"/>
    </row>
    <row r="101" spans="1:6" x14ac:dyDescent="0.25">
      <c r="A101" s="9">
        <f t="shared" si="1"/>
        <v>31122</v>
      </c>
      <c r="B101" s="88" t="s">
        <v>946</v>
      </c>
      <c r="C101" s="88">
        <v>283.33333333333331</v>
      </c>
      <c r="D101" s="88">
        <v>396.54786571246819</v>
      </c>
      <c r="E101" s="88">
        <v>113.21453237913488</v>
      </c>
      <c r="F101" s="3"/>
    </row>
    <row r="102" spans="1:6" x14ac:dyDescent="0.25">
      <c r="A102" s="9">
        <f t="shared" si="1"/>
        <v>31123</v>
      </c>
      <c r="B102" s="89" t="s">
        <v>947</v>
      </c>
      <c r="C102" s="89">
        <v>0</v>
      </c>
      <c r="D102" s="89">
        <v>668.59424775572484</v>
      </c>
      <c r="E102" s="89">
        <v>668.59424775572484</v>
      </c>
      <c r="F102" s="3"/>
    </row>
    <row r="103" spans="1:6" x14ac:dyDescent="0.25">
      <c r="A103" s="9">
        <f t="shared" si="1"/>
        <v>31131</v>
      </c>
      <c r="B103" s="88" t="s">
        <v>948</v>
      </c>
      <c r="C103" s="88">
        <v>41.978154098360655</v>
      </c>
      <c r="D103" s="88">
        <v>131.06499924915531</v>
      </c>
      <c r="E103" s="88">
        <v>89.086845150794659</v>
      </c>
      <c r="F103" s="3"/>
    </row>
    <row r="104" spans="1:6" x14ac:dyDescent="0.25">
      <c r="A104" s="9">
        <f t="shared" si="1"/>
        <v>31132</v>
      </c>
      <c r="B104" s="89" t="s">
        <v>949</v>
      </c>
      <c r="C104" s="89">
        <v>0</v>
      </c>
      <c r="D104" s="89">
        <v>113.21453237913487</v>
      </c>
      <c r="E104" s="89">
        <v>113.21453237913487</v>
      </c>
      <c r="F104" s="3"/>
    </row>
    <row r="105" spans="1:6" x14ac:dyDescent="0.25">
      <c r="A105" s="9">
        <f t="shared" si="1"/>
        <v>31141</v>
      </c>
      <c r="B105" s="88" t="s">
        <v>950</v>
      </c>
      <c r="C105" s="88">
        <v>0</v>
      </c>
      <c r="D105" s="88">
        <v>0</v>
      </c>
      <c r="E105" s="88">
        <v>0</v>
      </c>
      <c r="F105" s="3"/>
    </row>
    <row r="106" spans="1:6" x14ac:dyDescent="0.25">
      <c r="A106" s="9">
        <f t="shared" si="1"/>
        <v>31142</v>
      </c>
      <c r="B106" s="89" t="s">
        <v>951</v>
      </c>
      <c r="C106" s="89">
        <v>0</v>
      </c>
      <c r="D106" s="89">
        <v>0</v>
      </c>
      <c r="E106" s="89">
        <v>0</v>
      </c>
      <c r="F106" s="3"/>
    </row>
    <row r="107" spans="1:6" x14ac:dyDescent="0.25">
      <c r="A107" s="9">
        <f t="shared" si="1"/>
        <v>31143</v>
      </c>
      <c r="B107" s="88" t="s">
        <v>952</v>
      </c>
      <c r="C107" s="88">
        <v>0</v>
      </c>
      <c r="D107" s="88">
        <v>0</v>
      </c>
      <c r="E107" s="88">
        <v>0</v>
      </c>
      <c r="F107" s="3"/>
    </row>
    <row r="108" spans="1:6" x14ac:dyDescent="0.25">
      <c r="A108" s="9">
        <f t="shared" si="1"/>
        <v>31151</v>
      </c>
      <c r="B108" s="89" t="s">
        <v>953</v>
      </c>
      <c r="C108" s="89">
        <v>1.2900702372218147</v>
      </c>
      <c r="D108" s="89">
        <v>194.92159913247562</v>
      </c>
      <c r="E108" s="89">
        <v>193.63152889525381</v>
      </c>
      <c r="F108" s="3"/>
    </row>
    <row r="109" spans="1:6" x14ac:dyDescent="0.25">
      <c r="A109" s="9">
        <f t="shared" si="1"/>
        <v>31152</v>
      </c>
      <c r="B109" s="88" t="s">
        <v>954</v>
      </c>
      <c r="C109" s="88">
        <v>25.471698113207548</v>
      </c>
      <c r="D109" s="88">
        <v>60.783958476470083</v>
      </c>
      <c r="E109" s="88">
        <v>35.312260363262538</v>
      </c>
      <c r="F109" s="3"/>
    </row>
    <row r="110" spans="1:6" x14ac:dyDescent="0.25">
      <c r="A110" s="9">
        <f t="shared" si="1"/>
        <v>31153</v>
      </c>
      <c r="B110" s="89" t="s">
        <v>955</v>
      </c>
      <c r="C110" s="89">
        <v>0</v>
      </c>
      <c r="D110" s="89">
        <v>31.1957829213267</v>
      </c>
      <c r="E110" s="89">
        <v>31.1957829213267</v>
      </c>
      <c r="F110" s="3"/>
    </row>
    <row r="111" spans="1:6" x14ac:dyDescent="0.25">
      <c r="A111" s="9">
        <f t="shared" si="1"/>
        <v>31201</v>
      </c>
      <c r="B111" s="88" t="s">
        <v>956</v>
      </c>
      <c r="C111" s="88">
        <v>2.3386812716763004</v>
      </c>
      <c r="D111" s="88">
        <v>394.24664817975759</v>
      </c>
      <c r="E111" s="88">
        <v>391.90796690808128</v>
      </c>
      <c r="F111" s="3"/>
    </row>
    <row r="112" spans="1:6" x14ac:dyDescent="0.25">
      <c r="A112" s="9">
        <f t="shared" si="1"/>
        <v>31202</v>
      </c>
      <c r="B112" s="89" t="s">
        <v>957</v>
      </c>
      <c r="C112" s="89">
        <v>61.805555555555557</v>
      </c>
      <c r="D112" s="89">
        <v>783.3488543000982</v>
      </c>
      <c r="E112" s="89">
        <v>721.54329874454265</v>
      </c>
      <c r="F112" s="3"/>
    </row>
    <row r="113" spans="1:6" x14ac:dyDescent="0.25">
      <c r="A113" s="9">
        <f t="shared" si="1"/>
        <v>31203</v>
      </c>
      <c r="B113" s="88" t="s">
        <v>958</v>
      </c>
      <c r="C113" s="88">
        <v>2729.1666666666665</v>
      </c>
      <c r="D113" s="88">
        <v>3491.2988674853909</v>
      </c>
      <c r="E113" s="88">
        <v>762.13220081872441</v>
      </c>
      <c r="F113" s="3"/>
    </row>
    <row r="114" spans="1:6" x14ac:dyDescent="0.25">
      <c r="A114" s="9">
        <f t="shared" si="1"/>
        <v>31301</v>
      </c>
      <c r="B114" s="89" t="s">
        <v>959</v>
      </c>
      <c r="C114" s="89">
        <v>0</v>
      </c>
      <c r="D114" s="89">
        <v>29.718814749522902</v>
      </c>
      <c r="E114" s="89">
        <v>29.718814749522902</v>
      </c>
      <c r="F114" s="3"/>
    </row>
    <row r="115" spans="1:6" x14ac:dyDescent="0.25">
      <c r="A115" s="9">
        <f t="shared" si="1"/>
        <v>31302</v>
      </c>
      <c r="B115" s="88" t="s">
        <v>960</v>
      </c>
      <c r="C115" s="88">
        <v>0</v>
      </c>
      <c r="D115" s="88">
        <v>0</v>
      </c>
      <c r="E115" s="88">
        <v>0</v>
      </c>
      <c r="F115" s="3"/>
    </row>
    <row r="116" spans="1:6" x14ac:dyDescent="0.25">
      <c r="A116" s="9">
        <f t="shared" si="1"/>
        <v>31303</v>
      </c>
      <c r="B116" s="89" t="s">
        <v>961</v>
      </c>
      <c r="C116" s="89">
        <v>0</v>
      </c>
      <c r="D116" s="89">
        <v>0</v>
      </c>
      <c r="E116" s="89">
        <v>0</v>
      </c>
      <c r="F116" s="3"/>
    </row>
    <row r="117" spans="1:6" x14ac:dyDescent="0.25">
      <c r="A117" s="9">
        <f t="shared" si="1"/>
        <v>34101</v>
      </c>
      <c r="B117" s="88" t="s">
        <v>962</v>
      </c>
      <c r="C117" s="88">
        <v>98.518518518518519</v>
      </c>
      <c r="D117" s="88">
        <v>98.518518518518519</v>
      </c>
      <c r="E117" s="88">
        <v>0</v>
      </c>
      <c r="F117" s="3"/>
    </row>
    <row r="118" spans="1:6" x14ac:dyDescent="0.25">
      <c r="A118" s="9">
        <f t="shared" si="1"/>
        <v>34102</v>
      </c>
      <c r="B118" s="89" t="s">
        <v>963</v>
      </c>
      <c r="C118" s="89">
        <v>363</v>
      </c>
      <c r="D118" s="89">
        <v>363</v>
      </c>
      <c r="E118" s="89">
        <v>0</v>
      </c>
      <c r="F118" s="3"/>
    </row>
    <row r="119" spans="1:6" x14ac:dyDescent="0.25">
      <c r="A119" s="9">
        <f t="shared" si="1"/>
        <v>34103</v>
      </c>
      <c r="B119" s="88" t="s">
        <v>964</v>
      </c>
      <c r="C119" s="88">
        <v>91.666666666666671</v>
      </c>
      <c r="D119" s="88">
        <v>91.666666666666671</v>
      </c>
      <c r="E119" s="88">
        <v>0</v>
      </c>
      <c r="F119" s="3"/>
    </row>
    <row r="120" spans="1:6" x14ac:dyDescent="0.25">
      <c r="A120" s="9">
        <f t="shared" si="1"/>
        <v>34111</v>
      </c>
      <c r="B120" s="89" t="s">
        <v>965</v>
      </c>
      <c r="C120" s="89">
        <v>17.569832402234638</v>
      </c>
      <c r="D120" s="89">
        <v>17.569832402234638</v>
      </c>
      <c r="E120" s="89">
        <v>0</v>
      </c>
      <c r="F120" s="3"/>
    </row>
    <row r="121" spans="1:6" x14ac:dyDescent="0.25">
      <c r="A121" s="9">
        <f t="shared" si="1"/>
        <v>34112</v>
      </c>
      <c r="B121" s="88" t="s">
        <v>966</v>
      </c>
      <c r="C121" s="88">
        <v>9.5192307692307701</v>
      </c>
      <c r="D121" s="88">
        <v>717.45735464131815</v>
      </c>
      <c r="E121" s="88">
        <v>707.93812387208743</v>
      </c>
      <c r="F121" s="3"/>
    </row>
    <row r="122" spans="1:6" x14ac:dyDescent="0.25">
      <c r="A122" s="9">
        <f t="shared" si="1"/>
        <v>34113</v>
      </c>
      <c r="B122" s="89" t="s">
        <v>967</v>
      </c>
      <c r="C122" s="89">
        <v>0</v>
      </c>
      <c r="D122" s="89">
        <v>0</v>
      </c>
      <c r="E122" s="89">
        <v>0</v>
      </c>
      <c r="F122" s="3"/>
    </row>
    <row r="123" spans="1:6" x14ac:dyDescent="0.25">
      <c r="A123" s="9">
        <f t="shared" si="1"/>
        <v>34121</v>
      </c>
      <c r="B123" s="88" t="s">
        <v>968</v>
      </c>
      <c r="C123" s="88">
        <v>15.714285714285714</v>
      </c>
      <c r="D123" s="88">
        <v>22.183687564521993</v>
      </c>
      <c r="E123" s="88">
        <v>6.4694018502362791</v>
      </c>
      <c r="F123" s="3"/>
    </row>
    <row r="124" spans="1:6" x14ac:dyDescent="0.25">
      <c r="A124" s="9">
        <f t="shared" si="1"/>
        <v>34122</v>
      </c>
      <c r="B124" s="89" t="s">
        <v>969</v>
      </c>
      <c r="C124" s="89">
        <v>0</v>
      </c>
      <c r="D124" s="89">
        <v>0</v>
      </c>
      <c r="E124" s="89">
        <v>0</v>
      </c>
      <c r="F124" s="3"/>
    </row>
    <row r="125" spans="1:6" x14ac:dyDescent="0.25">
      <c r="A125" s="9">
        <f t="shared" si="1"/>
        <v>34123</v>
      </c>
      <c r="B125" s="88" t="s">
        <v>970</v>
      </c>
      <c r="C125" s="88">
        <v>0</v>
      </c>
      <c r="D125" s="88">
        <v>0</v>
      </c>
      <c r="E125" s="88">
        <v>0</v>
      </c>
      <c r="F125" s="3"/>
    </row>
    <row r="126" spans="1:6" x14ac:dyDescent="0.25">
      <c r="A126" s="9">
        <f t="shared" si="1"/>
        <v>34131</v>
      </c>
      <c r="B126" s="89" t="s">
        <v>971</v>
      </c>
      <c r="C126" s="89">
        <v>1.9750276378240232</v>
      </c>
      <c r="D126" s="89">
        <v>20.857810930945618</v>
      </c>
      <c r="E126" s="89">
        <v>18.882783293121594</v>
      </c>
      <c r="F126" s="3"/>
    </row>
    <row r="127" spans="1:6" x14ac:dyDescent="0.25">
      <c r="A127" s="9">
        <f t="shared" si="1"/>
        <v>34132</v>
      </c>
      <c r="B127" s="88" t="s">
        <v>972</v>
      </c>
      <c r="C127" s="88">
        <v>11.406793725490196</v>
      </c>
      <c r="D127" s="88">
        <v>60.010371693509555</v>
      </c>
      <c r="E127" s="88">
        <v>48.603577968019358</v>
      </c>
      <c r="F127" s="3"/>
    </row>
    <row r="128" spans="1:6" x14ac:dyDescent="0.25">
      <c r="A128" s="9">
        <f t="shared" si="1"/>
        <v>34133</v>
      </c>
      <c r="B128" s="89" t="s">
        <v>973</v>
      </c>
      <c r="C128" s="89">
        <v>18.849840255591054</v>
      </c>
      <c r="D128" s="89">
        <v>38.516433217691386</v>
      </c>
      <c r="E128" s="89">
        <v>19.666592962100331</v>
      </c>
      <c r="F128" s="3"/>
    </row>
    <row r="129" spans="1:6" x14ac:dyDescent="0.25">
      <c r="A129" s="9">
        <f t="shared" si="1"/>
        <v>34141</v>
      </c>
      <c r="B129" s="88" t="s">
        <v>974</v>
      </c>
      <c r="C129" s="88">
        <v>3.2806127659574464</v>
      </c>
      <c r="D129" s="88">
        <v>29.524188088354681</v>
      </c>
      <c r="E129" s="88">
        <v>26.243575322397234</v>
      </c>
      <c r="F129" s="3"/>
    </row>
    <row r="130" spans="1:6" x14ac:dyDescent="0.25">
      <c r="A130" s="9">
        <f t="shared" si="1"/>
        <v>34142</v>
      </c>
      <c r="B130" s="89" t="s">
        <v>975</v>
      </c>
      <c r="C130" s="89">
        <v>22.881355932203391</v>
      </c>
      <c r="D130" s="89">
        <v>27.141771610169492</v>
      </c>
      <c r="E130" s="89">
        <v>4.2604156779661011</v>
      </c>
      <c r="F130" s="3"/>
    </row>
    <row r="131" spans="1:6" x14ac:dyDescent="0.25">
      <c r="A131" s="9">
        <f t="shared" si="1"/>
        <v>34143</v>
      </c>
      <c r="B131" s="88" t="s">
        <v>976</v>
      </c>
      <c r="C131" s="88">
        <v>417.30769230769232</v>
      </c>
      <c r="D131" s="88">
        <v>2336.1645155281499</v>
      </c>
      <c r="E131" s="88">
        <v>1918.8568232204575</v>
      </c>
      <c r="F131" s="3"/>
    </row>
    <row r="132" spans="1:6" x14ac:dyDescent="0.25">
      <c r="A132" s="9">
        <f t="shared" si="1"/>
        <v>34151</v>
      </c>
      <c r="B132" s="89" t="s">
        <v>977</v>
      </c>
      <c r="C132" s="89">
        <v>1.25</v>
      </c>
      <c r="D132" s="89">
        <v>342.6094458017792</v>
      </c>
      <c r="E132" s="89">
        <v>341.3594458017792</v>
      </c>
      <c r="F132" s="3"/>
    </row>
    <row r="133" spans="1:6" x14ac:dyDescent="0.25">
      <c r="A133" s="9">
        <f t="shared" si="1"/>
        <v>34152</v>
      </c>
      <c r="B133" s="88" t="s">
        <v>978</v>
      </c>
      <c r="C133" s="88">
        <v>0</v>
      </c>
      <c r="D133" s="88">
        <v>0</v>
      </c>
      <c r="E133" s="88">
        <v>0</v>
      </c>
      <c r="F133" s="3"/>
    </row>
    <row r="134" spans="1:6" x14ac:dyDescent="0.25">
      <c r="A134" s="9">
        <f t="shared" si="1"/>
        <v>34153</v>
      </c>
      <c r="B134" s="89" t="s">
        <v>979</v>
      </c>
      <c r="C134" s="89">
        <v>213.63636363636363</v>
      </c>
      <c r="D134" s="89">
        <v>282.36363636363637</v>
      </c>
      <c r="E134" s="89">
        <v>68.727272727272748</v>
      </c>
      <c r="F134" s="3"/>
    </row>
    <row r="135" spans="1:6" x14ac:dyDescent="0.25">
      <c r="A135" s="9">
        <f t="shared" si="1"/>
        <v>41013</v>
      </c>
      <c r="B135" s="88" t="s">
        <v>980</v>
      </c>
      <c r="C135" s="88">
        <v>2016.6666666666667</v>
      </c>
      <c r="D135" s="88">
        <v>2016.6666666666667</v>
      </c>
      <c r="E135" s="88">
        <v>0</v>
      </c>
      <c r="F135" s="3"/>
    </row>
    <row r="136" spans="1:6" x14ac:dyDescent="0.25">
      <c r="A136" s="9">
        <f t="shared" si="1"/>
        <v>41021</v>
      </c>
      <c r="B136" s="89" t="s">
        <v>981</v>
      </c>
      <c r="C136" s="89">
        <v>275</v>
      </c>
      <c r="D136" s="89">
        <v>275</v>
      </c>
      <c r="E136" s="89">
        <v>0</v>
      </c>
      <c r="F136" s="3"/>
    </row>
    <row r="137" spans="1:6" x14ac:dyDescent="0.25">
      <c r="A137" s="9">
        <f t="shared" si="1"/>
        <v>41022</v>
      </c>
      <c r="B137" s="88" t="s">
        <v>982</v>
      </c>
      <c r="C137" s="88">
        <v>2070</v>
      </c>
      <c r="D137" s="88">
        <v>2070</v>
      </c>
      <c r="E137" s="88">
        <v>0</v>
      </c>
      <c r="F137" s="3"/>
    </row>
    <row r="138" spans="1:6" x14ac:dyDescent="0.25">
      <c r="A138" s="9">
        <f t="shared" si="1"/>
        <v>41023</v>
      </c>
      <c r="B138" s="89" t="s">
        <v>983</v>
      </c>
      <c r="C138" s="89">
        <v>1552.34375</v>
      </c>
      <c r="D138" s="89">
        <v>1796.4059412712706</v>
      </c>
      <c r="E138" s="89">
        <v>244.06219127127065</v>
      </c>
      <c r="F138" s="3"/>
    </row>
    <row r="139" spans="1:6" x14ac:dyDescent="0.25">
      <c r="A139" s="9">
        <f t="shared" si="1"/>
        <v>41101</v>
      </c>
      <c r="B139" s="88" t="s">
        <v>984</v>
      </c>
      <c r="C139" s="88">
        <v>0</v>
      </c>
      <c r="D139" s="88">
        <v>763.65207601291831</v>
      </c>
      <c r="E139" s="88">
        <v>763.65207601291831</v>
      </c>
      <c r="F139" s="3"/>
    </row>
    <row r="140" spans="1:6" x14ac:dyDescent="0.25">
      <c r="A140" s="9">
        <f t="shared" ref="A140:A203" si="2">VALUE(B140)</f>
        <v>41102</v>
      </c>
      <c r="B140" s="89" t="s">
        <v>985</v>
      </c>
      <c r="C140" s="89">
        <v>330</v>
      </c>
      <c r="D140" s="89">
        <v>397.92871942748093</v>
      </c>
      <c r="E140" s="89">
        <v>67.928719427480928</v>
      </c>
      <c r="F140" s="3"/>
    </row>
    <row r="141" spans="1:6" x14ac:dyDescent="0.25">
      <c r="A141" s="9">
        <f t="shared" si="2"/>
        <v>41103</v>
      </c>
      <c r="B141" s="88" t="s">
        <v>986</v>
      </c>
      <c r="C141" s="88">
        <v>0</v>
      </c>
      <c r="D141" s="88">
        <v>0</v>
      </c>
      <c r="E141" s="88">
        <v>0</v>
      </c>
      <c r="F141" s="3"/>
    </row>
    <row r="142" spans="1:6" x14ac:dyDescent="0.25">
      <c r="A142" s="9">
        <f t="shared" si="2"/>
        <v>41201</v>
      </c>
      <c r="B142" s="89" t="s">
        <v>987</v>
      </c>
      <c r="C142" s="89">
        <v>1157.6418028985508</v>
      </c>
      <c r="D142" s="89">
        <v>1408.3508030944461</v>
      </c>
      <c r="E142" s="89">
        <v>250.70900019589521</v>
      </c>
      <c r="F142" s="3"/>
    </row>
    <row r="143" spans="1:6" x14ac:dyDescent="0.25">
      <c r="A143" s="9">
        <f t="shared" si="2"/>
        <v>41202</v>
      </c>
      <c r="B143" s="88" t="s">
        <v>988</v>
      </c>
      <c r="C143" s="88">
        <v>213.13559322033899</v>
      </c>
      <c r="D143" s="88">
        <v>538.14689461120452</v>
      </c>
      <c r="E143" s="88">
        <v>325.01130139086553</v>
      </c>
      <c r="F143" s="3"/>
    </row>
    <row r="144" spans="1:6" x14ac:dyDescent="0.25">
      <c r="A144" s="9">
        <f t="shared" si="2"/>
        <v>41203</v>
      </c>
      <c r="B144" s="89" t="s">
        <v>989</v>
      </c>
      <c r="C144" s="89">
        <v>1506.7604898123325</v>
      </c>
      <c r="D144" s="89">
        <v>1843.4144239526138</v>
      </c>
      <c r="E144" s="89">
        <v>336.65393414028131</v>
      </c>
      <c r="F144" s="3"/>
    </row>
    <row r="145" spans="1:6" x14ac:dyDescent="0.25">
      <c r="A145" s="9">
        <f t="shared" si="2"/>
        <v>41301</v>
      </c>
      <c r="B145" s="88" t="s">
        <v>990</v>
      </c>
      <c r="C145" s="88">
        <v>128.69318181818181</v>
      </c>
      <c r="D145" s="88">
        <v>641.59685819180891</v>
      </c>
      <c r="E145" s="88">
        <v>512.90367637362715</v>
      </c>
      <c r="F145" s="3"/>
    </row>
    <row r="146" spans="1:6" x14ac:dyDescent="0.25">
      <c r="A146" s="9">
        <f t="shared" si="2"/>
        <v>41302</v>
      </c>
      <c r="B146" s="89" t="s">
        <v>991</v>
      </c>
      <c r="C146" s="89">
        <v>124.95145631067962</v>
      </c>
      <c r="D146" s="89">
        <v>336.86911418737077</v>
      </c>
      <c r="E146" s="89">
        <v>211.91765787669115</v>
      </c>
      <c r="F146" s="3"/>
    </row>
    <row r="147" spans="1:6" x14ac:dyDescent="0.25">
      <c r="A147" s="9">
        <f t="shared" si="2"/>
        <v>41303</v>
      </c>
      <c r="B147" s="88" t="s">
        <v>992</v>
      </c>
      <c r="C147" s="88">
        <v>350.71942446043164</v>
      </c>
      <c r="D147" s="88">
        <v>452.43280767670058</v>
      </c>
      <c r="E147" s="88">
        <v>101.71338321626894</v>
      </c>
      <c r="F147" s="3"/>
    </row>
    <row r="148" spans="1:6" x14ac:dyDescent="0.25">
      <c r="A148" s="9">
        <f t="shared" si="2"/>
        <v>44101</v>
      </c>
      <c r="B148" s="89" t="s">
        <v>993</v>
      </c>
      <c r="C148" s="89">
        <v>0</v>
      </c>
      <c r="D148" s="89">
        <v>0</v>
      </c>
      <c r="E148" s="89">
        <v>0</v>
      </c>
      <c r="F148" s="3"/>
    </row>
    <row r="149" spans="1:6" x14ac:dyDescent="0.25">
      <c r="A149" s="9">
        <f t="shared" si="2"/>
        <v>44102</v>
      </c>
      <c r="B149" s="88" t="s">
        <v>994</v>
      </c>
      <c r="C149" s="88">
        <v>0</v>
      </c>
      <c r="D149" s="88">
        <v>0</v>
      </c>
      <c r="E149" s="88">
        <v>0</v>
      </c>
      <c r="F149" s="3"/>
    </row>
    <row r="150" spans="1:6" x14ac:dyDescent="0.25">
      <c r="A150" s="9">
        <f t="shared" si="2"/>
        <v>44103</v>
      </c>
      <c r="B150" s="89" t="s">
        <v>995</v>
      </c>
      <c r="C150" s="89">
        <v>0</v>
      </c>
      <c r="D150" s="89">
        <v>43.332953391472856</v>
      </c>
      <c r="E150" s="89">
        <v>43.332953391472856</v>
      </c>
      <c r="F150" s="3"/>
    </row>
    <row r="151" spans="1:6" x14ac:dyDescent="0.25">
      <c r="A151" s="9">
        <f t="shared" si="2"/>
        <v>44111</v>
      </c>
      <c r="B151" s="88" t="s">
        <v>996</v>
      </c>
      <c r="C151" s="88">
        <v>309.375</v>
      </c>
      <c r="D151" s="88">
        <v>309.375</v>
      </c>
      <c r="E151" s="88">
        <v>0</v>
      </c>
      <c r="F151" s="3"/>
    </row>
    <row r="152" spans="1:6" x14ac:dyDescent="0.25">
      <c r="A152" s="9">
        <f t="shared" si="2"/>
        <v>44112</v>
      </c>
      <c r="B152" s="89" t="s">
        <v>997</v>
      </c>
      <c r="C152" s="89">
        <v>0</v>
      </c>
      <c r="D152" s="89">
        <v>0</v>
      </c>
      <c r="E152" s="89">
        <v>0</v>
      </c>
      <c r="F152" s="3"/>
    </row>
    <row r="153" spans="1:6" x14ac:dyDescent="0.25">
      <c r="A153" s="9">
        <f t="shared" si="2"/>
        <v>44113</v>
      </c>
      <c r="B153" s="88" t="s">
        <v>998</v>
      </c>
      <c r="C153" s="88">
        <v>230.625</v>
      </c>
      <c r="D153" s="88">
        <v>508.37033699127903</v>
      </c>
      <c r="E153" s="88">
        <v>277.74533699127903</v>
      </c>
      <c r="F153" s="3"/>
    </row>
    <row r="154" spans="1:6" x14ac:dyDescent="0.25">
      <c r="A154" s="9">
        <f t="shared" si="2"/>
        <v>44121</v>
      </c>
      <c r="B154" s="89" t="s">
        <v>999</v>
      </c>
      <c r="C154" s="89">
        <v>11.842105263157896</v>
      </c>
      <c r="D154" s="89">
        <v>29.359569135046922</v>
      </c>
      <c r="E154" s="89">
        <v>17.517463871889028</v>
      </c>
      <c r="F154" s="3"/>
    </row>
    <row r="155" spans="1:6" x14ac:dyDescent="0.25">
      <c r="A155" s="9">
        <f t="shared" si="2"/>
        <v>44122</v>
      </c>
      <c r="B155" s="88" t="s">
        <v>1000</v>
      </c>
      <c r="C155" s="88">
        <v>0</v>
      </c>
      <c r="D155" s="88">
        <v>0</v>
      </c>
      <c r="E155" s="88">
        <v>0</v>
      </c>
      <c r="F155" s="3"/>
    </row>
    <row r="156" spans="1:6" x14ac:dyDescent="0.25">
      <c r="A156" s="9">
        <f t="shared" si="2"/>
        <v>44123</v>
      </c>
      <c r="B156" s="89" t="s">
        <v>1001</v>
      </c>
      <c r="C156" s="89">
        <v>440.13157894736844</v>
      </c>
      <c r="D156" s="89">
        <v>467.01140063866285</v>
      </c>
      <c r="E156" s="89">
        <v>26.87982169129441</v>
      </c>
      <c r="F156" s="3"/>
    </row>
    <row r="157" spans="1:6" x14ac:dyDescent="0.25">
      <c r="A157" s="9">
        <f t="shared" si="2"/>
        <v>44131</v>
      </c>
      <c r="B157" s="88" t="s">
        <v>1002</v>
      </c>
      <c r="C157" s="88">
        <v>0</v>
      </c>
      <c r="D157" s="88">
        <v>0</v>
      </c>
      <c r="E157" s="88">
        <v>0</v>
      </c>
      <c r="F157" s="3"/>
    </row>
    <row r="158" spans="1:6" x14ac:dyDescent="0.25">
      <c r="A158" s="9">
        <f t="shared" si="2"/>
        <v>44132</v>
      </c>
      <c r="B158" s="89" t="s">
        <v>1003</v>
      </c>
      <c r="C158" s="89">
        <v>0</v>
      </c>
      <c r="D158" s="89">
        <v>8.8450400641025642</v>
      </c>
      <c r="E158" s="89">
        <v>8.8450400641025642</v>
      </c>
      <c r="F158" s="3"/>
    </row>
    <row r="159" spans="1:6" x14ac:dyDescent="0.25">
      <c r="A159" s="9">
        <f t="shared" si="2"/>
        <v>44133</v>
      </c>
      <c r="B159" s="88" t="s">
        <v>1004</v>
      </c>
      <c r="C159" s="88">
        <v>112.5</v>
      </c>
      <c r="D159" s="88">
        <v>886.04635751561295</v>
      </c>
      <c r="E159" s="88">
        <v>773.54635751561295</v>
      </c>
      <c r="F159" s="3"/>
    </row>
    <row r="160" spans="1:6" x14ac:dyDescent="0.25">
      <c r="A160" s="9">
        <f t="shared" si="2"/>
        <v>44141</v>
      </c>
      <c r="B160" s="89" t="s">
        <v>1005</v>
      </c>
      <c r="C160" s="89">
        <v>129.85714285714286</v>
      </c>
      <c r="D160" s="89">
        <v>144.62857142857143</v>
      </c>
      <c r="E160" s="89">
        <v>14.771428571428572</v>
      </c>
      <c r="F160" s="3"/>
    </row>
    <row r="161" spans="1:6" x14ac:dyDescent="0.25">
      <c r="A161" s="9">
        <f t="shared" si="2"/>
        <v>44142</v>
      </c>
      <c r="B161" s="88" t="s">
        <v>1006</v>
      </c>
      <c r="C161" s="88">
        <v>304.6875</v>
      </c>
      <c r="D161" s="88">
        <v>513.95686270043734</v>
      </c>
      <c r="E161" s="88">
        <v>209.26936270043734</v>
      </c>
      <c r="F161" s="3"/>
    </row>
    <row r="162" spans="1:6" x14ac:dyDescent="0.25">
      <c r="A162" s="9">
        <f t="shared" si="2"/>
        <v>44143</v>
      </c>
      <c r="B162" s="89" t="s">
        <v>1007</v>
      </c>
      <c r="C162" s="89">
        <v>76.744186046511629</v>
      </c>
      <c r="D162" s="89">
        <v>423.73403784027408</v>
      </c>
      <c r="E162" s="89">
        <v>346.98985179376245</v>
      </c>
      <c r="F162" s="3"/>
    </row>
    <row r="163" spans="1:6" x14ac:dyDescent="0.25">
      <c r="A163" s="9">
        <f t="shared" si="2"/>
        <v>44151</v>
      </c>
      <c r="B163" s="88" t="s">
        <v>1008</v>
      </c>
      <c r="C163" s="88">
        <v>11.905289460784312</v>
      </c>
      <c r="D163" s="88">
        <v>22.069899298913047</v>
      </c>
      <c r="E163" s="88">
        <v>10.164609838128735</v>
      </c>
      <c r="F163" s="3"/>
    </row>
    <row r="164" spans="1:6" x14ac:dyDescent="0.25">
      <c r="A164" s="9">
        <f t="shared" si="2"/>
        <v>44152</v>
      </c>
      <c r="B164" s="89" t="s">
        <v>1009</v>
      </c>
      <c r="C164" s="89">
        <v>22.986725663716815</v>
      </c>
      <c r="D164" s="89">
        <v>25.877958394413294</v>
      </c>
      <c r="E164" s="89">
        <v>2.8912327306964798</v>
      </c>
      <c r="F164" s="3"/>
    </row>
    <row r="165" spans="1:6" x14ac:dyDescent="0.25">
      <c r="A165" s="9">
        <f t="shared" si="2"/>
        <v>44153</v>
      </c>
      <c r="B165" s="88" t="s">
        <v>1010</v>
      </c>
      <c r="C165" s="88">
        <v>202.92544437500001</v>
      </c>
      <c r="D165" s="88">
        <v>227.18968971124136</v>
      </c>
      <c r="E165" s="88">
        <v>24.264245336241345</v>
      </c>
      <c r="F165" s="3"/>
    </row>
    <row r="166" spans="1:6" x14ac:dyDescent="0.25">
      <c r="A166" s="9">
        <f t="shared" si="2"/>
        <v>44161</v>
      </c>
      <c r="B166" s="89" t="s">
        <v>1011</v>
      </c>
      <c r="C166" s="89">
        <v>4.714323014184397</v>
      </c>
      <c r="D166" s="89">
        <v>8.038466349860526</v>
      </c>
      <c r="E166" s="89">
        <v>3.324143335676129</v>
      </c>
      <c r="F166" s="3"/>
    </row>
    <row r="167" spans="1:6" x14ac:dyDescent="0.25">
      <c r="A167" s="9">
        <f t="shared" si="2"/>
        <v>44162</v>
      </c>
      <c r="B167" s="88" t="s">
        <v>1012</v>
      </c>
      <c r="C167" s="88">
        <v>23.901079493087561</v>
      </c>
      <c r="D167" s="88">
        <v>34.485016183997615</v>
      </c>
      <c r="E167" s="88">
        <v>10.583936690910054</v>
      </c>
      <c r="F167" s="3"/>
    </row>
    <row r="168" spans="1:6" x14ac:dyDescent="0.25">
      <c r="A168" s="9">
        <f t="shared" si="2"/>
        <v>44163</v>
      </c>
      <c r="B168" s="89" t="s">
        <v>1013</v>
      </c>
      <c r="C168" s="89">
        <v>152.41409290123457</v>
      </c>
      <c r="D168" s="89">
        <v>259.82543322623246</v>
      </c>
      <c r="E168" s="89">
        <v>107.41134032499789</v>
      </c>
      <c r="F168" s="3"/>
    </row>
    <row r="169" spans="1:6" x14ac:dyDescent="0.25">
      <c r="A169" s="9">
        <f t="shared" si="2"/>
        <v>44171</v>
      </c>
      <c r="B169" s="88" t="s">
        <v>1014</v>
      </c>
      <c r="C169" s="88">
        <v>4.4594594594594597</v>
      </c>
      <c r="D169" s="88">
        <v>4.673810810810811</v>
      </c>
      <c r="E169" s="88">
        <v>0.2143513513513513</v>
      </c>
      <c r="F169" s="3"/>
    </row>
    <row r="170" spans="1:6" x14ac:dyDescent="0.25">
      <c r="A170" s="9">
        <f t="shared" si="2"/>
        <v>44172</v>
      </c>
      <c r="B170" s="89" t="s">
        <v>1015</v>
      </c>
      <c r="C170" s="89">
        <v>32.738095238095241</v>
      </c>
      <c r="D170" s="89">
        <v>105.61068273889708</v>
      </c>
      <c r="E170" s="89">
        <v>72.872587500801842</v>
      </c>
      <c r="F170" s="3"/>
    </row>
    <row r="171" spans="1:6" x14ac:dyDescent="0.25">
      <c r="A171" s="9">
        <f t="shared" si="2"/>
        <v>44173</v>
      </c>
      <c r="B171" s="88" t="s">
        <v>1016</v>
      </c>
      <c r="C171" s="88">
        <v>44.482599586776857</v>
      </c>
      <c r="D171" s="88">
        <v>99.354984915252444</v>
      </c>
      <c r="E171" s="88">
        <v>54.872385328475588</v>
      </c>
      <c r="F171" s="3"/>
    </row>
    <row r="172" spans="1:6" x14ac:dyDescent="0.25">
      <c r="A172" s="9">
        <f t="shared" si="2"/>
        <v>44181</v>
      </c>
      <c r="B172" s="89" t="s">
        <v>1017</v>
      </c>
      <c r="C172" s="89">
        <v>2.8102291712707181</v>
      </c>
      <c r="D172" s="89">
        <v>7.5964733207984025</v>
      </c>
      <c r="E172" s="89">
        <v>4.7862441495276844</v>
      </c>
      <c r="F172" s="3"/>
    </row>
    <row r="173" spans="1:6" x14ac:dyDescent="0.25">
      <c r="A173" s="9">
        <f t="shared" si="2"/>
        <v>44182</v>
      </c>
      <c r="B173" s="88" t="s">
        <v>1018</v>
      </c>
      <c r="C173" s="88">
        <v>0</v>
      </c>
      <c r="D173" s="88">
        <v>3.748793510324484</v>
      </c>
      <c r="E173" s="88">
        <v>3.748793510324484</v>
      </c>
      <c r="F173" s="3"/>
    </row>
    <row r="174" spans="1:6" x14ac:dyDescent="0.25">
      <c r="A174" s="9">
        <f t="shared" si="2"/>
        <v>44183</v>
      </c>
      <c r="B174" s="89" t="s">
        <v>1019</v>
      </c>
      <c r="C174" s="89">
        <v>19.154913072625696</v>
      </c>
      <c r="D174" s="89">
        <v>43.704103638109885</v>
      </c>
      <c r="E174" s="89">
        <v>24.549190565484189</v>
      </c>
      <c r="F174" s="3"/>
    </row>
    <row r="175" spans="1:6" x14ac:dyDescent="0.25">
      <c r="A175" s="9">
        <f t="shared" si="2"/>
        <v>44191</v>
      </c>
      <c r="B175" s="88" t="s">
        <v>1020</v>
      </c>
      <c r="C175" s="88">
        <v>0</v>
      </c>
      <c r="D175" s="88">
        <v>0.67740790441176479</v>
      </c>
      <c r="E175" s="88">
        <v>0.67740790441176479</v>
      </c>
      <c r="F175" s="3"/>
    </row>
    <row r="176" spans="1:6" x14ac:dyDescent="0.25">
      <c r="A176" s="9">
        <f t="shared" si="2"/>
        <v>44192</v>
      </c>
      <c r="B176" s="89" t="s">
        <v>1021</v>
      </c>
      <c r="C176" s="89">
        <v>45.833333333333336</v>
      </c>
      <c r="D176" s="89">
        <v>45.833333333333336</v>
      </c>
      <c r="E176" s="89">
        <v>0</v>
      </c>
      <c r="F176" s="3"/>
    </row>
    <row r="177" spans="1:6" x14ac:dyDescent="0.25">
      <c r="A177" s="9">
        <f t="shared" si="2"/>
        <v>44193</v>
      </c>
      <c r="B177" s="88" t="s">
        <v>1022</v>
      </c>
      <c r="C177" s="88">
        <v>223.10606060606059</v>
      </c>
      <c r="D177" s="88">
        <v>318.08752591613813</v>
      </c>
      <c r="E177" s="88">
        <v>94.981465310077539</v>
      </c>
      <c r="F177" s="3"/>
    </row>
    <row r="178" spans="1:6" x14ac:dyDescent="0.25">
      <c r="A178" s="9">
        <f t="shared" si="2"/>
        <v>44201</v>
      </c>
      <c r="B178" s="89" t="s">
        <v>1023</v>
      </c>
      <c r="C178" s="89">
        <v>0</v>
      </c>
      <c r="D178" s="89">
        <v>50.317569946282163</v>
      </c>
      <c r="E178" s="89">
        <v>50.317569946282163</v>
      </c>
      <c r="F178" s="3"/>
    </row>
    <row r="179" spans="1:6" x14ac:dyDescent="0.25">
      <c r="A179" s="9">
        <f t="shared" si="2"/>
        <v>44202</v>
      </c>
      <c r="B179" s="88" t="s">
        <v>1024</v>
      </c>
      <c r="C179" s="88">
        <v>101.46622352941176</v>
      </c>
      <c r="D179" s="88">
        <v>465.94001738267934</v>
      </c>
      <c r="E179" s="88">
        <v>364.47379385326758</v>
      </c>
      <c r="F179" s="3"/>
    </row>
    <row r="180" spans="1:6" x14ac:dyDescent="0.25">
      <c r="A180" s="9">
        <f t="shared" si="2"/>
        <v>44203</v>
      </c>
      <c r="B180" s="89" t="s">
        <v>1025</v>
      </c>
      <c r="C180" s="89">
        <v>215.0735294117647</v>
      </c>
      <c r="D180" s="89">
        <v>220.06828819319713</v>
      </c>
      <c r="E180" s="89">
        <v>4.9947587814324379</v>
      </c>
      <c r="F180" s="3"/>
    </row>
    <row r="181" spans="1:6" x14ac:dyDescent="0.25">
      <c r="A181" s="9">
        <f t="shared" si="2"/>
        <v>44211</v>
      </c>
      <c r="B181" s="88" t="s">
        <v>1026</v>
      </c>
      <c r="C181" s="88">
        <v>13.059699350649352</v>
      </c>
      <c r="D181" s="88">
        <v>18.38118260942975</v>
      </c>
      <c r="E181" s="88">
        <v>5.3214832587803986</v>
      </c>
      <c r="F181" s="3"/>
    </row>
    <row r="182" spans="1:6" x14ac:dyDescent="0.25">
      <c r="A182" s="9">
        <f t="shared" si="2"/>
        <v>44212</v>
      </c>
      <c r="B182" s="89" t="s">
        <v>1027</v>
      </c>
      <c r="C182" s="89">
        <v>8.7187573378839591</v>
      </c>
      <c r="D182" s="89">
        <v>13.355529995049892</v>
      </c>
      <c r="E182" s="89">
        <v>4.6367726571659329</v>
      </c>
      <c r="F182" s="3"/>
    </row>
    <row r="183" spans="1:6" x14ac:dyDescent="0.25">
      <c r="A183" s="9">
        <f t="shared" si="2"/>
        <v>44213</v>
      </c>
      <c r="B183" s="88" t="s">
        <v>1028</v>
      </c>
      <c r="C183" s="88">
        <v>404.2519952879581</v>
      </c>
      <c r="D183" s="88">
        <v>413.53256939028364</v>
      </c>
      <c r="E183" s="88">
        <v>9.280574102325545</v>
      </c>
      <c r="F183" s="3"/>
    </row>
    <row r="184" spans="1:6" x14ac:dyDescent="0.25">
      <c r="A184" s="9">
        <f t="shared" si="2"/>
        <v>51021</v>
      </c>
      <c r="B184" s="89" t="s">
        <v>1029</v>
      </c>
      <c r="C184" s="89">
        <v>3375</v>
      </c>
      <c r="D184" s="89">
        <v>4733.5743885496186</v>
      </c>
      <c r="E184" s="89">
        <v>1358.5743885496186</v>
      </c>
      <c r="F184" s="3"/>
    </row>
    <row r="185" spans="1:6" x14ac:dyDescent="0.25">
      <c r="A185" s="9">
        <f t="shared" si="2"/>
        <v>51023</v>
      </c>
      <c r="B185" s="88" t="s">
        <v>1030</v>
      </c>
      <c r="C185" s="88">
        <v>12225</v>
      </c>
      <c r="D185" s="88">
        <v>13442.143597137405</v>
      </c>
      <c r="E185" s="88">
        <v>1217.1435971374049</v>
      </c>
      <c r="F185" s="3"/>
    </row>
    <row r="186" spans="1:6" x14ac:dyDescent="0.25">
      <c r="A186" s="9">
        <f t="shared" si="2"/>
        <v>51031</v>
      </c>
      <c r="B186" s="89" t="s">
        <v>1031</v>
      </c>
      <c r="C186" s="89">
        <v>0</v>
      </c>
      <c r="D186" s="89">
        <v>339.64359713740458</v>
      </c>
      <c r="E186" s="89">
        <v>339.64359713740458</v>
      </c>
      <c r="F186" s="3"/>
    </row>
    <row r="187" spans="1:6" x14ac:dyDescent="0.25">
      <c r="A187" s="9">
        <f t="shared" si="2"/>
        <v>51032</v>
      </c>
      <c r="B187" s="88" t="s">
        <v>1032</v>
      </c>
      <c r="C187" s="88">
        <v>868.75</v>
      </c>
      <c r="D187" s="88">
        <v>1341.0717985687024</v>
      </c>
      <c r="E187" s="88">
        <v>472.32179856870243</v>
      </c>
      <c r="F187" s="3"/>
    </row>
    <row r="188" spans="1:6" x14ac:dyDescent="0.25">
      <c r="A188" s="9">
        <f t="shared" si="2"/>
        <v>51033</v>
      </c>
      <c r="B188" s="89" t="s">
        <v>1033</v>
      </c>
      <c r="C188" s="89">
        <v>1087.5</v>
      </c>
      <c r="D188" s="89">
        <v>1703.107956851145</v>
      </c>
      <c r="E188" s="89">
        <v>615.60795685114499</v>
      </c>
      <c r="F188" s="3"/>
    </row>
    <row r="189" spans="1:6" x14ac:dyDescent="0.25">
      <c r="A189" s="9">
        <f t="shared" si="2"/>
        <v>51041</v>
      </c>
      <c r="B189" s="88" t="s">
        <v>1034</v>
      </c>
      <c r="C189" s="88">
        <v>3797.7272727272725</v>
      </c>
      <c r="D189" s="88">
        <v>7251.4712322258847</v>
      </c>
      <c r="E189" s="88">
        <v>3453.7439594986122</v>
      </c>
      <c r="F189" s="3"/>
    </row>
    <row r="190" spans="1:6" x14ac:dyDescent="0.25">
      <c r="A190" s="9">
        <f t="shared" si="2"/>
        <v>51042</v>
      </c>
      <c r="B190" s="89" t="s">
        <v>1035</v>
      </c>
      <c r="C190" s="89">
        <v>1605</v>
      </c>
      <c r="D190" s="89">
        <v>5859.3432677646306</v>
      </c>
      <c r="E190" s="89">
        <v>4254.3432677646306</v>
      </c>
      <c r="F190" s="3"/>
    </row>
    <row r="191" spans="1:6" x14ac:dyDescent="0.25">
      <c r="A191" s="9">
        <f t="shared" si="2"/>
        <v>51043</v>
      </c>
      <c r="B191" s="88" t="s">
        <v>1036</v>
      </c>
      <c r="C191" s="88">
        <v>3458.3333333333335</v>
      </c>
      <c r="D191" s="88">
        <v>6811.5396195504663</v>
      </c>
      <c r="E191" s="88">
        <v>3353.2062862171329</v>
      </c>
      <c r="F191" s="3"/>
    </row>
    <row r="192" spans="1:6" x14ac:dyDescent="0.25">
      <c r="A192" s="9">
        <f t="shared" si="2"/>
        <v>51051</v>
      </c>
      <c r="B192" s="89" t="s">
        <v>1037</v>
      </c>
      <c r="C192" s="89">
        <v>787.5</v>
      </c>
      <c r="D192" s="89">
        <v>855.42871942748093</v>
      </c>
      <c r="E192" s="89">
        <v>67.928719427480928</v>
      </c>
      <c r="F192" s="3"/>
    </row>
    <row r="193" spans="1:6" x14ac:dyDescent="0.25">
      <c r="A193" s="9">
        <f t="shared" si="2"/>
        <v>51052</v>
      </c>
      <c r="B193" s="88" t="s">
        <v>1038</v>
      </c>
      <c r="C193" s="88">
        <v>0</v>
      </c>
      <c r="D193" s="88">
        <v>0</v>
      </c>
      <c r="E193" s="88">
        <v>0</v>
      </c>
      <c r="F193" s="3"/>
    </row>
    <row r="194" spans="1:6" x14ac:dyDescent="0.25">
      <c r="A194" s="9">
        <f t="shared" si="2"/>
        <v>51061</v>
      </c>
      <c r="B194" s="89" t="s">
        <v>1039</v>
      </c>
      <c r="C194" s="89">
        <v>526.78571428571433</v>
      </c>
      <c r="D194" s="89">
        <v>3869.5502633210135</v>
      </c>
      <c r="E194" s="89">
        <v>3342.7645490352993</v>
      </c>
      <c r="F194" s="3"/>
    </row>
    <row r="195" spans="1:6" x14ac:dyDescent="0.25">
      <c r="A195" s="9">
        <f t="shared" si="2"/>
        <v>51062</v>
      </c>
      <c r="B195" s="88" t="s">
        <v>1040</v>
      </c>
      <c r="C195" s="88">
        <v>1338</v>
      </c>
      <c r="D195" s="88">
        <v>3925.097569600277</v>
      </c>
      <c r="E195" s="88">
        <v>2587.097569600277</v>
      </c>
      <c r="F195" s="3"/>
    </row>
    <row r="196" spans="1:6" x14ac:dyDescent="0.25">
      <c r="A196" s="9">
        <f t="shared" si="2"/>
        <v>51063</v>
      </c>
      <c r="B196" s="89" t="s">
        <v>1041</v>
      </c>
      <c r="C196" s="89">
        <v>1202.34375</v>
      </c>
      <c r="D196" s="89">
        <v>5199.9889596389303</v>
      </c>
      <c r="E196" s="89">
        <v>3997.6452096389303</v>
      </c>
      <c r="F196" s="3"/>
    </row>
    <row r="197" spans="1:6" x14ac:dyDescent="0.25">
      <c r="A197" s="9">
        <f t="shared" si="2"/>
        <v>51071</v>
      </c>
      <c r="B197" s="88" t="s">
        <v>1042</v>
      </c>
      <c r="C197" s="88">
        <v>3720.6527027027028</v>
      </c>
      <c r="D197" s="88">
        <v>4224.983400445808</v>
      </c>
      <c r="E197" s="88">
        <v>504.33069774310525</v>
      </c>
      <c r="F197" s="3"/>
    </row>
    <row r="198" spans="1:6" x14ac:dyDescent="0.25">
      <c r="A198" s="9">
        <f t="shared" si="2"/>
        <v>51072</v>
      </c>
      <c r="B198" s="89" t="s">
        <v>1043</v>
      </c>
      <c r="C198" s="89">
        <v>2076.7241379310344</v>
      </c>
      <c r="D198" s="89">
        <v>2620.2073128643501</v>
      </c>
      <c r="E198" s="89">
        <v>543.48317493331569</v>
      </c>
      <c r="F198" s="3"/>
    </row>
    <row r="199" spans="1:6" x14ac:dyDescent="0.25">
      <c r="A199" s="9">
        <f t="shared" si="2"/>
        <v>51073</v>
      </c>
      <c r="B199" s="88" t="s">
        <v>1044</v>
      </c>
      <c r="C199" s="88">
        <v>3056.25</v>
      </c>
      <c r="D199" s="88">
        <v>3226.0717985687024</v>
      </c>
      <c r="E199" s="88">
        <v>169.82179856870243</v>
      </c>
      <c r="F199" s="3"/>
    </row>
    <row r="200" spans="1:6" x14ac:dyDescent="0.25">
      <c r="A200" s="9">
        <f t="shared" si="2"/>
        <v>51111</v>
      </c>
      <c r="B200" s="89" t="s">
        <v>1045</v>
      </c>
      <c r="C200" s="89">
        <v>0</v>
      </c>
      <c r="D200" s="89">
        <v>12007.00283816425</v>
      </c>
      <c r="E200" s="89">
        <v>12007.00283816425</v>
      </c>
      <c r="F200" s="3"/>
    </row>
    <row r="201" spans="1:6" x14ac:dyDescent="0.25">
      <c r="A201" s="9">
        <f t="shared" si="2"/>
        <v>51112</v>
      </c>
      <c r="B201" s="88" t="s">
        <v>1046</v>
      </c>
      <c r="C201" s="88">
        <v>0</v>
      </c>
      <c r="D201" s="88">
        <v>49934.970673076925</v>
      </c>
      <c r="E201" s="88">
        <v>49934.970673076925</v>
      </c>
      <c r="F201" s="3"/>
    </row>
    <row r="202" spans="1:6" x14ac:dyDescent="0.25">
      <c r="A202" s="9">
        <f t="shared" si="2"/>
        <v>51113</v>
      </c>
      <c r="B202" s="89" t="s">
        <v>1047</v>
      </c>
      <c r="C202" s="89">
        <v>0</v>
      </c>
      <c r="D202" s="89">
        <v>35810.16444091827</v>
      </c>
      <c r="E202" s="89">
        <v>35810.16444091827</v>
      </c>
      <c r="F202" s="3"/>
    </row>
    <row r="203" spans="1:6" x14ac:dyDescent="0.25">
      <c r="A203" s="9">
        <f t="shared" si="2"/>
        <v>51121</v>
      </c>
      <c r="B203" s="88" t="s">
        <v>1048</v>
      </c>
      <c r="C203" s="88">
        <v>117.85714285714286</v>
      </c>
      <c r="D203" s="88">
        <v>1805.9663117775356</v>
      </c>
      <c r="E203" s="88">
        <v>1688.1091689203927</v>
      </c>
      <c r="F203" s="3"/>
    </row>
    <row r="204" spans="1:6" x14ac:dyDescent="0.25">
      <c r="A204" s="9">
        <f t="shared" ref="A204:A267" si="3">VALUE(B204)</f>
        <v>51122</v>
      </c>
      <c r="B204" s="89" t="s">
        <v>1049</v>
      </c>
      <c r="C204" s="89">
        <v>206.25</v>
      </c>
      <c r="D204" s="89">
        <v>545.89359713740464</v>
      </c>
      <c r="E204" s="89">
        <v>339.64359713740464</v>
      </c>
      <c r="F204" s="3"/>
    </row>
    <row r="205" spans="1:6" x14ac:dyDescent="0.25">
      <c r="A205" s="9">
        <f t="shared" si="3"/>
        <v>51123</v>
      </c>
      <c r="B205" s="88" t="s">
        <v>1050</v>
      </c>
      <c r="C205" s="88">
        <v>344.11764705882354</v>
      </c>
      <c r="D205" s="88">
        <v>404.05475243601256</v>
      </c>
      <c r="E205" s="88">
        <v>59.937105377189027</v>
      </c>
      <c r="F205" s="3"/>
    </row>
    <row r="206" spans="1:6" x14ac:dyDescent="0.25">
      <c r="A206" s="9">
        <f t="shared" si="3"/>
        <v>51131</v>
      </c>
      <c r="B206" s="89" t="s">
        <v>1051</v>
      </c>
      <c r="C206" s="89">
        <v>0</v>
      </c>
      <c r="D206" s="89">
        <v>0</v>
      </c>
      <c r="E206" s="89">
        <v>0</v>
      </c>
      <c r="F206" s="3"/>
    </row>
    <row r="207" spans="1:6" x14ac:dyDescent="0.25">
      <c r="A207" s="9">
        <f t="shared" si="3"/>
        <v>51132</v>
      </c>
      <c r="B207" s="88" t="s">
        <v>1052</v>
      </c>
      <c r="C207" s="88">
        <v>206.25</v>
      </c>
      <c r="D207" s="88">
        <v>7427.9459010653118</v>
      </c>
      <c r="E207" s="88">
        <v>7221.6959010653118</v>
      </c>
      <c r="F207" s="3"/>
    </row>
    <row r="208" spans="1:6" x14ac:dyDescent="0.25">
      <c r="A208" s="9">
        <f t="shared" si="3"/>
        <v>51133</v>
      </c>
      <c r="B208" s="89" t="s">
        <v>1053</v>
      </c>
      <c r="C208" s="89">
        <v>0</v>
      </c>
      <c r="D208" s="89">
        <v>0</v>
      </c>
      <c r="E208" s="89">
        <v>0</v>
      </c>
      <c r="F208" s="3"/>
    </row>
    <row r="209" spans="1:6" x14ac:dyDescent="0.25">
      <c r="A209" s="9">
        <f t="shared" si="3"/>
        <v>51141</v>
      </c>
      <c r="B209" s="88" t="s">
        <v>1054</v>
      </c>
      <c r="C209" s="88">
        <v>0</v>
      </c>
      <c r="D209" s="88">
        <v>4325.171595166682</v>
      </c>
      <c r="E209" s="88">
        <v>4325.171595166682</v>
      </c>
      <c r="F209" s="3"/>
    </row>
    <row r="210" spans="1:6" x14ac:dyDescent="0.25">
      <c r="A210" s="9">
        <f t="shared" si="3"/>
        <v>51142</v>
      </c>
      <c r="B210" s="89" t="s">
        <v>1055</v>
      </c>
      <c r="C210" s="89">
        <v>0</v>
      </c>
      <c r="D210" s="89">
        <v>8335.5399863212278</v>
      </c>
      <c r="E210" s="89">
        <v>8335.5399863212278</v>
      </c>
      <c r="F210" s="3"/>
    </row>
    <row r="211" spans="1:6" x14ac:dyDescent="0.25">
      <c r="A211" s="9">
        <f t="shared" si="3"/>
        <v>51143</v>
      </c>
      <c r="B211" s="88" t="s">
        <v>1056</v>
      </c>
      <c r="C211" s="88">
        <v>0</v>
      </c>
      <c r="D211" s="88">
        <v>3647.3447435897438</v>
      </c>
      <c r="E211" s="88">
        <v>3647.3447435897438</v>
      </c>
      <c r="F211" s="3"/>
    </row>
    <row r="212" spans="1:6" x14ac:dyDescent="0.25">
      <c r="A212" s="9">
        <f t="shared" si="3"/>
        <v>51151</v>
      </c>
      <c r="B212" s="89" t="s">
        <v>1057</v>
      </c>
      <c r="C212" s="89">
        <v>5.3053435114503813</v>
      </c>
      <c r="D212" s="89">
        <v>573.17805011553071</v>
      </c>
      <c r="E212" s="89">
        <v>567.87270660408035</v>
      </c>
      <c r="F212" s="3"/>
    </row>
    <row r="213" spans="1:6" x14ac:dyDescent="0.25">
      <c r="A213" s="9">
        <f t="shared" si="3"/>
        <v>51152</v>
      </c>
      <c r="B213" s="88" t="s">
        <v>1058</v>
      </c>
      <c r="C213" s="88">
        <v>2.7212755102040818E-2</v>
      </c>
      <c r="D213" s="88">
        <v>193.82572230231031</v>
      </c>
      <c r="E213" s="88">
        <v>193.79850954720828</v>
      </c>
      <c r="F213" s="3"/>
    </row>
    <row r="214" spans="1:6" x14ac:dyDescent="0.25">
      <c r="A214" s="9">
        <f t="shared" si="3"/>
        <v>51153</v>
      </c>
      <c r="B214" s="89" t="s">
        <v>1059</v>
      </c>
      <c r="C214" s="89">
        <v>44.270833333333336</v>
      </c>
      <c r="D214" s="89">
        <v>714.72872197875938</v>
      </c>
      <c r="E214" s="89">
        <v>670.45788864542601</v>
      </c>
      <c r="F214" s="3"/>
    </row>
    <row r="215" spans="1:6" x14ac:dyDescent="0.25">
      <c r="A215" s="9">
        <f t="shared" si="3"/>
        <v>51161</v>
      </c>
      <c r="B215" s="88" t="s">
        <v>1060</v>
      </c>
      <c r="C215" s="88">
        <v>0</v>
      </c>
      <c r="D215" s="88">
        <v>33619.244662764766</v>
      </c>
      <c r="E215" s="88">
        <v>33619.244662764766</v>
      </c>
      <c r="F215" s="3"/>
    </row>
    <row r="216" spans="1:6" x14ac:dyDescent="0.25">
      <c r="A216" s="9">
        <f t="shared" si="3"/>
        <v>51162</v>
      </c>
      <c r="B216" s="89" t="s">
        <v>1061</v>
      </c>
      <c r="C216" s="89">
        <v>0</v>
      </c>
      <c r="D216" s="89">
        <v>0</v>
      </c>
      <c r="E216" s="89">
        <v>0</v>
      </c>
      <c r="F216" s="3"/>
    </row>
    <row r="217" spans="1:6" x14ac:dyDescent="0.25">
      <c r="A217" s="9">
        <f t="shared" si="3"/>
        <v>51163</v>
      </c>
      <c r="B217" s="88" t="s">
        <v>1062</v>
      </c>
      <c r="C217" s="88">
        <v>0</v>
      </c>
      <c r="D217" s="88">
        <v>38792.346153846149</v>
      </c>
      <c r="E217" s="88">
        <v>38792.346153846149</v>
      </c>
      <c r="F217" s="3"/>
    </row>
    <row r="218" spans="1:6" x14ac:dyDescent="0.25">
      <c r="A218" s="9">
        <f t="shared" si="3"/>
        <v>51171</v>
      </c>
      <c r="B218" s="89" t="s">
        <v>1063</v>
      </c>
      <c r="C218" s="89">
        <v>8.6656069478908204</v>
      </c>
      <c r="D218" s="89">
        <v>191.26881178476967</v>
      </c>
      <c r="E218" s="89">
        <v>182.60320483687886</v>
      </c>
      <c r="F218" s="3"/>
    </row>
    <row r="219" spans="1:6" x14ac:dyDescent="0.25">
      <c r="A219" s="9">
        <f t="shared" si="3"/>
        <v>51172</v>
      </c>
      <c r="B219" s="88" t="s">
        <v>1064</v>
      </c>
      <c r="C219" s="88">
        <v>0</v>
      </c>
      <c r="D219" s="88">
        <v>75.476354919423244</v>
      </c>
      <c r="E219" s="88">
        <v>75.476354919423244</v>
      </c>
      <c r="F219" s="3"/>
    </row>
    <row r="220" spans="1:6" x14ac:dyDescent="0.25">
      <c r="A220" s="9">
        <f t="shared" si="3"/>
        <v>51173</v>
      </c>
      <c r="B220" s="89" t="s">
        <v>1065</v>
      </c>
      <c r="C220" s="89">
        <v>0</v>
      </c>
      <c r="D220" s="89">
        <v>339.64359713740458</v>
      </c>
      <c r="E220" s="89">
        <v>339.64359713740458</v>
      </c>
      <c r="F220" s="3"/>
    </row>
    <row r="221" spans="1:6" x14ac:dyDescent="0.25">
      <c r="A221" s="9">
        <f t="shared" si="3"/>
        <v>51201</v>
      </c>
      <c r="B221" s="88" t="s">
        <v>1066</v>
      </c>
      <c r="C221" s="88">
        <v>274.00266960000005</v>
      </c>
      <c r="D221" s="88">
        <v>2238.8805213757059</v>
      </c>
      <c r="E221" s="88">
        <v>1964.8778517757059</v>
      </c>
      <c r="F221" s="3"/>
    </row>
    <row r="222" spans="1:6" x14ac:dyDescent="0.25">
      <c r="A222" s="9">
        <f t="shared" si="3"/>
        <v>51202</v>
      </c>
      <c r="B222" s="89" t="s">
        <v>1067</v>
      </c>
      <c r="C222" s="89">
        <v>289.13043478260869</v>
      </c>
      <c r="D222" s="89">
        <v>3235.0538183898038</v>
      </c>
      <c r="E222" s="89">
        <v>2945.9233836071953</v>
      </c>
      <c r="F222" s="3"/>
    </row>
    <row r="223" spans="1:6" x14ac:dyDescent="0.25">
      <c r="A223" s="9">
        <f t="shared" si="3"/>
        <v>51203</v>
      </c>
      <c r="B223" s="88" t="s">
        <v>1068</v>
      </c>
      <c r="C223" s="88">
        <v>428.95705521472394</v>
      </c>
      <c r="D223" s="88">
        <v>2471.7389794015203</v>
      </c>
      <c r="E223" s="88">
        <v>2042.7819241867965</v>
      </c>
      <c r="F223" s="3"/>
    </row>
    <row r="224" spans="1:6" x14ac:dyDescent="0.25">
      <c r="A224" s="9">
        <f t="shared" si="3"/>
        <v>51301</v>
      </c>
      <c r="B224" s="89" t="s">
        <v>1069</v>
      </c>
      <c r="C224" s="89">
        <v>0</v>
      </c>
      <c r="D224" s="89">
        <v>23263.609013041558</v>
      </c>
      <c r="E224" s="89">
        <v>23263.609013041558</v>
      </c>
      <c r="F224" s="3"/>
    </row>
    <row r="225" spans="1:6" x14ac:dyDescent="0.25">
      <c r="A225" s="9">
        <f t="shared" si="3"/>
        <v>51302</v>
      </c>
      <c r="B225" s="88" t="s">
        <v>1070</v>
      </c>
      <c r="C225" s="88">
        <v>0</v>
      </c>
      <c r="D225" s="88">
        <v>7097.1136217948724</v>
      </c>
      <c r="E225" s="88">
        <v>7097.1136217948724</v>
      </c>
      <c r="F225" s="3"/>
    </row>
    <row r="226" spans="1:6" x14ac:dyDescent="0.25">
      <c r="A226" s="9">
        <f t="shared" si="3"/>
        <v>51303</v>
      </c>
      <c r="B226" s="89" t="s">
        <v>1071</v>
      </c>
      <c r="C226" s="89">
        <v>0</v>
      </c>
      <c r="D226" s="89">
        <v>34867.793517509788</v>
      </c>
      <c r="E226" s="89">
        <v>34867.793517509788</v>
      </c>
      <c r="F226" s="3"/>
    </row>
    <row r="227" spans="1:6" x14ac:dyDescent="0.25">
      <c r="A227" s="9">
        <f t="shared" si="3"/>
        <v>51401</v>
      </c>
      <c r="B227" s="88" t="s">
        <v>1072</v>
      </c>
      <c r="C227" s="88">
        <v>24.987733416666664</v>
      </c>
      <c r="D227" s="88">
        <v>10021.538245849348</v>
      </c>
      <c r="E227" s="88">
        <v>9996.550512432681</v>
      </c>
      <c r="F227" s="3"/>
    </row>
    <row r="228" spans="1:6" x14ac:dyDescent="0.25">
      <c r="A228" s="9">
        <f t="shared" si="3"/>
        <v>51402</v>
      </c>
      <c r="B228" s="89" t="s">
        <v>1073</v>
      </c>
      <c r="C228" s="89">
        <v>73.849694429708222</v>
      </c>
      <c r="D228" s="89">
        <v>9505.4775413173029</v>
      </c>
      <c r="E228" s="89">
        <v>9431.6278468875953</v>
      </c>
      <c r="F228" s="3"/>
    </row>
    <row r="229" spans="1:6" x14ac:dyDescent="0.25">
      <c r="A229" s="9">
        <f t="shared" si="3"/>
        <v>51403</v>
      </c>
      <c r="B229" s="88" t="s">
        <v>1074</v>
      </c>
      <c r="C229" s="88">
        <v>36.871508379888269</v>
      </c>
      <c r="D229" s="88">
        <v>7882.0347527643917</v>
      </c>
      <c r="E229" s="88">
        <v>7845.1632443845037</v>
      </c>
      <c r="F229" s="3"/>
    </row>
    <row r="230" spans="1:6" x14ac:dyDescent="0.25">
      <c r="A230" s="9">
        <f t="shared" si="3"/>
        <v>54101</v>
      </c>
      <c r="B230" s="89" t="s">
        <v>1075</v>
      </c>
      <c r="C230" s="89">
        <v>30.245485750636131</v>
      </c>
      <c r="D230" s="89">
        <v>1771.1808732746313</v>
      </c>
      <c r="E230" s="89">
        <v>1740.9353875239951</v>
      </c>
      <c r="F230" s="3"/>
    </row>
    <row r="231" spans="1:6" x14ac:dyDescent="0.25">
      <c r="A231" s="9">
        <f t="shared" si="3"/>
        <v>54102</v>
      </c>
      <c r="B231" s="88" t="s">
        <v>1076</v>
      </c>
      <c r="C231" s="88">
        <v>182.875</v>
      </c>
      <c r="D231" s="88">
        <v>2812.330918771609</v>
      </c>
      <c r="E231" s="88">
        <v>2629.455918771609</v>
      </c>
      <c r="F231" s="3"/>
    </row>
    <row r="232" spans="1:6" x14ac:dyDescent="0.25">
      <c r="A232" s="9">
        <f t="shared" si="3"/>
        <v>54103</v>
      </c>
      <c r="B232" s="89" t="s">
        <v>1077</v>
      </c>
      <c r="C232" s="89">
        <v>432.26190476190476</v>
      </c>
      <c r="D232" s="89">
        <v>2701.3019291524342</v>
      </c>
      <c r="E232" s="89">
        <v>2269.0400243905297</v>
      </c>
      <c r="F232" s="3"/>
    </row>
    <row r="233" spans="1:6" x14ac:dyDescent="0.25">
      <c r="A233" s="9">
        <f t="shared" si="3"/>
        <v>54111</v>
      </c>
      <c r="B233" s="88" t="s">
        <v>1078</v>
      </c>
      <c r="C233" s="88">
        <v>0</v>
      </c>
      <c r="D233" s="88">
        <v>0</v>
      </c>
      <c r="E233" s="88">
        <v>0</v>
      </c>
      <c r="F233" s="3"/>
    </row>
    <row r="234" spans="1:6" x14ac:dyDescent="0.25">
      <c r="A234" s="9">
        <f t="shared" si="3"/>
        <v>54112</v>
      </c>
      <c r="B234" s="89" t="s">
        <v>1079</v>
      </c>
      <c r="C234" s="89">
        <v>412.5</v>
      </c>
      <c r="D234" s="89">
        <v>2724.5474484732822</v>
      </c>
      <c r="E234" s="89">
        <v>2312.0474484732822</v>
      </c>
      <c r="F234" s="3"/>
    </row>
    <row r="235" spans="1:6" x14ac:dyDescent="0.25">
      <c r="A235" s="9">
        <f t="shared" si="3"/>
        <v>54113</v>
      </c>
      <c r="B235" s="88" t="s">
        <v>1080</v>
      </c>
      <c r="C235" s="88">
        <v>235.71428571428572</v>
      </c>
      <c r="D235" s="88">
        <v>235.71428571428572</v>
      </c>
      <c r="E235" s="88">
        <v>0</v>
      </c>
      <c r="F235" s="3"/>
    </row>
    <row r="236" spans="1:6" x14ac:dyDescent="0.25">
      <c r="A236" s="9">
        <f t="shared" si="3"/>
        <v>54121</v>
      </c>
      <c r="B236" s="89" t="s">
        <v>1081</v>
      </c>
      <c r="C236" s="89">
        <v>135.08911161825728</v>
      </c>
      <c r="D236" s="89">
        <v>427.99755106061565</v>
      </c>
      <c r="E236" s="89">
        <v>292.90843944235837</v>
      </c>
      <c r="F236" s="3"/>
    </row>
    <row r="237" spans="1:6" x14ac:dyDescent="0.25">
      <c r="A237" s="9">
        <f t="shared" si="3"/>
        <v>54122</v>
      </c>
      <c r="B237" s="88" t="s">
        <v>1082</v>
      </c>
      <c r="C237" s="88">
        <v>37.256183086053412</v>
      </c>
      <c r="D237" s="88">
        <v>342.19891644945017</v>
      </c>
      <c r="E237" s="88">
        <v>304.94273336339677</v>
      </c>
      <c r="F237" s="3"/>
    </row>
    <row r="238" spans="1:6" x14ac:dyDescent="0.25">
      <c r="A238" s="9">
        <f t="shared" si="3"/>
        <v>54123</v>
      </c>
      <c r="B238" s="89" t="s">
        <v>1083</v>
      </c>
      <c r="C238" s="89">
        <v>70.585615452538619</v>
      </c>
      <c r="D238" s="89">
        <v>967.02358381003739</v>
      </c>
      <c r="E238" s="89">
        <v>896.43796835749879</v>
      </c>
      <c r="F238" s="3"/>
    </row>
    <row r="239" spans="1:6" x14ac:dyDescent="0.25">
      <c r="A239" s="9">
        <f t="shared" si="3"/>
        <v>54131</v>
      </c>
      <c r="B239" s="88" t="s">
        <v>1084</v>
      </c>
      <c r="C239" s="88">
        <v>60</v>
      </c>
      <c r="D239" s="88">
        <v>60</v>
      </c>
      <c r="E239" s="88">
        <v>0</v>
      </c>
      <c r="F239" s="3"/>
    </row>
    <row r="240" spans="1:6" x14ac:dyDescent="0.25">
      <c r="A240" s="9">
        <f t="shared" si="3"/>
        <v>54132</v>
      </c>
      <c r="B240" s="89" t="s">
        <v>1085</v>
      </c>
      <c r="C240" s="89">
        <v>0</v>
      </c>
      <c r="D240" s="89">
        <v>0</v>
      </c>
      <c r="E240" s="89">
        <v>0</v>
      </c>
      <c r="F240" s="3"/>
    </row>
    <row r="241" spans="1:6" x14ac:dyDescent="0.25">
      <c r="A241" s="9">
        <f t="shared" si="3"/>
        <v>54133</v>
      </c>
      <c r="B241" s="88" t="s">
        <v>1086</v>
      </c>
      <c r="C241" s="88">
        <v>0</v>
      </c>
      <c r="D241" s="88">
        <v>0</v>
      </c>
      <c r="E241" s="88">
        <v>0</v>
      </c>
      <c r="F241" s="3"/>
    </row>
    <row r="242" spans="1:6" x14ac:dyDescent="0.25">
      <c r="A242" s="9">
        <f t="shared" si="3"/>
        <v>54141</v>
      </c>
      <c r="B242" s="89" t="s">
        <v>1087</v>
      </c>
      <c r="C242" s="89">
        <v>750</v>
      </c>
      <c r="D242" s="89">
        <v>750</v>
      </c>
      <c r="E242" s="89">
        <v>0</v>
      </c>
      <c r="F242" s="3"/>
    </row>
    <row r="243" spans="1:6" x14ac:dyDescent="0.25">
      <c r="A243" s="9">
        <f t="shared" si="3"/>
        <v>54142</v>
      </c>
      <c r="B243" s="88" t="s">
        <v>1088</v>
      </c>
      <c r="C243" s="88">
        <v>0</v>
      </c>
      <c r="D243" s="88">
        <v>0</v>
      </c>
      <c r="E243" s="88">
        <v>0</v>
      </c>
      <c r="F243" s="3"/>
    </row>
    <row r="244" spans="1:6" x14ac:dyDescent="0.25">
      <c r="A244" s="9">
        <f t="shared" si="3"/>
        <v>54143</v>
      </c>
      <c r="B244" s="89" t="s">
        <v>1089</v>
      </c>
      <c r="C244" s="89">
        <v>1186.7647058823529</v>
      </c>
      <c r="D244" s="89">
        <v>1792.9505512073117</v>
      </c>
      <c r="E244" s="89">
        <v>606.18584532495879</v>
      </c>
      <c r="F244" s="3"/>
    </row>
    <row r="245" spans="1:6" x14ac:dyDescent="0.25">
      <c r="A245" s="9">
        <f t="shared" si="3"/>
        <v>54151</v>
      </c>
      <c r="B245" s="88" t="s">
        <v>1090</v>
      </c>
      <c r="C245" s="88">
        <v>32.065217391304351</v>
      </c>
      <c r="D245" s="88">
        <v>108.61681583554596</v>
      </c>
      <c r="E245" s="88">
        <v>76.55159844424162</v>
      </c>
      <c r="F245" s="3"/>
    </row>
    <row r="246" spans="1:6" x14ac:dyDescent="0.25">
      <c r="A246" s="9">
        <f t="shared" si="3"/>
        <v>54152</v>
      </c>
      <c r="B246" s="89" t="s">
        <v>1091</v>
      </c>
      <c r="C246" s="89">
        <v>100.32298720930234</v>
      </c>
      <c r="D246" s="89">
        <v>244.79008064249356</v>
      </c>
      <c r="E246" s="89">
        <v>144.46709343319122</v>
      </c>
      <c r="F246" s="3"/>
    </row>
    <row r="247" spans="1:6" x14ac:dyDescent="0.25">
      <c r="A247" s="9">
        <f t="shared" si="3"/>
        <v>54153</v>
      </c>
      <c r="B247" s="88" t="s">
        <v>1092</v>
      </c>
      <c r="C247" s="88">
        <v>589.49608000000001</v>
      </c>
      <c r="D247" s="88">
        <v>1551.8628521393091</v>
      </c>
      <c r="E247" s="88">
        <v>962.36677213930909</v>
      </c>
      <c r="F247" s="3"/>
    </row>
    <row r="248" spans="1:6" x14ac:dyDescent="0.25">
      <c r="A248" s="9">
        <f t="shared" si="3"/>
        <v>54161</v>
      </c>
      <c r="B248" s="89" t="s">
        <v>1093</v>
      </c>
      <c r="C248" s="89">
        <v>123.46934045584045</v>
      </c>
      <c r="D248" s="89">
        <v>560.93262194478109</v>
      </c>
      <c r="E248" s="89">
        <v>437.46328148894065</v>
      </c>
      <c r="F248" s="3"/>
    </row>
    <row r="249" spans="1:6" x14ac:dyDescent="0.25">
      <c r="A249" s="9">
        <f t="shared" si="3"/>
        <v>54162</v>
      </c>
      <c r="B249" s="88" t="s">
        <v>1094</v>
      </c>
      <c r="C249" s="88">
        <v>259.32726805970151</v>
      </c>
      <c r="D249" s="88">
        <v>1492.2644357534123</v>
      </c>
      <c r="E249" s="88">
        <v>1232.9371676937108</v>
      </c>
      <c r="F249" s="3"/>
    </row>
    <row r="250" spans="1:6" x14ac:dyDescent="0.25">
      <c r="A250" s="9">
        <f t="shared" si="3"/>
        <v>54163</v>
      </c>
      <c r="B250" s="89" t="s">
        <v>1095</v>
      </c>
      <c r="C250" s="89">
        <v>343.68822155172415</v>
      </c>
      <c r="D250" s="89">
        <v>1342.2763540804538</v>
      </c>
      <c r="E250" s="89">
        <v>998.5881325287296</v>
      </c>
      <c r="F250" s="3"/>
    </row>
    <row r="251" spans="1:6" x14ac:dyDescent="0.25">
      <c r="A251" s="9">
        <f t="shared" si="3"/>
        <v>54171</v>
      </c>
      <c r="B251" s="88" t="s">
        <v>1096</v>
      </c>
      <c r="C251" s="88">
        <v>2.5255288288288287</v>
      </c>
      <c r="D251" s="88">
        <v>65.886947044669398</v>
      </c>
      <c r="E251" s="88">
        <v>63.361418215840573</v>
      </c>
      <c r="F251" s="3"/>
    </row>
    <row r="252" spans="1:6" x14ac:dyDescent="0.25">
      <c r="A252" s="9">
        <f t="shared" si="3"/>
        <v>54172</v>
      </c>
      <c r="B252" s="89" t="s">
        <v>1097</v>
      </c>
      <c r="C252" s="89">
        <v>27.296511627906977</v>
      </c>
      <c r="D252" s="89">
        <v>347.15712553265195</v>
      </c>
      <c r="E252" s="89">
        <v>319.86061390474498</v>
      </c>
      <c r="F252" s="3"/>
    </row>
    <row r="253" spans="1:6" x14ac:dyDescent="0.25">
      <c r="A253" s="9">
        <f t="shared" si="3"/>
        <v>54173</v>
      </c>
      <c r="B253" s="88" t="s">
        <v>1098</v>
      </c>
      <c r="C253" s="88">
        <v>184</v>
      </c>
      <c r="D253" s="88">
        <v>254.54136248238402</v>
      </c>
      <c r="E253" s="88">
        <v>70.541362482384017</v>
      </c>
      <c r="F253" s="3"/>
    </row>
    <row r="254" spans="1:6" x14ac:dyDescent="0.25">
      <c r="A254" s="9">
        <f t="shared" si="3"/>
        <v>54181</v>
      </c>
      <c r="B254" s="89" t="s">
        <v>1099</v>
      </c>
      <c r="C254" s="89">
        <v>256.875</v>
      </c>
      <c r="D254" s="89">
        <v>1485.9465877849948</v>
      </c>
      <c r="E254" s="89">
        <v>1229.0715877849948</v>
      </c>
      <c r="F254" s="3"/>
    </row>
    <row r="255" spans="1:6" x14ac:dyDescent="0.25">
      <c r="A255" s="9">
        <f t="shared" si="3"/>
        <v>54182</v>
      </c>
      <c r="B255" s="88" t="s">
        <v>1100</v>
      </c>
      <c r="C255" s="88">
        <v>622.40259740259739</v>
      </c>
      <c r="D255" s="88">
        <v>3908.2419055962041</v>
      </c>
      <c r="E255" s="88">
        <v>3285.8393081936065</v>
      </c>
      <c r="F255" s="3"/>
    </row>
    <row r="256" spans="1:6" x14ac:dyDescent="0.25">
      <c r="A256" s="9">
        <f t="shared" si="3"/>
        <v>54183</v>
      </c>
      <c r="B256" s="89" t="s">
        <v>1101</v>
      </c>
      <c r="C256" s="89">
        <v>1414.9342105263158</v>
      </c>
      <c r="D256" s="89">
        <v>4780.5198830327981</v>
      </c>
      <c r="E256" s="89">
        <v>3365.5856725064823</v>
      </c>
      <c r="F256" s="3"/>
    </row>
    <row r="257" spans="1:6" x14ac:dyDescent="0.25">
      <c r="A257" s="9">
        <f t="shared" si="3"/>
        <v>54191</v>
      </c>
      <c r="B257" s="88" t="s">
        <v>1102</v>
      </c>
      <c r="C257" s="88">
        <v>1.5799169779286928</v>
      </c>
      <c r="D257" s="88">
        <v>54.87863164407436</v>
      </c>
      <c r="E257" s="88">
        <v>53.298714666145671</v>
      </c>
      <c r="F257" s="3"/>
    </row>
    <row r="258" spans="1:6" x14ac:dyDescent="0.25">
      <c r="A258" s="9">
        <f t="shared" si="3"/>
        <v>54192</v>
      </c>
      <c r="B258" s="89" t="s">
        <v>1103</v>
      </c>
      <c r="C258" s="89">
        <v>12.953817469879519</v>
      </c>
      <c r="D258" s="89">
        <v>314.99294063908059</v>
      </c>
      <c r="E258" s="89">
        <v>302.03912316920105</v>
      </c>
      <c r="F258" s="3"/>
    </row>
    <row r="259" spans="1:6" x14ac:dyDescent="0.25">
      <c r="A259" s="9">
        <f t="shared" si="3"/>
        <v>54193</v>
      </c>
      <c r="B259" s="88" t="s">
        <v>1104</v>
      </c>
      <c r="C259" s="88">
        <v>56.555555555555557</v>
      </c>
      <c r="D259" s="88">
        <v>2210.3168713847622</v>
      </c>
      <c r="E259" s="88">
        <v>2153.7613158292065</v>
      </c>
      <c r="F259" s="3"/>
    </row>
    <row r="260" spans="1:6" x14ac:dyDescent="0.25">
      <c r="A260" s="9">
        <f t="shared" si="3"/>
        <v>54201</v>
      </c>
      <c r="B260" s="89" t="s">
        <v>1105</v>
      </c>
      <c r="C260" s="89">
        <v>4.9493255108359131</v>
      </c>
      <c r="D260" s="89">
        <v>124.26652240161458</v>
      </c>
      <c r="E260" s="89">
        <v>119.31719689077866</v>
      </c>
      <c r="F260" s="3"/>
    </row>
    <row r="261" spans="1:6" x14ac:dyDescent="0.25">
      <c r="A261" s="9">
        <f t="shared" si="3"/>
        <v>54202</v>
      </c>
      <c r="B261" s="88" t="s">
        <v>1106</v>
      </c>
      <c r="C261" s="88">
        <v>4.2582211267605636</v>
      </c>
      <c r="D261" s="88">
        <v>116.57686185232743</v>
      </c>
      <c r="E261" s="88">
        <v>112.31864072556687</v>
      </c>
      <c r="F261" s="3"/>
    </row>
    <row r="262" spans="1:6" x14ac:dyDescent="0.25">
      <c r="A262" s="9">
        <f t="shared" si="3"/>
        <v>54203</v>
      </c>
      <c r="B262" s="89" t="s">
        <v>1107</v>
      </c>
      <c r="C262" s="89">
        <v>201.23586099290779</v>
      </c>
      <c r="D262" s="89">
        <v>389.20226864573596</v>
      </c>
      <c r="E262" s="89">
        <v>187.96640765282817</v>
      </c>
      <c r="F262" s="3"/>
    </row>
    <row r="263" spans="1:6" x14ac:dyDescent="0.25">
      <c r="A263" s="9">
        <f t="shared" si="3"/>
        <v>54211</v>
      </c>
      <c r="B263" s="88" t="s">
        <v>1108</v>
      </c>
      <c r="C263" s="88">
        <v>21.710526315789473</v>
      </c>
      <c r="D263" s="88">
        <v>27.669185914691308</v>
      </c>
      <c r="E263" s="88">
        <v>5.9586595989018356</v>
      </c>
      <c r="F263" s="3"/>
    </row>
    <row r="264" spans="1:6" x14ac:dyDescent="0.25">
      <c r="A264" s="9">
        <f t="shared" si="3"/>
        <v>54212</v>
      </c>
      <c r="B264" s="89" t="s">
        <v>1109</v>
      </c>
      <c r="C264" s="89">
        <v>30.555555555555557</v>
      </c>
      <c r="D264" s="89">
        <v>36.845251798840827</v>
      </c>
      <c r="E264" s="89">
        <v>6.2896962432852703</v>
      </c>
      <c r="F264" s="3"/>
    </row>
    <row r="265" spans="1:6" x14ac:dyDescent="0.25">
      <c r="A265" s="9">
        <f t="shared" si="3"/>
        <v>54213</v>
      </c>
      <c r="B265" s="88" t="s">
        <v>1110</v>
      </c>
      <c r="C265" s="88">
        <v>0</v>
      </c>
      <c r="D265" s="88">
        <v>0</v>
      </c>
      <c r="E265" s="88">
        <v>0</v>
      </c>
      <c r="F265" s="3"/>
    </row>
    <row r="266" spans="1:6" x14ac:dyDescent="0.25">
      <c r="A266" s="9">
        <f t="shared" si="3"/>
        <v>54221</v>
      </c>
      <c r="B266" s="89" t="s">
        <v>1111</v>
      </c>
      <c r="C266" s="89">
        <v>0</v>
      </c>
      <c r="D266" s="89">
        <v>347.43037589096161</v>
      </c>
      <c r="E266" s="89">
        <v>347.43037589096161</v>
      </c>
      <c r="F266" s="3"/>
    </row>
    <row r="267" spans="1:6" x14ac:dyDescent="0.25">
      <c r="A267" s="9">
        <f t="shared" si="3"/>
        <v>54222</v>
      </c>
      <c r="B267" s="88" t="s">
        <v>1112</v>
      </c>
      <c r="C267" s="88">
        <v>0</v>
      </c>
      <c r="D267" s="88">
        <v>0</v>
      </c>
      <c r="E267" s="88">
        <v>0</v>
      </c>
      <c r="F267" s="3"/>
    </row>
    <row r="268" spans="1:6" x14ac:dyDescent="0.25">
      <c r="A268" s="9">
        <f t="shared" ref="A268:A331" si="4">VALUE(B268)</f>
        <v>54223</v>
      </c>
      <c r="B268" s="89" t="s">
        <v>1113</v>
      </c>
      <c r="C268" s="89">
        <v>33.426396969696974</v>
      </c>
      <c r="D268" s="89">
        <v>48.864742294124454</v>
      </c>
      <c r="E268" s="89">
        <v>15.43834532442748</v>
      </c>
      <c r="F268" s="3"/>
    </row>
    <row r="269" spans="1:6" x14ac:dyDescent="0.25">
      <c r="A269" s="9">
        <f t="shared" si="4"/>
        <v>54231</v>
      </c>
      <c r="B269" s="88" t="s">
        <v>1114</v>
      </c>
      <c r="C269" s="88">
        <v>0</v>
      </c>
      <c r="D269" s="88">
        <v>0</v>
      </c>
      <c r="E269" s="88">
        <v>0</v>
      </c>
      <c r="F269" s="3"/>
    </row>
    <row r="270" spans="1:6" x14ac:dyDescent="0.25">
      <c r="A270" s="9">
        <f t="shared" si="4"/>
        <v>54232</v>
      </c>
      <c r="B270" s="89" t="s">
        <v>1115</v>
      </c>
      <c r="C270" s="89">
        <v>0</v>
      </c>
      <c r="D270" s="89">
        <v>5652.34375</v>
      </c>
      <c r="E270" s="89">
        <v>5652.34375</v>
      </c>
      <c r="F270" s="3"/>
    </row>
    <row r="271" spans="1:6" x14ac:dyDescent="0.25">
      <c r="A271" s="9">
        <f t="shared" si="4"/>
        <v>54233</v>
      </c>
      <c r="B271" s="88" t="s">
        <v>1116</v>
      </c>
      <c r="C271" s="88">
        <v>358.8235294117647</v>
      </c>
      <c r="D271" s="88">
        <v>1188.7613020639583</v>
      </c>
      <c r="E271" s="88">
        <v>829.93777265219364</v>
      </c>
      <c r="F271" s="3"/>
    </row>
    <row r="272" spans="1:6" x14ac:dyDescent="0.25">
      <c r="A272" s="9">
        <f t="shared" si="4"/>
        <v>54241</v>
      </c>
      <c r="B272" s="89" t="s">
        <v>1117</v>
      </c>
      <c r="C272" s="89">
        <v>51.854810374639776</v>
      </c>
      <c r="D272" s="89">
        <v>688.80239287866675</v>
      </c>
      <c r="E272" s="89">
        <v>636.94758250402697</v>
      </c>
      <c r="F272" s="3"/>
    </row>
    <row r="273" spans="1:6" x14ac:dyDescent="0.25">
      <c r="A273" s="9">
        <f t="shared" si="4"/>
        <v>54242</v>
      </c>
      <c r="B273" s="88" t="s">
        <v>1118</v>
      </c>
      <c r="C273" s="88">
        <v>259.83884269662923</v>
      </c>
      <c r="D273" s="88">
        <v>532.75104348911691</v>
      </c>
      <c r="E273" s="88">
        <v>272.91220079248768</v>
      </c>
      <c r="F273" s="3"/>
    </row>
    <row r="274" spans="1:6" x14ac:dyDescent="0.25">
      <c r="A274" s="9">
        <f t="shared" si="4"/>
        <v>54243</v>
      </c>
      <c r="B274" s="89" t="s">
        <v>1119</v>
      </c>
      <c r="C274" s="89">
        <v>514.51816633663361</v>
      </c>
      <c r="D274" s="89">
        <v>1205.3469807012168</v>
      </c>
      <c r="E274" s="89">
        <v>690.8288143645832</v>
      </c>
      <c r="F274" s="3"/>
    </row>
    <row r="275" spans="1:6" x14ac:dyDescent="0.25">
      <c r="A275" s="9">
        <f t="shared" si="4"/>
        <v>61101</v>
      </c>
      <c r="B275" s="88" t="s">
        <v>1120</v>
      </c>
      <c r="C275" s="88">
        <v>32.352941176470587</v>
      </c>
      <c r="D275" s="88">
        <v>478.67451278345305</v>
      </c>
      <c r="E275" s="88">
        <v>446.32157160698245</v>
      </c>
      <c r="F275" s="3"/>
    </row>
    <row r="276" spans="1:6" x14ac:dyDescent="0.25">
      <c r="A276" s="9">
        <f t="shared" si="4"/>
        <v>61102</v>
      </c>
      <c r="B276" s="89" t="s">
        <v>1121</v>
      </c>
      <c r="C276" s="89">
        <v>0</v>
      </c>
      <c r="D276" s="89">
        <v>249.71386560484322</v>
      </c>
      <c r="E276" s="89">
        <v>249.71386560484322</v>
      </c>
      <c r="F276" s="3"/>
    </row>
    <row r="277" spans="1:6" x14ac:dyDescent="0.25">
      <c r="A277" s="9">
        <f t="shared" si="4"/>
        <v>61103</v>
      </c>
      <c r="B277" s="88" t="s">
        <v>1122</v>
      </c>
      <c r="C277" s="88">
        <v>890</v>
      </c>
      <c r="D277" s="88">
        <v>935.28581295165395</v>
      </c>
      <c r="E277" s="88">
        <v>45.285812951653952</v>
      </c>
      <c r="F277" s="3"/>
    </row>
    <row r="278" spans="1:6" x14ac:dyDescent="0.25">
      <c r="A278" s="9">
        <f t="shared" si="4"/>
        <v>61111</v>
      </c>
      <c r="B278" s="89" t="s">
        <v>1123</v>
      </c>
      <c r="C278" s="89">
        <v>100.42804525547446</v>
      </c>
      <c r="D278" s="89">
        <v>370.98909541568435</v>
      </c>
      <c r="E278" s="89">
        <v>270.5610501602099</v>
      </c>
      <c r="F278" s="3"/>
    </row>
    <row r="279" spans="1:6" x14ac:dyDescent="0.25">
      <c r="A279" s="9">
        <f t="shared" si="4"/>
        <v>61112</v>
      </c>
      <c r="B279" s="88" t="s">
        <v>1124</v>
      </c>
      <c r="C279" s="88">
        <v>600</v>
      </c>
      <c r="D279" s="88">
        <v>648.52051387677216</v>
      </c>
      <c r="E279" s="88">
        <v>48.520513876772156</v>
      </c>
      <c r="F279" s="3"/>
    </row>
    <row r="280" spans="1:6" x14ac:dyDescent="0.25">
      <c r="A280" s="9">
        <f t="shared" si="4"/>
        <v>61113</v>
      </c>
      <c r="B280" s="89" t="s">
        <v>1125</v>
      </c>
      <c r="C280" s="89">
        <v>4055.3571428571427</v>
      </c>
      <c r="D280" s="89">
        <v>4298.1460254957765</v>
      </c>
      <c r="E280" s="89">
        <v>242.78888263863382</v>
      </c>
      <c r="F280" s="3"/>
    </row>
    <row r="281" spans="1:6" x14ac:dyDescent="0.25">
      <c r="A281" s="9">
        <f t="shared" si="4"/>
        <v>61121</v>
      </c>
      <c r="B281" s="88" t="s">
        <v>1126</v>
      </c>
      <c r="C281" s="88">
        <v>7.9911484237074406</v>
      </c>
      <c r="D281" s="88">
        <v>711.9032358161885</v>
      </c>
      <c r="E281" s="88">
        <v>703.91208739248111</v>
      </c>
      <c r="F281" s="3"/>
    </row>
    <row r="282" spans="1:6" x14ac:dyDescent="0.25">
      <c r="A282" s="9">
        <f t="shared" si="4"/>
        <v>61122</v>
      </c>
      <c r="B282" s="89" t="s">
        <v>1127</v>
      </c>
      <c r="C282" s="89">
        <v>175.24896851851852</v>
      </c>
      <c r="D282" s="89">
        <v>993.48912138267463</v>
      </c>
      <c r="E282" s="89">
        <v>818.24015286415613</v>
      </c>
      <c r="F282" s="3"/>
    </row>
    <row r="283" spans="1:6" x14ac:dyDescent="0.25">
      <c r="A283" s="9">
        <f t="shared" si="4"/>
        <v>61123</v>
      </c>
      <c r="B283" s="88" t="s">
        <v>1128</v>
      </c>
      <c r="C283" s="88">
        <v>0</v>
      </c>
      <c r="D283" s="88">
        <v>339.8609626013062</v>
      </c>
      <c r="E283" s="88">
        <v>339.8609626013062</v>
      </c>
      <c r="F283" s="3"/>
    </row>
    <row r="284" spans="1:6" x14ac:dyDescent="0.25">
      <c r="A284" s="9">
        <f t="shared" si="4"/>
        <v>61131</v>
      </c>
      <c r="B284" s="89" t="s">
        <v>1129</v>
      </c>
      <c r="C284" s="89">
        <v>2.9641485383342525</v>
      </c>
      <c r="D284" s="89">
        <v>86.446871465488456</v>
      </c>
      <c r="E284" s="89">
        <v>83.4827229271542</v>
      </c>
      <c r="F284" s="3"/>
    </row>
    <row r="285" spans="1:6" x14ac:dyDescent="0.25">
      <c r="A285" s="9">
        <f t="shared" si="4"/>
        <v>61132</v>
      </c>
      <c r="B285" s="88" t="s">
        <v>1130</v>
      </c>
      <c r="C285" s="88">
        <v>22</v>
      </c>
      <c r="D285" s="88">
        <v>62.83129832315521</v>
      </c>
      <c r="E285" s="88">
        <v>40.83129832315521</v>
      </c>
      <c r="F285" s="3"/>
    </row>
    <row r="286" spans="1:6" x14ac:dyDescent="0.25">
      <c r="A286" s="9">
        <f t="shared" si="4"/>
        <v>61133</v>
      </c>
      <c r="B286" s="89" t="s">
        <v>1131</v>
      </c>
      <c r="C286" s="89">
        <v>110.82177735849056</v>
      </c>
      <c r="D286" s="89">
        <v>339.32030336859373</v>
      </c>
      <c r="E286" s="89">
        <v>228.49852601010315</v>
      </c>
      <c r="F286" s="3"/>
    </row>
    <row r="287" spans="1:6" x14ac:dyDescent="0.25">
      <c r="A287" s="9">
        <f t="shared" si="4"/>
        <v>61141</v>
      </c>
      <c r="B287" s="88" t="s">
        <v>1132</v>
      </c>
      <c r="C287" s="88">
        <v>0.96596156932679456</v>
      </c>
      <c r="D287" s="88">
        <v>741.57586909344298</v>
      </c>
      <c r="E287" s="88">
        <v>740.60990752411612</v>
      </c>
      <c r="F287" s="3"/>
    </row>
    <row r="288" spans="1:6" x14ac:dyDescent="0.25">
      <c r="A288" s="9">
        <f t="shared" si="4"/>
        <v>61142</v>
      </c>
      <c r="B288" s="89" t="s">
        <v>1133</v>
      </c>
      <c r="C288" s="89">
        <v>0</v>
      </c>
      <c r="D288" s="89">
        <v>817.44351936111093</v>
      </c>
      <c r="E288" s="89">
        <v>817.44351936111093</v>
      </c>
      <c r="F288" s="3"/>
    </row>
    <row r="289" spans="1:6" x14ac:dyDescent="0.25">
      <c r="A289" s="9">
        <f t="shared" si="4"/>
        <v>61143</v>
      </c>
      <c r="B289" s="88" t="s">
        <v>1134</v>
      </c>
      <c r="C289" s="88">
        <v>140</v>
      </c>
      <c r="D289" s="88">
        <v>366.60295712939103</v>
      </c>
      <c r="E289" s="88">
        <v>226.60295712939103</v>
      </c>
      <c r="F289" s="3"/>
    </row>
    <row r="290" spans="1:6" x14ac:dyDescent="0.25">
      <c r="A290" s="9">
        <f t="shared" si="4"/>
        <v>61201</v>
      </c>
      <c r="B290" s="89" t="s">
        <v>1135</v>
      </c>
      <c r="C290" s="89">
        <v>205.60039005524865</v>
      </c>
      <c r="D290" s="89">
        <v>1168.3879403534966</v>
      </c>
      <c r="E290" s="89">
        <v>962.78755029824788</v>
      </c>
      <c r="F290" s="3"/>
    </row>
    <row r="291" spans="1:6" x14ac:dyDescent="0.25">
      <c r="A291" s="9">
        <f t="shared" si="4"/>
        <v>61202</v>
      </c>
      <c r="B291" s="88" t="s">
        <v>1136</v>
      </c>
      <c r="C291" s="88">
        <v>154.08755316455697</v>
      </c>
      <c r="D291" s="88">
        <v>1240.0230780148465</v>
      </c>
      <c r="E291" s="88">
        <v>1085.9355248502895</v>
      </c>
      <c r="F291" s="3"/>
    </row>
    <row r="292" spans="1:6" x14ac:dyDescent="0.25">
      <c r="A292" s="9">
        <f t="shared" si="4"/>
        <v>61203</v>
      </c>
      <c r="B292" s="89" t="s">
        <v>1137</v>
      </c>
      <c r="C292" s="89">
        <v>569.16993823529413</v>
      </c>
      <c r="D292" s="89">
        <v>1078.3441952330249</v>
      </c>
      <c r="E292" s="89">
        <v>509.17425699773082</v>
      </c>
      <c r="F292" s="3"/>
    </row>
    <row r="293" spans="1:6" x14ac:dyDescent="0.25">
      <c r="A293" s="9">
        <f t="shared" si="4"/>
        <v>61301</v>
      </c>
      <c r="B293" s="88" t="s">
        <v>1138</v>
      </c>
      <c r="C293" s="88">
        <v>77.34375</v>
      </c>
      <c r="D293" s="88">
        <v>98.57147482108779</v>
      </c>
      <c r="E293" s="88">
        <v>21.22772482108779</v>
      </c>
      <c r="F293" s="3"/>
    </row>
    <row r="294" spans="1:6" x14ac:dyDescent="0.25">
      <c r="A294" s="9">
        <f t="shared" si="4"/>
        <v>61302</v>
      </c>
      <c r="B294" s="89" t="s">
        <v>1139</v>
      </c>
      <c r="C294" s="89">
        <v>0</v>
      </c>
      <c r="D294" s="89">
        <v>0</v>
      </c>
      <c r="E294" s="89">
        <v>0</v>
      </c>
      <c r="F294" s="3"/>
    </row>
    <row r="295" spans="1:6" x14ac:dyDescent="0.25">
      <c r="A295" s="9">
        <f t="shared" si="4"/>
        <v>61303</v>
      </c>
      <c r="B295" s="88" t="s">
        <v>1140</v>
      </c>
      <c r="C295" s="88">
        <v>0</v>
      </c>
      <c r="D295" s="88">
        <v>0</v>
      </c>
      <c r="E295" s="88">
        <v>0</v>
      </c>
      <c r="F295" s="3"/>
    </row>
    <row r="296" spans="1:6" x14ac:dyDescent="0.25">
      <c r="A296" s="9">
        <f t="shared" si="4"/>
        <v>61401</v>
      </c>
      <c r="B296" s="89" t="s">
        <v>1141</v>
      </c>
      <c r="C296" s="89">
        <v>66.97723756097561</v>
      </c>
      <c r="D296" s="89">
        <v>147.40599842309106</v>
      </c>
      <c r="E296" s="89">
        <v>80.428760862115453</v>
      </c>
      <c r="F296" s="3"/>
    </row>
    <row r="297" spans="1:6" x14ac:dyDescent="0.25">
      <c r="A297" s="9">
        <f t="shared" si="4"/>
        <v>61402</v>
      </c>
      <c r="B297" s="88" t="s">
        <v>1142</v>
      </c>
      <c r="C297" s="88">
        <v>213.88888888888889</v>
      </c>
      <c r="D297" s="88">
        <v>272.54636943542647</v>
      </c>
      <c r="E297" s="88">
        <v>58.657480546537585</v>
      </c>
      <c r="F297" s="3"/>
    </row>
    <row r="298" spans="1:6" x14ac:dyDescent="0.25">
      <c r="A298" s="9">
        <f t="shared" si="4"/>
        <v>61403</v>
      </c>
      <c r="B298" s="89" t="s">
        <v>1143</v>
      </c>
      <c r="C298" s="89">
        <v>372.65163874999996</v>
      </c>
      <c r="D298" s="89">
        <v>689.02348691374516</v>
      </c>
      <c r="E298" s="89">
        <v>316.3718481637452</v>
      </c>
      <c r="F298" s="3"/>
    </row>
    <row r="299" spans="1:6" x14ac:dyDescent="0.25">
      <c r="A299" s="9">
        <f t="shared" si="4"/>
        <v>61501</v>
      </c>
      <c r="B299" s="88" t="s">
        <v>1144</v>
      </c>
      <c r="C299" s="88">
        <v>7.0674806378865984</v>
      </c>
      <c r="D299" s="88">
        <v>376.52954751761513</v>
      </c>
      <c r="E299" s="88">
        <v>369.46206687972852</v>
      </c>
      <c r="F299" s="3"/>
    </row>
    <row r="300" spans="1:6" x14ac:dyDescent="0.25">
      <c r="A300" s="9">
        <f t="shared" si="4"/>
        <v>61502</v>
      </c>
      <c r="B300" s="89" t="s">
        <v>1145</v>
      </c>
      <c r="C300" s="89">
        <v>98.455569402985077</v>
      </c>
      <c r="D300" s="89">
        <v>185.49996804177684</v>
      </c>
      <c r="E300" s="89">
        <v>87.044398638791762</v>
      </c>
      <c r="F300" s="3"/>
    </row>
    <row r="301" spans="1:6" x14ac:dyDescent="0.25">
      <c r="A301" s="9">
        <f t="shared" si="4"/>
        <v>61503</v>
      </c>
      <c r="B301" s="88" t="s">
        <v>1146</v>
      </c>
      <c r="C301" s="88">
        <v>43.982494736842106</v>
      </c>
      <c r="D301" s="88">
        <v>61.858473533547617</v>
      </c>
      <c r="E301" s="88">
        <v>17.87597879670551</v>
      </c>
      <c r="F301" s="3"/>
    </row>
    <row r="302" spans="1:6" x14ac:dyDescent="0.25">
      <c r="A302" s="9">
        <f t="shared" si="4"/>
        <v>64101</v>
      </c>
      <c r="B302" s="89" t="s">
        <v>1147</v>
      </c>
      <c r="C302" s="89">
        <v>170.48539021739131</v>
      </c>
      <c r="D302" s="89">
        <v>332.75463409502157</v>
      </c>
      <c r="E302" s="89">
        <v>162.26924387763026</v>
      </c>
      <c r="F302" s="3"/>
    </row>
    <row r="303" spans="1:6" x14ac:dyDescent="0.25">
      <c r="A303" s="9">
        <f t="shared" si="4"/>
        <v>64102</v>
      </c>
      <c r="B303" s="88" t="s">
        <v>1148</v>
      </c>
      <c r="C303" s="88">
        <v>267.0353982300885</v>
      </c>
      <c r="D303" s="88">
        <v>295.1201273322975</v>
      </c>
      <c r="E303" s="88">
        <v>28.084729102208996</v>
      </c>
      <c r="F303" s="3"/>
    </row>
    <row r="304" spans="1:6" x14ac:dyDescent="0.25">
      <c r="A304" s="9">
        <f t="shared" si="4"/>
        <v>64103</v>
      </c>
      <c r="B304" s="89" t="s">
        <v>1149</v>
      </c>
      <c r="C304" s="89">
        <v>998.07692307692309</v>
      </c>
      <c r="D304" s="89">
        <v>1189.0837084203463</v>
      </c>
      <c r="E304" s="89">
        <v>191.00678534342319</v>
      </c>
      <c r="F304" s="3"/>
    </row>
    <row r="305" spans="1:6" x14ac:dyDescent="0.25">
      <c r="A305" s="9">
        <f t="shared" si="4"/>
        <v>64111</v>
      </c>
      <c r="B305" s="88" t="s">
        <v>1150</v>
      </c>
      <c r="C305" s="88">
        <v>54.388577674023772</v>
      </c>
      <c r="D305" s="88">
        <v>55.272406868770979</v>
      </c>
      <c r="E305" s="88">
        <v>0.88382919474720723</v>
      </c>
      <c r="F305" s="3"/>
    </row>
    <row r="306" spans="1:6" x14ac:dyDescent="0.25">
      <c r="A306" s="9">
        <f t="shared" si="4"/>
        <v>64112</v>
      </c>
      <c r="B306" s="89" t="s">
        <v>1151</v>
      </c>
      <c r="C306" s="89">
        <v>252.62072187500002</v>
      </c>
      <c r="D306" s="89">
        <v>253.94953328959923</v>
      </c>
      <c r="E306" s="89">
        <v>1.3288114145992154</v>
      </c>
      <c r="F306" s="3"/>
    </row>
    <row r="307" spans="1:6" x14ac:dyDescent="0.25">
      <c r="A307" s="9">
        <f t="shared" si="4"/>
        <v>64113</v>
      </c>
      <c r="B307" s="88" t="s">
        <v>1152</v>
      </c>
      <c r="C307" s="88">
        <v>471.76870748299319</v>
      </c>
      <c r="D307" s="88">
        <v>476.22294984443391</v>
      </c>
      <c r="E307" s="88">
        <v>4.4542423614407198</v>
      </c>
      <c r="F307" s="3"/>
    </row>
    <row r="308" spans="1:6" x14ac:dyDescent="0.25">
      <c r="A308" s="9">
        <f t="shared" si="4"/>
        <v>64121</v>
      </c>
      <c r="B308" s="89" t="s">
        <v>1153</v>
      </c>
      <c r="C308" s="89">
        <v>3.9339066666666667</v>
      </c>
      <c r="D308" s="89">
        <v>3.9339066666666667</v>
      </c>
      <c r="E308" s="89">
        <v>0</v>
      </c>
      <c r="F308" s="3"/>
    </row>
    <row r="309" spans="1:6" x14ac:dyDescent="0.25">
      <c r="A309" s="9">
        <f t="shared" si="4"/>
        <v>64122</v>
      </c>
      <c r="B309" s="88" t="s">
        <v>1154</v>
      </c>
      <c r="C309" s="88">
        <v>30.555555555555557</v>
      </c>
      <c r="D309" s="88">
        <v>167.34022625299735</v>
      </c>
      <c r="E309" s="88">
        <v>136.78467069744181</v>
      </c>
      <c r="F309" s="3"/>
    </row>
    <row r="310" spans="1:6" x14ac:dyDescent="0.25">
      <c r="A310" s="9">
        <f t="shared" si="4"/>
        <v>64123</v>
      </c>
      <c r="B310" s="89" t="s">
        <v>1155</v>
      </c>
      <c r="C310" s="89">
        <v>42.213114754098363</v>
      </c>
      <c r="D310" s="89">
        <v>130.63217417733534</v>
      </c>
      <c r="E310" s="89">
        <v>88.419059423236973</v>
      </c>
      <c r="F310" s="3"/>
    </row>
    <row r="311" spans="1:6" x14ac:dyDescent="0.25">
      <c r="A311" s="9">
        <f t="shared" si="4"/>
        <v>64131</v>
      </c>
      <c r="B311" s="88" t="s">
        <v>1156</v>
      </c>
      <c r="C311" s="88">
        <v>99.72527472527473</v>
      </c>
      <c r="D311" s="88">
        <v>102.14285714285714</v>
      </c>
      <c r="E311" s="88">
        <v>2.417582417582409</v>
      </c>
      <c r="F311" s="3"/>
    </row>
    <row r="312" spans="1:6" x14ac:dyDescent="0.25">
      <c r="A312" s="9">
        <f t="shared" si="4"/>
        <v>64132</v>
      </c>
      <c r="B312" s="89" t="s">
        <v>1157</v>
      </c>
      <c r="C312" s="89">
        <v>133.68747741935482</v>
      </c>
      <c r="D312" s="89">
        <v>247.26963832102604</v>
      </c>
      <c r="E312" s="89">
        <v>113.58216090167122</v>
      </c>
      <c r="F312" s="3"/>
    </row>
    <row r="313" spans="1:6" x14ac:dyDescent="0.25">
      <c r="A313" s="9">
        <f t="shared" si="4"/>
        <v>64133</v>
      </c>
      <c r="B313" s="88" t="s">
        <v>1158</v>
      </c>
      <c r="C313" s="88">
        <v>238.125</v>
      </c>
      <c r="D313" s="88">
        <v>238.125</v>
      </c>
      <c r="E313" s="88">
        <v>0</v>
      </c>
      <c r="F313" s="3"/>
    </row>
    <row r="314" spans="1:6" x14ac:dyDescent="0.25">
      <c r="A314" s="9">
        <f t="shared" si="4"/>
        <v>64141</v>
      </c>
      <c r="B314" s="89" t="s">
        <v>1159</v>
      </c>
      <c r="C314" s="89">
        <v>0</v>
      </c>
      <c r="D314" s="89">
        <v>0</v>
      </c>
      <c r="E314" s="89">
        <v>0</v>
      </c>
      <c r="F314" s="3"/>
    </row>
    <row r="315" spans="1:6" x14ac:dyDescent="0.25">
      <c r="A315" s="9">
        <f t="shared" si="4"/>
        <v>64142</v>
      </c>
      <c r="B315" s="88" t="s">
        <v>1160</v>
      </c>
      <c r="C315" s="88">
        <v>0</v>
      </c>
      <c r="D315" s="88">
        <v>878.9059596246808</v>
      </c>
      <c r="E315" s="88">
        <v>878.9059596246808</v>
      </c>
      <c r="F315" s="3"/>
    </row>
    <row r="316" spans="1:6" x14ac:dyDescent="0.25">
      <c r="A316" s="9">
        <f t="shared" si="4"/>
        <v>64143</v>
      </c>
      <c r="B316" s="89" t="s">
        <v>1161</v>
      </c>
      <c r="C316" s="89">
        <v>1982.1428571428571</v>
      </c>
      <c r="D316" s="89">
        <v>1982.1428571428571</v>
      </c>
      <c r="E316" s="89">
        <v>0</v>
      </c>
      <c r="F316" s="3"/>
    </row>
    <row r="317" spans="1:6" x14ac:dyDescent="0.25">
      <c r="A317" s="9">
        <f t="shared" si="4"/>
        <v>64151</v>
      </c>
      <c r="B317" s="88" t="s">
        <v>1162</v>
      </c>
      <c r="C317" s="88">
        <v>19.973319879518073</v>
      </c>
      <c r="D317" s="88">
        <v>24.065411411294029</v>
      </c>
      <c r="E317" s="88">
        <v>4.0920915317759565</v>
      </c>
      <c r="F317" s="3"/>
    </row>
    <row r="318" spans="1:6" x14ac:dyDescent="0.25">
      <c r="A318" s="9">
        <f t="shared" si="4"/>
        <v>64152</v>
      </c>
      <c r="B318" s="89" t="s">
        <v>1163</v>
      </c>
      <c r="C318" s="89">
        <v>57.89473684210526</v>
      </c>
      <c r="D318" s="89">
        <v>434.6645868099634</v>
      </c>
      <c r="E318" s="89">
        <v>376.76984996785814</v>
      </c>
      <c r="F318" s="3"/>
    </row>
    <row r="319" spans="1:6" x14ac:dyDescent="0.25">
      <c r="A319" s="9">
        <f t="shared" si="4"/>
        <v>64153</v>
      </c>
      <c r="B319" s="88" t="s">
        <v>1164</v>
      </c>
      <c r="C319" s="88">
        <v>310.68793571428574</v>
      </c>
      <c r="D319" s="88">
        <v>310.68793571428574</v>
      </c>
      <c r="E319" s="88">
        <v>0</v>
      </c>
      <c r="F319" s="3"/>
    </row>
    <row r="320" spans="1:6" x14ac:dyDescent="0.25">
      <c r="A320" s="9">
        <f t="shared" si="4"/>
        <v>64161</v>
      </c>
      <c r="B320" s="89" t="s">
        <v>1165</v>
      </c>
      <c r="C320" s="89">
        <v>162.35294117647058</v>
      </c>
      <c r="D320" s="89">
        <v>232.27956411652448</v>
      </c>
      <c r="E320" s="89">
        <v>69.926622940053903</v>
      </c>
      <c r="F320" s="3"/>
    </row>
    <row r="321" spans="1:6" x14ac:dyDescent="0.25">
      <c r="A321" s="9">
        <f t="shared" si="4"/>
        <v>64162</v>
      </c>
      <c r="B321" s="88" t="s">
        <v>1166</v>
      </c>
      <c r="C321" s="88">
        <v>0</v>
      </c>
      <c r="D321" s="88">
        <v>8.4615384615384635</v>
      </c>
      <c r="E321" s="88">
        <v>8.4615384615384635</v>
      </c>
      <c r="F321" s="3"/>
    </row>
    <row r="322" spans="1:6" x14ac:dyDescent="0.25">
      <c r="A322" s="9">
        <f t="shared" si="4"/>
        <v>64163</v>
      </c>
      <c r="B322" s="89" t="s">
        <v>1167</v>
      </c>
      <c r="C322" s="89">
        <v>407.8125</v>
      </c>
      <c r="D322" s="89">
        <v>517.42299910543898</v>
      </c>
      <c r="E322" s="89">
        <v>109.61049910543898</v>
      </c>
      <c r="F322" s="3"/>
    </row>
    <row r="323" spans="1:6" x14ac:dyDescent="0.25">
      <c r="A323" s="9">
        <f t="shared" si="4"/>
        <v>64171</v>
      </c>
      <c r="B323" s="88" t="s">
        <v>1168</v>
      </c>
      <c r="C323" s="88">
        <v>2.16347525987526</v>
      </c>
      <c r="D323" s="88">
        <v>4.0307132601847293</v>
      </c>
      <c r="E323" s="88">
        <v>1.8672380003094693</v>
      </c>
      <c r="F323" s="3"/>
    </row>
    <row r="324" spans="1:6" x14ac:dyDescent="0.25">
      <c r="A324" s="9">
        <f t="shared" si="4"/>
        <v>64172</v>
      </c>
      <c r="B324" s="89" t="s">
        <v>1169</v>
      </c>
      <c r="C324" s="89">
        <v>18.249422038216562</v>
      </c>
      <c r="D324" s="89">
        <v>19.500176425827785</v>
      </c>
      <c r="E324" s="89">
        <v>1.2507543876112237</v>
      </c>
      <c r="F324" s="3"/>
    </row>
    <row r="325" spans="1:6" x14ac:dyDescent="0.25">
      <c r="A325" s="9">
        <f t="shared" si="4"/>
        <v>64173</v>
      </c>
      <c r="B325" s="88" t="s">
        <v>1170</v>
      </c>
      <c r="C325" s="88">
        <v>18.332492951541852</v>
      </c>
      <c r="D325" s="88">
        <v>102.99800312291836</v>
      </c>
      <c r="E325" s="88">
        <v>84.665510171376511</v>
      </c>
      <c r="F325" s="3"/>
    </row>
    <row r="326" spans="1:6" x14ac:dyDescent="0.25">
      <c r="A326" s="9">
        <f t="shared" si="4"/>
        <v>64181</v>
      </c>
      <c r="B326" s="89" t="s">
        <v>1171</v>
      </c>
      <c r="C326" s="89">
        <v>45.312693403693928</v>
      </c>
      <c r="D326" s="89">
        <v>64.446573345810265</v>
      </c>
      <c r="E326" s="89">
        <v>19.133879942116337</v>
      </c>
      <c r="F326" s="3"/>
    </row>
    <row r="327" spans="1:6" x14ac:dyDescent="0.25">
      <c r="A327" s="9">
        <f t="shared" si="4"/>
        <v>64182</v>
      </c>
      <c r="B327" s="88" t="s">
        <v>1172</v>
      </c>
      <c r="C327" s="88">
        <v>191.43561738197425</v>
      </c>
      <c r="D327" s="88">
        <v>210.5313055854206</v>
      </c>
      <c r="E327" s="88">
        <v>19.095688203446343</v>
      </c>
      <c r="F327" s="3"/>
    </row>
    <row r="328" spans="1:6" x14ac:dyDescent="0.25">
      <c r="A328" s="9">
        <f t="shared" si="4"/>
        <v>64183</v>
      </c>
      <c r="B328" s="89" t="s">
        <v>1173</v>
      </c>
      <c r="C328" s="89">
        <v>433.56982574626869</v>
      </c>
      <c r="D328" s="89">
        <v>526.64088834840413</v>
      </c>
      <c r="E328" s="89">
        <v>93.071062602135441</v>
      </c>
      <c r="F328" s="3"/>
    </row>
    <row r="329" spans="1:6" x14ac:dyDescent="0.25">
      <c r="A329" s="9">
        <f t="shared" si="4"/>
        <v>71101</v>
      </c>
      <c r="B329" s="88" t="s">
        <v>1174</v>
      </c>
      <c r="C329" s="88">
        <v>154.6875</v>
      </c>
      <c r="D329" s="88">
        <v>175.91522482108778</v>
      </c>
      <c r="E329" s="88">
        <v>21.227724821087776</v>
      </c>
      <c r="F329" s="3"/>
    </row>
    <row r="330" spans="1:6" x14ac:dyDescent="0.25">
      <c r="A330" s="9">
        <f t="shared" si="4"/>
        <v>71102</v>
      </c>
      <c r="B330" s="89" t="s">
        <v>1175</v>
      </c>
      <c r="C330" s="89">
        <v>0</v>
      </c>
      <c r="D330" s="89">
        <v>0</v>
      </c>
      <c r="E330" s="89">
        <v>0</v>
      </c>
      <c r="F330" s="3"/>
    </row>
    <row r="331" spans="1:6" x14ac:dyDescent="0.25">
      <c r="A331" s="9">
        <f t="shared" si="4"/>
        <v>71103</v>
      </c>
      <c r="B331" s="88" t="s">
        <v>1176</v>
      </c>
      <c r="C331" s="88">
        <v>275</v>
      </c>
      <c r="D331" s="88">
        <v>493.52862570024718</v>
      </c>
      <c r="E331" s="88">
        <v>218.52862570024718</v>
      </c>
      <c r="F331" s="3"/>
    </row>
    <row r="332" spans="1:6" x14ac:dyDescent="0.25">
      <c r="A332" s="9">
        <f t="shared" ref="A332:A395" si="5">VALUE(B332)</f>
        <v>71111</v>
      </c>
      <c r="B332" s="89" t="s">
        <v>1177</v>
      </c>
      <c r="C332" s="89">
        <v>0</v>
      </c>
      <c r="D332" s="89">
        <v>56.607266189567433</v>
      </c>
      <c r="E332" s="89">
        <v>56.607266189567433</v>
      </c>
      <c r="F332" s="3"/>
    </row>
    <row r="333" spans="1:6" x14ac:dyDescent="0.25">
      <c r="A333" s="9">
        <f t="shared" si="5"/>
        <v>71112</v>
      </c>
      <c r="B333" s="88" t="s">
        <v>1178</v>
      </c>
      <c r="C333" s="88">
        <v>0</v>
      </c>
      <c r="D333" s="88">
        <v>84.910899284351146</v>
      </c>
      <c r="E333" s="88">
        <v>84.910899284351146</v>
      </c>
      <c r="F333" s="3"/>
    </row>
    <row r="334" spans="1:6" x14ac:dyDescent="0.25">
      <c r="A334" s="9">
        <f t="shared" si="5"/>
        <v>71113</v>
      </c>
      <c r="B334" s="89" t="s">
        <v>1179</v>
      </c>
      <c r="C334" s="89">
        <v>0</v>
      </c>
      <c r="D334" s="89">
        <v>0</v>
      </c>
      <c r="E334" s="89">
        <v>0</v>
      </c>
      <c r="F334" s="3"/>
    </row>
    <row r="335" spans="1:6" x14ac:dyDescent="0.25">
      <c r="A335" s="9">
        <f t="shared" si="5"/>
        <v>71121</v>
      </c>
      <c r="B335" s="88" t="s">
        <v>1180</v>
      </c>
      <c r="C335" s="88">
        <v>67.34693877551021</v>
      </c>
      <c r="D335" s="88">
        <v>261.42899428259852</v>
      </c>
      <c r="E335" s="88">
        <v>194.08205550708831</v>
      </c>
      <c r="F335" s="3"/>
    </row>
    <row r="336" spans="1:6" x14ac:dyDescent="0.25">
      <c r="A336" s="9">
        <f t="shared" si="5"/>
        <v>71122</v>
      </c>
      <c r="B336" s="89" t="s">
        <v>1181</v>
      </c>
      <c r="C336" s="89">
        <v>0</v>
      </c>
      <c r="D336" s="89">
        <v>0</v>
      </c>
      <c r="E336" s="89">
        <v>0</v>
      </c>
      <c r="F336" s="3"/>
    </row>
    <row r="337" spans="1:6" x14ac:dyDescent="0.25">
      <c r="A337" s="9">
        <f t="shared" si="5"/>
        <v>71123</v>
      </c>
      <c r="B337" s="88" t="s">
        <v>1182</v>
      </c>
      <c r="C337" s="88">
        <v>292.5</v>
      </c>
      <c r="D337" s="88">
        <v>360.42871942748093</v>
      </c>
      <c r="E337" s="88">
        <v>67.928719427480928</v>
      </c>
      <c r="F337" s="3"/>
    </row>
    <row r="338" spans="1:6" x14ac:dyDescent="0.25">
      <c r="A338" s="9">
        <f t="shared" si="5"/>
        <v>71131</v>
      </c>
      <c r="B338" s="89" t="s">
        <v>1183</v>
      </c>
      <c r="C338" s="89">
        <v>0</v>
      </c>
      <c r="D338" s="89">
        <v>0</v>
      </c>
      <c r="E338" s="89">
        <v>0</v>
      </c>
      <c r="F338" s="3"/>
    </row>
    <row r="339" spans="1:6" x14ac:dyDescent="0.25">
      <c r="A339" s="9">
        <f t="shared" si="5"/>
        <v>71132</v>
      </c>
      <c r="B339" s="88" t="s">
        <v>1184</v>
      </c>
      <c r="C339" s="88">
        <v>165</v>
      </c>
      <c r="D339" s="88">
        <v>1613.5633819241984</v>
      </c>
      <c r="E339" s="88">
        <v>1448.5633819241984</v>
      </c>
      <c r="F339" s="3"/>
    </row>
    <row r="340" spans="1:6" x14ac:dyDescent="0.25">
      <c r="A340" s="9">
        <f t="shared" si="5"/>
        <v>71133</v>
      </c>
      <c r="B340" s="89" t="s">
        <v>1185</v>
      </c>
      <c r="C340" s="89">
        <v>150</v>
      </c>
      <c r="D340" s="89">
        <v>150</v>
      </c>
      <c r="E340" s="89">
        <v>0</v>
      </c>
      <c r="F340" s="3"/>
    </row>
    <row r="341" spans="1:6" x14ac:dyDescent="0.25">
      <c r="A341" s="9">
        <f t="shared" si="5"/>
        <v>71141</v>
      </c>
      <c r="B341" s="88" t="s">
        <v>1186</v>
      </c>
      <c r="C341" s="88">
        <v>13.510698952270081</v>
      </c>
      <c r="D341" s="88">
        <v>1754.8852594419993</v>
      </c>
      <c r="E341" s="88">
        <v>1741.3745604897292</v>
      </c>
      <c r="F341" s="3"/>
    </row>
    <row r="342" spans="1:6" x14ac:dyDescent="0.25">
      <c r="A342" s="9">
        <f t="shared" si="5"/>
        <v>71142</v>
      </c>
      <c r="B342" s="89" t="s">
        <v>1187</v>
      </c>
      <c r="C342" s="89">
        <v>13.524590163934427</v>
      </c>
      <c r="D342" s="89">
        <v>350.64666252472284</v>
      </c>
      <c r="E342" s="89">
        <v>337.12207236078842</v>
      </c>
      <c r="F342" s="3"/>
    </row>
    <row r="343" spans="1:6" x14ac:dyDescent="0.25">
      <c r="A343" s="9">
        <f t="shared" si="5"/>
        <v>71143</v>
      </c>
      <c r="B343" s="88" t="s">
        <v>1188</v>
      </c>
      <c r="C343" s="88">
        <v>29.243145882352938</v>
      </c>
      <c r="D343" s="88">
        <v>289.28011319087864</v>
      </c>
      <c r="E343" s="88">
        <v>260.03696730852567</v>
      </c>
      <c r="F343" s="3"/>
    </row>
    <row r="344" spans="1:6" x14ac:dyDescent="0.25">
      <c r="A344" s="9">
        <f t="shared" si="5"/>
        <v>74101</v>
      </c>
      <c r="B344" s="89" t="s">
        <v>1189</v>
      </c>
      <c r="C344" s="89">
        <v>208.92857142857142</v>
      </c>
      <c r="D344" s="89">
        <v>257.44908530534354</v>
      </c>
      <c r="E344" s="89">
        <v>48.520513876772128</v>
      </c>
      <c r="F344" s="3"/>
    </row>
    <row r="345" spans="1:6" x14ac:dyDescent="0.25">
      <c r="A345" s="9">
        <f t="shared" si="5"/>
        <v>74102</v>
      </c>
      <c r="B345" s="88" t="s">
        <v>1190</v>
      </c>
      <c r="C345" s="88">
        <v>177.12292340425535</v>
      </c>
      <c r="D345" s="88">
        <v>177.12292340425535</v>
      </c>
      <c r="E345" s="88">
        <v>0</v>
      </c>
      <c r="F345" s="3"/>
    </row>
    <row r="346" spans="1:6" x14ac:dyDescent="0.25">
      <c r="A346" s="9">
        <f t="shared" si="5"/>
        <v>74103</v>
      </c>
      <c r="B346" s="89" t="s">
        <v>1191</v>
      </c>
      <c r="C346" s="89">
        <v>659.70149253731347</v>
      </c>
      <c r="D346" s="89">
        <v>659.70149253731347</v>
      </c>
      <c r="E346" s="89">
        <v>0</v>
      </c>
      <c r="F346" s="3"/>
    </row>
    <row r="347" spans="1:6" x14ac:dyDescent="0.25">
      <c r="A347" s="9">
        <f t="shared" si="5"/>
        <v>74111</v>
      </c>
      <c r="B347" s="88" t="s">
        <v>1192</v>
      </c>
      <c r="C347" s="88">
        <v>99</v>
      </c>
      <c r="D347" s="88">
        <v>318.58261744132204</v>
      </c>
      <c r="E347" s="88">
        <v>219.58261744132204</v>
      </c>
      <c r="F347" s="3"/>
    </row>
    <row r="348" spans="1:6" x14ac:dyDescent="0.25">
      <c r="A348" s="9">
        <f t="shared" si="5"/>
        <v>74112</v>
      </c>
      <c r="B348" s="89" t="s">
        <v>1193</v>
      </c>
      <c r="C348" s="89">
        <v>384.21062033898301</v>
      </c>
      <c r="D348" s="89">
        <v>424.79461214214854</v>
      </c>
      <c r="E348" s="89">
        <v>40.583991803165532</v>
      </c>
      <c r="F348" s="3"/>
    </row>
    <row r="349" spans="1:6" x14ac:dyDescent="0.25">
      <c r="A349" s="9">
        <f t="shared" si="5"/>
        <v>74113</v>
      </c>
      <c r="B349" s="88" t="s">
        <v>1194</v>
      </c>
      <c r="C349" s="88">
        <v>726.1956767123288</v>
      </c>
      <c r="D349" s="88">
        <v>1187.0577776807261</v>
      </c>
      <c r="E349" s="88">
        <v>460.86210096839727</v>
      </c>
      <c r="F349" s="3"/>
    </row>
    <row r="350" spans="1:6" x14ac:dyDescent="0.25">
      <c r="A350" s="9">
        <f t="shared" si="5"/>
        <v>74121</v>
      </c>
      <c r="B350" s="89" t="s">
        <v>1195</v>
      </c>
      <c r="C350" s="89">
        <v>0.39898146551724134</v>
      </c>
      <c r="D350" s="89">
        <v>52.434377716765383</v>
      </c>
      <c r="E350" s="89">
        <v>52.035396251248144</v>
      </c>
      <c r="F350" s="3"/>
    </row>
    <row r="351" spans="1:6" x14ac:dyDescent="0.25">
      <c r="A351" s="9">
        <f t="shared" si="5"/>
        <v>74122</v>
      </c>
      <c r="B351" s="88" t="s">
        <v>1196</v>
      </c>
      <c r="C351" s="88">
        <v>50.939597560975614</v>
      </c>
      <c r="D351" s="88">
        <v>80.451792682926822</v>
      </c>
      <c r="E351" s="88">
        <v>29.512195121951208</v>
      </c>
      <c r="F351" s="3"/>
    </row>
    <row r="352" spans="1:6" x14ac:dyDescent="0.25">
      <c r="A352" s="9">
        <f t="shared" si="5"/>
        <v>74123</v>
      </c>
      <c r="B352" s="89" t="s">
        <v>1197</v>
      </c>
      <c r="C352" s="89">
        <v>319.69744153846153</v>
      </c>
      <c r="D352" s="89">
        <v>558.12916356800008</v>
      </c>
      <c r="E352" s="89">
        <v>238.43172202953855</v>
      </c>
      <c r="F352" s="3"/>
    </row>
    <row r="353" spans="1:6" x14ac:dyDescent="0.25">
      <c r="A353" s="9">
        <f t="shared" si="5"/>
        <v>74131</v>
      </c>
      <c r="B353" s="88" t="s">
        <v>1198</v>
      </c>
      <c r="C353" s="88">
        <v>20.689655172413794</v>
      </c>
      <c r="D353" s="88">
        <v>20.768347761645494</v>
      </c>
      <c r="E353" s="88">
        <v>7.8692589231700083E-2</v>
      </c>
      <c r="F353" s="3"/>
    </row>
    <row r="354" spans="1:6" x14ac:dyDescent="0.25">
      <c r="A354" s="9">
        <f t="shared" si="5"/>
        <v>74132</v>
      </c>
      <c r="B354" s="89" t="s">
        <v>1199</v>
      </c>
      <c r="C354" s="89">
        <v>143.17370639999999</v>
      </c>
      <c r="D354" s="89">
        <v>183.66849915577131</v>
      </c>
      <c r="E354" s="89">
        <v>40.494792755771329</v>
      </c>
      <c r="F354" s="3"/>
    </row>
    <row r="355" spans="1:6" x14ac:dyDescent="0.25">
      <c r="A355" s="9">
        <f t="shared" si="5"/>
        <v>74133</v>
      </c>
      <c r="B355" s="88" t="s">
        <v>1200</v>
      </c>
      <c r="C355" s="88">
        <v>665.86613708609275</v>
      </c>
      <c r="D355" s="88">
        <v>670.30086289494977</v>
      </c>
      <c r="E355" s="88">
        <v>4.4347258088570243</v>
      </c>
      <c r="F355" s="3"/>
    </row>
    <row r="356" spans="1:6" x14ac:dyDescent="0.25">
      <c r="A356" s="9">
        <f t="shared" si="5"/>
        <v>74141</v>
      </c>
      <c r="B356" s="89" t="s">
        <v>1201</v>
      </c>
      <c r="C356" s="89">
        <v>36.934109593023251</v>
      </c>
      <c r="D356" s="89">
        <v>280.61166440480281</v>
      </c>
      <c r="E356" s="89">
        <v>243.67755481177954</v>
      </c>
      <c r="F356" s="3"/>
    </row>
    <row r="357" spans="1:6" x14ac:dyDescent="0.25">
      <c r="A357" s="9">
        <f t="shared" si="5"/>
        <v>74142</v>
      </c>
      <c r="B357" s="88" t="s">
        <v>1202</v>
      </c>
      <c r="C357" s="88">
        <v>23.848116842105263</v>
      </c>
      <c r="D357" s="88">
        <v>412.22121234361595</v>
      </c>
      <c r="E357" s="88">
        <v>388.3730955015107</v>
      </c>
      <c r="F357" s="3"/>
    </row>
    <row r="358" spans="1:6" x14ac:dyDescent="0.25">
      <c r="A358" s="9">
        <f t="shared" si="5"/>
        <v>74143</v>
      </c>
      <c r="B358" s="89" t="s">
        <v>1203</v>
      </c>
      <c r="C358" s="89">
        <v>86.486740645161291</v>
      </c>
      <c r="D358" s="89">
        <v>789.25886302448043</v>
      </c>
      <c r="E358" s="89">
        <v>702.77212237931917</v>
      </c>
      <c r="F358" s="3"/>
    </row>
    <row r="359" spans="1:6" x14ac:dyDescent="0.25">
      <c r="A359" s="9">
        <f t="shared" si="5"/>
        <v>81011</v>
      </c>
      <c r="B359" s="88" t="s">
        <v>1204</v>
      </c>
      <c r="C359" s="88">
        <v>2813.7562200000002</v>
      </c>
      <c r="D359" s="88">
        <v>15154.368781471829</v>
      </c>
      <c r="E359" s="88">
        <v>12340.612561471829</v>
      </c>
      <c r="F359" s="3"/>
    </row>
    <row r="360" spans="1:6" x14ac:dyDescent="0.25">
      <c r="A360" s="9">
        <f t="shared" si="5"/>
        <v>81021</v>
      </c>
      <c r="B360" s="89" t="s">
        <v>1205</v>
      </c>
      <c r="C360" s="89">
        <v>0</v>
      </c>
      <c r="D360" s="89">
        <v>169.82179856870229</v>
      </c>
      <c r="E360" s="89">
        <v>169.82179856870229</v>
      </c>
      <c r="F360" s="3"/>
    </row>
    <row r="361" spans="1:6" x14ac:dyDescent="0.25">
      <c r="A361" s="9">
        <f t="shared" si="5"/>
        <v>81022</v>
      </c>
      <c r="B361" s="88" t="s">
        <v>1206</v>
      </c>
      <c r="C361" s="88">
        <v>0</v>
      </c>
      <c r="D361" s="88">
        <v>1772.7104026399461</v>
      </c>
      <c r="E361" s="88">
        <v>1772.7104026399461</v>
      </c>
      <c r="F361" s="3"/>
    </row>
    <row r="362" spans="1:6" x14ac:dyDescent="0.25">
      <c r="A362" s="9">
        <f t="shared" si="5"/>
        <v>81023</v>
      </c>
      <c r="B362" s="89" t="s">
        <v>1207</v>
      </c>
      <c r="C362" s="89">
        <v>217.10526315789474</v>
      </c>
      <c r="D362" s="89">
        <v>252.85722075130573</v>
      </c>
      <c r="E362" s="89">
        <v>35.751957593410992</v>
      </c>
      <c r="F362" s="3"/>
    </row>
    <row r="363" spans="1:6" x14ac:dyDescent="0.25">
      <c r="A363" s="9">
        <f t="shared" si="5"/>
        <v>81041</v>
      </c>
      <c r="B363" s="88" t="s">
        <v>1208</v>
      </c>
      <c r="C363" s="88">
        <v>532.10246187290977</v>
      </c>
      <c r="D363" s="88">
        <v>5007.5972076203725</v>
      </c>
      <c r="E363" s="88">
        <v>4475.4947457474627</v>
      </c>
      <c r="F363" s="3"/>
    </row>
    <row r="364" spans="1:6" x14ac:dyDescent="0.25">
      <c r="A364" s="9">
        <f t="shared" si="5"/>
        <v>81042</v>
      </c>
      <c r="B364" s="89" t="s">
        <v>1209</v>
      </c>
      <c r="C364" s="89">
        <v>425.67567567567568</v>
      </c>
      <c r="D364" s="89">
        <v>13106.906554497356</v>
      </c>
      <c r="E364" s="89">
        <v>12681.230878821681</v>
      </c>
      <c r="F364" s="3"/>
    </row>
    <row r="365" spans="1:6" x14ac:dyDescent="0.25">
      <c r="A365" s="9">
        <f t="shared" si="5"/>
        <v>81043</v>
      </c>
      <c r="B365" s="88" t="s">
        <v>1210</v>
      </c>
      <c r="C365" s="88">
        <v>620.83333333333337</v>
      </c>
      <c r="D365" s="88">
        <v>6640.2426491331898</v>
      </c>
      <c r="E365" s="88">
        <v>6019.4093157998568</v>
      </c>
      <c r="F365" s="3"/>
    </row>
    <row r="366" spans="1:6" x14ac:dyDescent="0.25">
      <c r="A366" s="9">
        <f t="shared" si="5"/>
        <v>81051</v>
      </c>
      <c r="B366" s="89" t="s">
        <v>1211</v>
      </c>
      <c r="C366" s="89">
        <v>0</v>
      </c>
      <c r="D366" s="89">
        <v>585.93730641645391</v>
      </c>
      <c r="E366" s="89">
        <v>585.93730641645391</v>
      </c>
      <c r="F366" s="3"/>
    </row>
    <row r="367" spans="1:6" x14ac:dyDescent="0.25">
      <c r="A367" s="9">
        <f t="shared" si="5"/>
        <v>81052</v>
      </c>
      <c r="B367" s="88" t="s">
        <v>1212</v>
      </c>
      <c r="C367" s="88">
        <v>0</v>
      </c>
      <c r="D367" s="88">
        <v>0</v>
      </c>
      <c r="E367" s="88">
        <v>0</v>
      </c>
      <c r="F367" s="3"/>
    </row>
    <row r="368" spans="1:6" x14ac:dyDescent="0.25">
      <c r="A368" s="9">
        <f t="shared" si="5"/>
        <v>81071</v>
      </c>
      <c r="B368" s="89" t="s">
        <v>1213</v>
      </c>
      <c r="C368" s="89">
        <v>145.3251705882353</v>
      </c>
      <c r="D368" s="89">
        <v>9364.6916449583223</v>
      </c>
      <c r="E368" s="89">
        <v>9219.3664743700865</v>
      </c>
      <c r="F368" s="3"/>
    </row>
    <row r="369" spans="1:6" x14ac:dyDescent="0.25">
      <c r="A369" s="9">
        <f t="shared" si="5"/>
        <v>81072</v>
      </c>
      <c r="B369" s="88" t="s">
        <v>1214</v>
      </c>
      <c r="C369" s="88">
        <v>226.36363636363637</v>
      </c>
      <c r="D369" s="88">
        <v>17547.486448070846</v>
      </c>
      <c r="E369" s="88">
        <v>17321.12281170721</v>
      </c>
      <c r="F369" s="3"/>
    </row>
    <row r="370" spans="1:6" x14ac:dyDescent="0.25">
      <c r="A370" s="9">
        <f t="shared" si="5"/>
        <v>81073</v>
      </c>
      <c r="B370" s="89" t="s">
        <v>1215</v>
      </c>
      <c r="C370" s="89">
        <v>572.5</v>
      </c>
      <c r="D370" s="89">
        <v>13113.383307688857</v>
      </c>
      <c r="E370" s="89">
        <v>12540.883307688857</v>
      </c>
      <c r="F370" s="3"/>
    </row>
    <row r="371" spans="1:6" x14ac:dyDescent="0.25">
      <c r="A371" s="9">
        <f t="shared" si="5"/>
        <v>81101</v>
      </c>
      <c r="B371" s="88" t="s">
        <v>1216</v>
      </c>
      <c r="C371" s="88">
        <v>0.106674</v>
      </c>
      <c r="D371" s="88">
        <v>2960.4546083029018</v>
      </c>
      <c r="E371" s="88">
        <v>2960.3479343029016</v>
      </c>
      <c r="F371" s="3"/>
    </row>
    <row r="372" spans="1:6" x14ac:dyDescent="0.25">
      <c r="A372" s="9">
        <f t="shared" si="5"/>
        <v>81102</v>
      </c>
      <c r="B372" s="89" t="s">
        <v>1217</v>
      </c>
      <c r="C372" s="89">
        <v>0</v>
      </c>
      <c r="D372" s="89">
        <v>19256.804406301191</v>
      </c>
      <c r="E372" s="89">
        <v>19256.804406301191</v>
      </c>
      <c r="F372" s="3"/>
    </row>
    <row r="373" spans="1:6" x14ac:dyDescent="0.25">
      <c r="A373" s="9">
        <f t="shared" si="5"/>
        <v>81103</v>
      </c>
      <c r="B373" s="88" t="s">
        <v>1218</v>
      </c>
      <c r="C373" s="88">
        <v>0</v>
      </c>
      <c r="D373" s="88">
        <v>32123.514899007612</v>
      </c>
      <c r="E373" s="88">
        <v>32123.514899007612</v>
      </c>
      <c r="F373" s="3"/>
    </row>
    <row r="374" spans="1:6" x14ac:dyDescent="0.25">
      <c r="A374" s="9">
        <f t="shared" si="5"/>
        <v>81201</v>
      </c>
      <c r="B374" s="89" t="s">
        <v>1219</v>
      </c>
      <c r="C374" s="89">
        <v>126.98785870445344</v>
      </c>
      <c r="D374" s="89">
        <v>4255.6998263043433</v>
      </c>
      <c r="E374" s="89">
        <v>4128.7119675998902</v>
      </c>
      <c r="F374" s="3"/>
    </row>
    <row r="375" spans="1:6" x14ac:dyDescent="0.25">
      <c r="A375" s="9">
        <f t="shared" si="5"/>
        <v>81202</v>
      </c>
      <c r="B375" s="88" t="s">
        <v>1220</v>
      </c>
      <c r="C375" s="88">
        <v>265.17857142857144</v>
      </c>
      <c r="D375" s="88">
        <v>5539.8377617057977</v>
      </c>
      <c r="E375" s="88">
        <v>5274.6591902772261</v>
      </c>
      <c r="F375" s="3"/>
    </row>
    <row r="376" spans="1:6" x14ac:dyDescent="0.25">
      <c r="A376" s="9">
        <f t="shared" si="5"/>
        <v>81203</v>
      </c>
      <c r="B376" s="89" t="s">
        <v>1221</v>
      </c>
      <c r="C376" s="89">
        <v>480.00520408163266</v>
      </c>
      <c r="D376" s="89">
        <v>4799.7970469713782</v>
      </c>
      <c r="E376" s="89">
        <v>4319.7918428897456</v>
      </c>
      <c r="F376" s="3"/>
    </row>
    <row r="377" spans="1:6" x14ac:dyDescent="0.25">
      <c r="A377" s="9">
        <f t="shared" si="5"/>
        <v>81301</v>
      </c>
      <c r="B377" s="88" t="s">
        <v>1222</v>
      </c>
      <c r="C377" s="88">
        <v>4.3502649746192894</v>
      </c>
      <c r="D377" s="88">
        <v>1303.0835604829967</v>
      </c>
      <c r="E377" s="88">
        <v>1298.7332955083775</v>
      </c>
      <c r="F377" s="3"/>
    </row>
    <row r="378" spans="1:6" x14ac:dyDescent="0.25">
      <c r="A378" s="9">
        <f t="shared" si="5"/>
        <v>81302</v>
      </c>
      <c r="B378" s="89" t="s">
        <v>1223</v>
      </c>
      <c r="C378" s="89">
        <v>0</v>
      </c>
      <c r="D378" s="89">
        <v>247.83718814296449</v>
      </c>
      <c r="E378" s="89">
        <v>247.83718814296449</v>
      </c>
      <c r="F378" s="3"/>
    </row>
    <row r="379" spans="1:6" x14ac:dyDescent="0.25">
      <c r="A379" s="9">
        <f t="shared" si="5"/>
        <v>81303</v>
      </c>
      <c r="B379" s="88" t="s">
        <v>1224</v>
      </c>
      <c r="C379" s="88">
        <v>71.739130434782609</v>
      </c>
      <c r="D379" s="88">
        <v>1317.0092515546794</v>
      </c>
      <c r="E379" s="88">
        <v>1245.2701211198969</v>
      </c>
      <c r="F379" s="3"/>
    </row>
    <row r="380" spans="1:6" x14ac:dyDescent="0.25">
      <c r="A380" s="9">
        <f t="shared" si="5"/>
        <v>81401</v>
      </c>
      <c r="B380" s="89" t="s">
        <v>1225</v>
      </c>
      <c r="C380" s="89">
        <v>13.005296238651104</v>
      </c>
      <c r="D380" s="89">
        <v>148.06864946849524</v>
      </c>
      <c r="E380" s="89">
        <v>135.06335322984413</v>
      </c>
      <c r="F380" s="3"/>
    </row>
    <row r="381" spans="1:6" x14ac:dyDescent="0.25">
      <c r="A381" s="9">
        <f t="shared" si="5"/>
        <v>81402</v>
      </c>
      <c r="B381" s="88" t="s">
        <v>1226</v>
      </c>
      <c r="C381" s="88">
        <v>9.8772222222222233E-2</v>
      </c>
      <c r="D381" s="88">
        <v>376.7633309841197</v>
      </c>
      <c r="E381" s="88">
        <v>376.66455876189747</v>
      </c>
      <c r="F381" s="3"/>
    </row>
    <row r="382" spans="1:6" x14ac:dyDescent="0.25">
      <c r="A382" s="9">
        <f t="shared" si="5"/>
        <v>81403</v>
      </c>
      <c r="B382" s="89" t="s">
        <v>1227</v>
      </c>
      <c r="C382" s="89">
        <v>11.691466666666665</v>
      </c>
      <c r="D382" s="89">
        <v>381.46090408846464</v>
      </c>
      <c r="E382" s="89">
        <v>369.76943742179799</v>
      </c>
      <c r="F382" s="3"/>
    </row>
    <row r="383" spans="1:6" x14ac:dyDescent="0.25">
      <c r="A383" s="9">
        <f t="shared" si="5"/>
        <v>81501</v>
      </c>
      <c r="B383" s="88" t="s">
        <v>1228</v>
      </c>
      <c r="C383" s="88">
        <v>4.9224454212454223</v>
      </c>
      <c r="D383" s="88">
        <v>161.49099289122296</v>
      </c>
      <c r="E383" s="88">
        <v>156.56854746997755</v>
      </c>
      <c r="F383" s="3"/>
    </row>
    <row r="384" spans="1:6" x14ac:dyDescent="0.25">
      <c r="A384" s="9">
        <f t="shared" si="5"/>
        <v>81502</v>
      </c>
      <c r="B384" s="89" t="s">
        <v>1229</v>
      </c>
      <c r="C384" s="89">
        <v>0</v>
      </c>
      <c r="D384" s="89">
        <v>1082.4736564863756</v>
      </c>
      <c r="E384" s="89">
        <v>1082.4736564863756</v>
      </c>
      <c r="F384" s="3"/>
    </row>
    <row r="385" spans="1:6" x14ac:dyDescent="0.25">
      <c r="A385" s="9">
        <f t="shared" si="5"/>
        <v>81503</v>
      </c>
      <c r="B385" s="88" t="s">
        <v>1230</v>
      </c>
      <c r="C385" s="88">
        <v>353.57142857142856</v>
      </c>
      <c r="D385" s="88">
        <v>565.55799423209726</v>
      </c>
      <c r="E385" s="88">
        <v>211.9865656606687</v>
      </c>
      <c r="F385" s="3"/>
    </row>
    <row r="386" spans="1:6" x14ac:dyDescent="0.25">
      <c r="A386" s="9">
        <f t="shared" si="5"/>
        <v>81601</v>
      </c>
      <c r="B386" s="89" t="s">
        <v>1231</v>
      </c>
      <c r="C386" s="89">
        <v>18.670269384057971</v>
      </c>
      <c r="D386" s="89">
        <v>2467.5955295780936</v>
      </c>
      <c r="E386" s="89">
        <v>2448.9252601940357</v>
      </c>
      <c r="F386" s="3"/>
    </row>
    <row r="387" spans="1:6" x14ac:dyDescent="0.25">
      <c r="A387" s="9">
        <f t="shared" si="5"/>
        <v>81602</v>
      </c>
      <c r="B387" s="88" t="s">
        <v>1232</v>
      </c>
      <c r="C387" s="88">
        <v>48.529411764705884</v>
      </c>
      <c r="D387" s="88">
        <v>4813.1122544727014</v>
      </c>
      <c r="E387" s="88">
        <v>4764.582842707995</v>
      </c>
      <c r="F387" s="3"/>
    </row>
    <row r="388" spans="1:6" x14ac:dyDescent="0.25">
      <c r="A388" s="9">
        <f t="shared" si="5"/>
        <v>81603</v>
      </c>
      <c r="B388" s="89" t="s">
        <v>1233</v>
      </c>
      <c r="C388" s="89">
        <v>189.20454545454547</v>
      </c>
      <c r="D388" s="89">
        <v>9187.8225500228309</v>
      </c>
      <c r="E388" s="89">
        <v>8998.618004568285</v>
      </c>
      <c r="F388" s="3"/>
    </row>
    <row r="389" spans="1:6" x14ac:dyDescent="0.25">
      <c r="A389" s="9">
        <f t="shared" si="5"/>
        <v>81701</v>
      </c>
      <c r="B389" s="88" t="s">
        <v>1234</v>
      </c>
      <c r="C389" s="88">
        <v>28.856586397201713</v>
      </c>
      <c r="D389" s="88">
        <v>3028.6403629501674</v>
      </c>
      <c r="E389" s="88">
        <v>2999.7837765529657</v>
      </c>
      <c r="F389" s="3"/>
    </row>
    <row r="390" spans="1:6" x14ac:dyDescent="0.25">
      <c r="A390" s="9">
        <f t="shared" si="5"/>
        <v>81702</v>
      </c>
      <c r="B390" s="89" t="s">
        <v>1235</v>
      </c>
      <c r="C390" s="89">
        <v>10.9435</v>
      </c>
      <c r="D390" s="89">
        <v>4336.1759991085819</v>
      </c>
      <c r="E390" s="89">
        <v>4325.2324991085816</v>
      </c>
      <c r="F390" s="3"/>
    </row>
    <row r="391" spans="1:6" x14ac:dyDescent="0.25">
      <c r="A391" s="9">
        <f t="shared" si="5"/>
        <v>81703</v>
      </c>
      <c r="B391" s="88" t="s">
        <v>1236</v>
      </c>
      <c r="C391" s="88">
        <v>79.368995833333329</v>
      </c>
      <c r="D391" s="88">
        <v>3721.9883859632059</v>
      </c>
      <c r="E391" s="88">
        <v>3642.6193901298725</v>
      </c>
      <c r="F391" s="3"/>
    </row>
    <row r="392" spans="1:6" x14ac:dyDescent="0.25">
      <c r="A392" s="9">
        <f t="shared" si="5"/>
        <v>81801</v>
      </c>
      <c r="B392" s="89" t="s">
        <v>1237</v>
      </c>
      <c r="C392" s="89">
        <v>4.2875032209360837</v>
      </c>
      <c r="D392" s="89">
        <v>1631.8348278184346</v>
      </c>
      <c r="E392" s="89">
        <v>1627.5473245974986</v>
      </c>
      <c r="F392" s="3"/>
    </row>
    <row r="393" spans="1:6" x14ac:dyDescent="0.25">
      <c r="A393" s="9">
        <f t="shared" si="5"/>
        <v>81802</v>
      </c>
      <c r="B393" s="88" t="s">
        <v>1238</v>
      </c>
      <c r="C393" s="88">
        <v>20.121951219512194</v>
      </c>
      <c r="D393" s="88">
        <v>2490.0940716191858</v>
      </c>
      <c r="E393" s="88">
        <v>2469.9721203996737</v>
      </c>
      <c r="F393" s="3"/>
    </row>
    <row r="394" spans="1:6" x14ac:dyDescent="0.25">
      <c r="A394" s="9">
        <f t="shared" si="5"/>
        <v>81803</v>
      </c>
      <c r="B394" s="89" t="s">
        <v>1239</v>
      </c>
      <c r="C394" s="89">
        <v>66.891891891891888</v>
      </c>
      <c r="D394" s="89">
        <v>2016.2552465723074</v>
      </c>
      <c r="E394" s="89">
        <v>1949.3633546804156</v>
      </c>
      <c r="F394" s="3"/>
    </row>
    <row r="395" spans="1:6" x14ac:dyDescent="0.25">
      <c r="A395" s="9">
        <f t="shared" si="5"/>
        <v>84101</v>
      </c>
      <c r="B395" s="88" t="s">
        <v>1240</v>
      </c>
      <c r="C395" s="88">
        <v>98.548387096774192</v>
      </c>
      <c r="D395" s="88">
        <v>1543.9177050884482</v>
      </c>
      <c r="E395" s="88">
        <v>1445.3693179916741</v>
      </c>
      <c r="F395" s="3"/>
    </row>
    <row r="396" spans="1:6" x14ac:dyDescent="0.25">
      <c r="A396" s="9">
        <f t="shared" ref="A396:A459" si="6">VALUE(B396)</f>
        <v>84102</v>
      </c>
      <c r="B396" s="89" t="s">
        <v>1241</v>
      </c>
      <c r="C396" s="89">
        <v>309.375</v>
      </c>
      <c r="D396" s="89">
        <v>1938.0442054436114</v>
      </c>
      <c r="E396" s="89">
        <v>1628.6692054436114</v>
      </c>
      <c r="F396" s="3"/>
    </row>
    <row r="397" spans="1:6" x14ac:dyDescent="0.25">
      <c r="A397" s="9">
        <f t="shared" si="6"/>
        <v>84103</v>
      </c>
      <c r="B397" s="88" t="s">
        <v>1242</v>
      </c>
      <c r="C397" s="88">
        <v>1085.7692307692307</v>
      </c>
      <c r="D397" s="88">
        <v>3256.8913508331666</v>
      </c>
      <c r="E397" s="88">
        <v>2171.1221200639357</v>
      </c>
      <c r="F397" s="3"/>
    </row>
    <row r="398" spans="1:6" x14ac:dyDescent="0.25">
      <c r="A398" s="9">
        <f t="shared" si="6"/>
        <v>84111</v>
      </c>
      <c r="B398" s="89" t="s">
        <v>1243</v>
      </c>
      <c r="C398" s="89">
        <v>0</v>
      </c>
      <c r="D398" s="89">
        <v>309.41854300624522</v>
      </c>
      <c r="E398" s="89">
        <v>309.41854300624522</v>
      </c>
      <c r="F398" s="3"/>
    </row>
    <row r="399" spans="1:6" x14ac:dyDescent="0.25">
      <c r="A399" s="9">
        <f t="shared" si="6"/>
        <v>84112</v>
      </c>
      <c r="B399" s="88" t="s">
        <v>1244</v>
      </c>
      <c r="C399" s="88">
        <v>20</v>
      </c>
      <c r="D399" s="88">
        <v>42.642906475826976</v>
      </c>
      <c r="E399" s="88">
        <v>22.642906475826976</v>
      </c>
      <c r="F399" s="3"/>
    </row>
    <row r="400" spans="1:6" x14ac:dyDescent="0.25">
      <c r="A400" s="9">
        <f t="shared" si="6"/>
        <v>84113</v>
      </c>
      <c r="B400" s="89" t="s">
        <v>1245</v>
      </c>
      <c r="C400" s="89">
        <v>384.78260869565219</v>
      </c>
      <c r="D400" s="89">
        <v>1063.0370236187621</v>
      </c>
      <c r="E400" s="89">
        <v>678.25441492310983</v>
      </c>
      <c r="F400" s="3"/>
    </row>
    <row r="401" spans="1:6" x14ac:dyDescent="0.25">
      <c r="A401" s="9">
        <f t="shared" si="6"/>
        <v>84121</v>
      </c>
      <c r="B401" s="88" t="s">
        <v>1246</v>
      </c>
      <c r="C401" s="88">
        <v>2.8552538565629231</v>
      </c>
      <c r="D401" s="88">
        <v>372.70329988148421</v>
      </c>
      <c r="E401" s="88">
        <v>369.8480460249213</v>
      </c>
      <c r="F401" s="3"/>
    </row>
    <row r="402" spans="1:6" x14ac:dyDescent="0.25">
      <c r="A402" s="9">
        <f t="shared" si="6"/>
        <v>84122</v>
      </c>
      <c r="B402" s="89" t="s">
        <v>1247</v>
      </c>
      <c r="C402" s="89">
        <v>11.785714285714286</v>
      </c>
      <c r="D402" s="89">
        <v>852.13126286950069</v>
      </c>
      <c r="E402" s="89">
        <v>840.34554858378635</v>
      </c>
      <c r="F402" s="3"/>
    </row>
    <row r="403" spans="1:6" x14ac:dyDescent="0.25">
      <c r="A403" s="9">
        <f t="shared" si="6"/>
        <v>84123</v>
      </c>
      <c r="B403" s="88" t="s">
        <v>1248</v>
      </c>
      <c r="C403" s="88">
        <v>541.73567307692315</v>
      </c>
      <c r="D403" s="88">
        <v>2129.0246992381067</v>
      </c>
      <c r="E403" s="88">
        <v>1587.2890261611835</v>
      </c>
      <c r="F403" s="3"/>
    </row>
    <row r="404" spans="1:6" x14ac:dyDescent="0.25">
      <c r="A404" s="9">
        <f t="shared" si="6"/>
        <v>84131</v>
      </c>
      <c r="B404" s="89" t="s">
        <v>1249</v>
      </c>
      <c r="C404" s="89">
        <v>297.07808214285711</v>
      </c>
      <c r="D404" s="89">
        <v>314.75667517006798</v>
      </c>
      <c r="E404" s="89">
        <v>17.678593027210866</v>
      </c>
      <c r="F404" s="3"/>
    </row>
    <row r="405" spans="1:6" x14ac:dyDescent="0.25">
      <c r="A405" s="9">
        <f t="shared" si="6"/>
        <v>84132</v>
      </c>
      <c r="B405" s="88" t="s">
        <v>1250</v>
      </c>
      <c r="C405" s="88">
        <v>562.5</v>
      </c>
      <c r="D405" s="88">
        <v>957.12144341736155</v>
      </c>
      <c r="E405" s="88">
        <v>394.62144341736155</v>
      </c>
      <c r="F405" s="3"/>
    </row>
    <row r="406" spans="1:6" x14ac:dyDescent="0.25">
      <c r="A406" s="9">
        <f t="shared" si="6"/>
        <v>84133</v>
      </c>
      <c r="B406" s="89" t="s">
        <v>1251</v>
      </c>
      <c r="C406" s="89">
        <v>912.5</v>
      </c>
      <c r="D406" s="89">
        <v>1385.2227740373191</v>
      </c>
      <c r="E406" s="89">
        <v>472.72277403731914</v>
      </c>
      <c r="F406" s="3"/>
    </row>
    <row r="407" spans="1:6" x14ac:dyDescent="0.25">
      <c r="A407" s="9">
        <f t="shared" si="6"/>
        <v>84141</v>
      </c>
      <c r="B407" s="88" t="s">
        <v>1252</v>
      </c>
      <c r="C407" s="88">
        <v>0</v>
      </c>
      <c r="D407" s="88">
        <v>81.594481396172043</v>
      </c>
      <c r="E407" s="88">
        <v>81.594481396172043</v>
      </c>
      <c r="F407" s="3"/>
    </row>
    <row r="408" spans="1:6" x14ac:dyDescent="0.25">
      <c r="A408" s="9">
        <f t="shared" si="6"/>
        <v>84142</v>
      </c>
      <c r="B408" s="89" t="s">
        <v>1253</v>
      </c>
      <c r="C408" s="89">
        <v>0</v>
      </c>
      <c r="D408" s="89">
        <v>33</v>
      </c>
      <c r="E408" s="89">
        <v>33</v>
      </c>
      <c r="F408" s="3"/>
    </row>
    <row r="409" spans="1:6" x14ac:dyDescent="0.25">
      <c r="A409" s="9">
        <f t="shared" si="6"/>
        <v>84143</v>
      </c>
      <c r="B409" s="88" t="s">
        <v>1254</v>
      </c>
      <c r="C409" s="88">
        <v>3075</v>
      </c>
      <c r="D409" s="88">
        <v>3735.247257197369</v>
      </c>
      <c r="E409" s="88">
        <v>660.24725719736898</v>
      </c>
      <c r="F409" s="3"/>
    </row>
    <row r="410" spans="1:6" x14ac:dyDescent="0.25">
      <c r="A410" s="9">
        <f t="shared" si="6"/>
        <v>84151</v>
      </c>
      <c r="B410" s="89" t="s">
        <v>1255</v>
      </c>
      <c r="C410" s="89">
        <v>0</v>
      </c>
      <c r="D410" s="89">
        <v>0</v>
      </c>
      <c r="E410" s="89">
        <v>0</v>
      </c>
      <c r="F410" s="3"/>
    </row>
    <row r="411" spans="1:6" x14ac:dyDescent="0.25">
      <c r="A411" s="9">
        <f t="shared" si="6"/>
        <v>84152</v>
      </c>
      <c r="B411" s="88" t="s">
        <v>1256</v>
      </c>
      <c r="C411" s="88">
        <v>0</v>
      </c>
      <c r="D411" s="88">
        <v>0</v>
      </c>
      <c r="E411" s="88">
        <v>0</v>
      </c>
      <c r="F411" s="3"/>
    </row>
    <row r="412" spans="1:6" x14ac:dyDescent="0.25">
      <c r="A412" s="9">
        <f t="shared" si="6"/>
        <v>84153</v>
      </c>
      <c r="B412" s="89" t="s">
        <v>1257</v>
      </c>
      <c r="C412" s="89">
        <v>1.1852666666666667</v>
      </c>
      <c r="D412" s="89">
        <v>71.9234441263783</v>
      </c>
      <c r="E412" s="89">
        <v>70.738177459711636</v>
      </c>
      <c r="F412" s="3"/>
    </row>
    <row r="413" spans="1:6" x14ac:dyDescent="0.25">
      <c r="A413" s="9">
        <f t="shared" si="6"/>
        <v>84161</v>
      </c>
      <c r="B413" s="88" t="s">
        <v>1258</v>
      </c>
      <c r="C413" s="88">
        <v>740.77868852459017</v>
      </c>
      <c r="D413" s="88">
        <v>861.52267054458798</v>
      </c>
      <c r="E413" s="88">
        <v>120.74398201999782</v>
      </c>
      <c r="F413" s="3"/>
    </row>
    <row r="414" spans="1:6" x14ac:dyDescent="0.25">
      <c r="A414" s="9">
        <f t="shared" si="6"/>
        <v>84162</v>
      </c>
      <c r="B414" s="89" t="s">
        <v>1259</v>
      </c>
      <c r="C414" s="89">
        <v>213.36206896551724</v>
      </c>
      <c r="D414" s="89">
        <v>232.17489012296178</v>
      </c>
      <c r="E414" s="89">
        <v>18.812821157444546</v>
      </c>
      <c r="F414" s="3"/>
    </row>
    <row r="415" spans="1:6" x14ac:dyDescent="0.25">
      <c r="A415" s="9">
        <f t="shared" si="6"/>
        <v>84163</v>
      </c>
      <c r="B415" s="88" t="s">
        <v>1260</v>
      </c>
      <c r="C415" s="88">
        <v>1069.090909090909</v>
      </c>
      <c r="D415" s="88">
        <v>1085.7780353504511</v>
      </c>
      <c r="E415" s="88">
        <v>16.687126259542083</v>
      </c>
      <c r="F415" s="3"/>
    </row>
    <row r="416" spans="1:6" x14ac:dyDescent="0.25">
      <c r="A416" s="9">
        <f t="shared" si="6"/>
        <v>84171</v>
      </c>
      <c r="B416" s="89" t="s">
        <v>1261</v>
      </c>
      <c r="C416" s="89">
        <v>4.8491876811594201</v>
      </c>
      <c r="D416" s="89">
        <v>99.049838974935639</v>
      </c>
      <c r="E416" s="89">
        <v>94.200651293776218</v>
      </c>
      <c r="F416" s="3"/>
    </row>
    <row r="417" spans="1:6" x14ac:dyDescent="0.25">
      <c r="A417" s="9">
        <f t="shared" si="6"/>
        <v>84172</v>
      </c>
      <c r="B417" s="88" t="s">
        <v>1262</v>
      </c>
      <c r="C417" s="88">
        <v>90.306122448979593</v>
      </c>
      <c r="D417" s="88">
        <v>1049.9626259428451</v>
      </c>
      <c r="E417" s="88">
        <v>959.65650349386544</v>
      </c>
      <c r="F417" s="3"/>
    </row>
    <row r="418" spans="1:6" x14ac:dyDescent="0.25">
      <c r="A418" s="9">
        <f t="shared" si="6"/>
        <v>84173</v>
      </c>
      <c r="B418" s="89" t="s">
        <v>1263</v>
      </c>
      <c r="C418" s="89">
        <v>363.41794074074073</v>
      </c>
      <c r="D418" s="89">
        <v>4031.7977021855918</v>
      </c>
      <c r="E418" s="89">
        <v>3668.3797614448513</v>
      </c>
      <c r="F418" s="3"/>
    </row>
    <row r="419" spans="1:6" x14ac:dyDescent="0.25">
      <c r="A419" s="9">
        <f t="shared" si="6"/>
        <v>84181</v>
      </c>
      <c r="B419" s="88" t="s">
        <v>1264</v>
      </c>
      <c r="C419" s="88">
        <v>108.02836413043478</v>
      </c>
      <c r="D419" s="88">
        <v>1218.2449555703497</v>
      </c>
      <c r="E419" s="88">
        <v>1110.216591439915</v>
      </c>
      <c r="F419" s="3"/>
    </row>
    <row r="420" spans="1:6" x14ac:dyDescent="0.25">
      <c r="A420" s="9">
        <f t="shared" si="6"/>
        <v>84182</v>
      </c>
      <c r="B420" s="89" t="s">
        <v>1265</v>
      </c>
      <c r="C420" s="89">
        <v>0</v>
      </c>
      <c r="D420" s="89">
        <v>2316.894827950106</v>
      </c>
      <c r="E420" s="89">
        <v>2316.894827950106</v>
      </c>
      <c r="F420" s="3"/>
    </row>
    <row r="421" spans="1:6" x14ac:dyDescent="0.25">
      <c r="A421" s="9">
        <f t="shared" si="6"/>
        <v>84183</v>
      </c>
      <c r="B421" s="88" t="s">
        <v>1266</v>
      </c>
      <c r="C421" s="88">
        <v>733.695652173913</v>
      </c>
      <c r="D421" s="88">
        <v>3654.9477720457276</v>
      </c>
      <c r="E421" s="88">
        <v>2921.2521198718146</v>
      </c>
      <c r="F421" s="3"/>
    </row>
    <row r="422" spans="1:6" x14ac:dyDescent="0.25">
      <c r="A422" s="9">
        <f t="shared" si="6"/>
        <v>84191</v>
      </c>
      <c r="B422" s="89" t="s">
        <v>1267</v>
      </c>
      <c r="C422" s="89">
        <v>31.25</v>
      </c>
      <c r="D422" s="89">
        <v>31.25</v>
      </c>
      <c r="E422" s="89">
        <v>0</v>
      </c>
      <c r="F422" s="3"/>
    </row>
    <row r="423" spans="1:6" x14ac:dyDescent="0.25">
      <c r="A423" s="9">
        <f t="shared" si="6"/>
        <v>84192</v>
      </c>
      <c r="B423" s="88" t="s">
        <v>1268</v>
      </c>
      <c r="C423" s="88">
        <v>582.35294117647061</v>
      </c>
      <c r="D423" s="88">
        <v>4490.2567510758745</v>
      </c>
      <c r="E423" s="88">
        <v>3907.9038098994038</v>
      </c>
      <c r="F423" s="3"/>
    </row>
    <row r="424" spans="1:6" x14ac:dyDescent="0.25">
      <c r="A424" s="9">
        <f t="shared" si="6"/>
        <v>84193</v>
      </c>
      <c r="B424" s="89" t="s">
        <v>1269</v>
      </c>
      <c r="C424" s="89">
        <v>206.25</v>
      </c>
      <c r="D424" s="89">
        <v>5498.2274067231156</v>
      </c>
      <c r="E424" s="89">
        <v>5291.9774067231156</v>
      </c>
      <c r="F424" s="3"/>
    </row>
    <row r="425" spans="1:6" x14ac:dyDescent="0.25">
      <c r="A425" s="9">
        <f t="shared" si="6"/>
        <v>84201</v>
      </c>
      <c r="B425" s="88" t="s">
        <v>1270</v>
      </c>
      <c r="C425" s="88">
        <v>0</v>
      </c>
      <c r="D425" s="88">
        <v>221.88825125969279</v>
      </c>
      <c r="E425" s="88">
        <v>221.88825125969279</v>
      </c>
      <c r="F425" s="3"/>
    </row>
    <row r="426" spans="1:6" x14ac:dyDescent="0.25">
      <c r="A426" s="9">
        <f t="shared" si="6"/>
        <v>84202</v>
      </c>
      <c r="B426" s="89" t="s">
        <v>1271</v>
      </c>
      <c r="C426" s="89">
        <v>0</v>
      </c>
      <c r="D426" s="89">
        <v>0</v>
      </c>
      <c r="E426" s="89">
        <v>0</v>
      </c>
      <c r="F426" s="3"/>
    </row>
    <row r="427" spans="1:6" x14ac:dyDescent="0.25">
      <c r="A427" s="9">
        <f t="shared" si="6"/>
        <v>84203</v>
      </c>
      <c r="B427" s="88" t="s">
        <v>1272</v>
      </c>
      <c r="C427" s="88">
        <v>222.69230769230768</v>
      </c>
      <c r="D427" s="88">
        <v>248.81873824133885</v>
      </c>
      <c r="E427" s="88">
        <v>26.12643054903117</v>
      </c>
      <c r="F427" s="3"/>
    </row>
    <row r="428" spans="1:6" x14ac:dyDescent="0.25">
      <c r="A428" s="9">
        <f t="shared" si="6"/>
        <v>84211</v>
      </c>
      <c r="B428" s="89" t="s">
        <v>1273</v>
      </c>
      <c r="C428" s="89">
        <v>10.368043087971275</v>
      </c>
      <c r="D428" s="89">
        <v>138.41342870496774</v>
      </c>
      <c r="E428" s="89">
        <v>128.04538561699647</v>
      </c>
      <c r="F428" s="3"/>
    </row>
    <row r="429" spans="1:6" x14ac:dyDescent="0.25">
      <c r="A429" s="9">
        <f t="shared" si="6"/>
        <v>84212</v>
      </c>
      <c r="B429" s="88" t="s">
        <v>1274</v>
      </c>
      <c r="C429" s="88">
        <v>272.02964574468086</v>
      </c>
      <c r="D429" s="88">
        <v>618.45798700545993</v>
      </c>
      <c r="E429" s="88">
        <v>346.42834126077906</v>
      </c>
      <c r="F429" s="3"/>
    </row>
    <row r="430" spans="1:6" x14ac:dyDescent="0.25">
      <c r="A430" s="9">
        <f t="shared" si="6"/>
        <v>84213</v>
      </c>
      <c r="B430" s="89" t="s">
        <v>1275</v>
      </c>
      <c r="C430" s="89">
        <v>231.875</v>
      </c>
      <c r="D430" s="89">
        <v>444.60024831679357</v>
      </c>
      <c r="E430" s="89">
        <v>212.72524831679357</v>
      </c>
      <c r="F430" s="3"/>
    </row>
    <row r="431" spans="1:6" x14ac:dyDescent="0.25">
      <c r="A431" s="9">
        <f t="shared" si="6"/>
        <v>91201</v>
      </c>
      <c r="B431" s="88" t="s">
        <v>1276</v>
      </c>
      <c r="C431" s="88">
        <v>0</v>
      </c>
      <c r="D431" s="88">
        <v>0</v>
      </c>
      <c r="E431" s="88">
        <v>0</v>
      </c>
      <c r="F431" s="3"/>
    </row>
    <row r="432" spans="1:6" x14ac:dyDescent="0.25">
      <c r="A432" s="9">
        <f t="shared" si="6"/>
        <v>91202</v>
      </c>
      <c r="B432" s="89" t="s">
        <v>1277</v>
      </c>
      <c r="C432" s="89">
        <v>56.25</v>
      </c>
      <c r="D432" s="89">
        <v>136.88636363636363</v>
      </c>
      <c r="E432" s="89">
        <v>80.636363636363626</v>
      </c>
      <c r="F432" s="3"/>
    </row>
    <row r="433" spans="1:6" x14ac:dyDescent="0.25">
      <c r="A433" s="9">
        <f t="shared" si="6"/>
        <v>91203</v>
      </c>
      <c r="B433" s="88" t="s">
        <v>1278</v>
      </c>
      <c r="C433" s="88">
        <v>1374.1071428571429</v>
      </c>
      <c r="D433" s="88">
        <v>1374.1071428571429</v>
      </c>
      <c r="E433" s="88">
        <v>0</v>
      </c>
      <c r="F433" s="3"/>
    </row>
    <row r="434" spans="1:6" x14ac:dyDescent="0.25">
      <c r="A434" s="9">
        <f t="shared" si="6"/>
        <v>91301</v>
      </c>
      <c r="B434" s="89" t="s">
        <v>1279</v>
      </c>
      <c r="C434" s="89">
        <v>108.56630597609561</v>
      </c>
      <c r="D434" s="89">
        <v>2254.7676168891671</v>
      </c>
      <c r="E434" s="89">
        <v>2146.2013109130717</v>
      </c>
      <c r="F434" s="3"/>
    </row>
    <row r="435" spans="1:6" x14ac:dyDescent="0.25">
      <c r="A435" s="9">
        <f t="shared" si="6"/>
        <v>91302</v>
      </c>
      <c r="B435" s="88" t="s">
        <v>1280</v>
      </c>
      <c r="C435" s="88">
        <v>140</v>
      </c>
      <c r="D435" s="88">
        <v>2314.5247605716672</v>
      </c>
      <c r="E435" s="88">
        <v>2174.5247605716672</v>
      </c>
      <c r="F435" s="3"/>
    </row>
    <row r="436" spans="1:6" x14ac:dyDescent="0.25">
      <c r="A436" s="9">
        <f t="shared" si="6"/>
        <v>91303</v>
      </c>
      <c r="B436" s="89" t="s">
        <v>1281</v>
      </c>
      <c r="C436" s="89">
        <v>765.78947368421052</v>
      </c>
      <c r="D436" s="89">
        <v>825.47368421052636</v>
      </c>
      <c r="E436" s="89">
        <v>59.684210526315837</v>
      </c>
      <c r="F436" s="3"/>
    </row>
    <row r="437" spans="1:6" x14ac:dyDescent="0.25">
      <c r="A437" s="9">
        <f t="shared" si="6"/>
        <v>91401</v>
      </c>
      <c r="B437" s="88" t="s">
        <v>1282</v>
      </c>
      <c r="C437" s="88">
        <v>12.322222987765615</v>
      </c>
      <c r="D437" s="88">
        <v>143.18930831230597</v>
      </c>
      <c r="E437" s="88">
        <v>130.86708532454034</v>
      </c>
      <c r="F437" s="3"/>
    </row>
    <row r="438" spans="1:6" x14ac:dyDescent="0.25">
      <c r="A438" s="9">
        <f t="shared" si="6"/>
        <v>91402</v>
      </c>
      <c r="B438" s="89" t="s">
        <v>1283</v>
      </c>
      <c r="C438" s="89">
        <v>189.7368234899329</v>
      </c>
      <c r="D438" s="89">
        <v>447.29409252233069</v>
      </c>
      <c r="E438" s="89">
        <v>257.55726903239781</v>
      </c>
      <c r="F438" s="3"/>
    </row>
    <row r="439" spans="1:6" x14ac:dyDescent="0.25">
      <c r="A439" s="9">
        <f t="shared" si="6"/>
        <v>91403</v>
      </c>
      <c r="B439" s="88" t="s">
        <v>1284</v>
      </c>
      <c r="C439" s="88">
        <v>600.46034150943399</v>
      </c>
      <c r="D439" s="88">
        <v>1256.2465556171685</v>
      </c>
      <c r="E439" s="88">
        <v>655.78621410773451</v>
      </c>
      <c r="F439" s="3"/>
    </row>
    <row r="440" spans="1:6" x14ac:dyDescent="0.25">
      <c r="A440" s="9">
        <f t="shared" si="6"/>
        <v>91501</v>
      </c>
      <c r="B440" s="89" t="s">
        <v>1285</v>
      </c>
      <c r="C440" s="89">
        <v>11.773780762564993</v>
      </c>
      <c r="D440" s="89">
        <v>246.01034654496848</v>
      </c>
      <c r="E440" s="89">
        <v>234.23656578240349</v>
      </c>
      <c r="F440" s="3"/>
    </row>
    <row r="441" spans="1:6" x14ac:dyDescent="0.25">
      <c r="A441" s="9">
        <f t="shared" si="6"/>
        <v>91502</v>
      </c>
      <c r="B441" s="88" t="s">
        <v>1286</v>
      </c>
      <c r="C441" s="88">
        <v>55</v>
      </c>
      <c r="D441" s="88">
        <v>136.21899475555554</v>
      </c>
      <c r="E441" s="88">
        <v>81.218994755555542</v>
      </c>
      <c r="F441" s="3"/>
    </row>
    <row r="442" spans="1:6" x14ac:dyDescent="0.25">
      <c r="A442" s="9">
        <f t="shared" si="6"/>
        <v>91503</v>
      </c>
      <c r="B442" s="89" t="s">
        <v>1287</v>
      </c>
      <c r="C442" s="89">
        <v>0</v>
      </c>
      <c r="D442" s="89">
        <v>42.455449642175573</v>
      </c>
      <c r="E442" s="89">
        <v>42.455449642175573</v>
      </c>
      <c r="F442" s="3"/>
    </row>
    <row r="443" spans="1:6" x14ac:dyDescent="0.25">
      <c r="A443" s="9">
        <f t="shared" si="6"/>
        <v>94101</v>
      </c>
      <c r="B443" s="88" t="s">
        <v>1288</v>
      </c>
      <c r="C443" s="88">
        <v>0</v>
      </c>
      <c r="D443" s="88">
        <v>0.69437500000000008</v>
      </c>
      <c r="E443" s="88">
        <v>0.69437500000000008</v>
      </c>
      <c r="F443" s="3"/>
    </row>
    <row r="444" spans="1:6" x14ac:dyDescent="0.25">
      <c r="A444" s="9">
        <f t="shared" si="6"/>
        <v>94102</v>
      </c>
      <c r="B444" s="89" t="s">
        <v>1289</v>
      </c>
      <c r="C444" s="89">
        <v>45.833333333333336</v>
      </c>
      <c r="D444" s="89">
        <v>70.929374999999993</v>
      </c>
      <c r="E444" s="89">
        <v>25.096041666666657</v>
      </c>
      <c r="F444" s="3"/>
    </row>
    <row r="445" spans="1:6" x14ac:dyDescent="0.25">
      <c r="A445" s="9">
        <f t="shared" si="6"/>
        <v>94103</v>
      </c>
      <c r="B445" s="88" t="s">
        <v>1290</v>
      </c>
      <c r="C445" s="88">
        <v>322.5</v>
      </c>
      <c r="D445" s="88">
        <v>458.24900000000002</v>
      </c>
      <c r="E445" s="88">
        <v>135.74900000000002</v>
      </c>
      <c r="F445" s="3"/>
    </row>
    <row r="446" spans="1:6" x14ac:dyDescent="0.25">
      <c r="A446" s="9">
        <f t="shared" si="6"/>
        <v>94111</v>
      </c>
      <c r="B446" s="89" t="s">
        <v>1291</v>
      </c>
      <c r="C446" s="89">
        <v>218.51351351351352</v>
      </c>
      <c r="D446" s="89">
        <v>226.54054054054055</v>
      </c>
      <c r="E446" s="89">
        <v>8.0270270270270316</v>
      </c>
      <c r="F446" s="3"/>
    </row>
    <row r="447" spans="1:6" x14ac:dyDescent="0.25">
      <c r="A447" s="9">
        <f t="shared" si="6"/>
        <v>94112</v>
      </c>
      <c r="B447" s="88" t="s">
        <v>1292</v>
      </c>
      <c r="C447" s="88">
        <v>305.55555555555554</v>
      </c>
      <c r="D447" s="88">
        <v>318.39494915302896</v>
      </c>
      <c r="E447" s="88">
        <v>12.839393597473418</v>
      </c>
      <c r="F447" s="3"/>
    </row>
    <row r="448" spans="1:6" x14ac:dyDescent="0.25">
      <c r="A448" s="9">
        <f t="shared" si="6"/>
        <v>94113</v>
      </c>
      <c r="B448" s="89" t="s">
        <v>1293</v>
      </c>
      <c r="C448" s="89">
        <v>308.65384615384613</v>
      </c>
      <c r="D448" s="89">
        <v>782.74648829431396</v>
      </c>
      <c r="E448" s="89">
        <v>474.09264214046783</v>
      </c>
      <c r="F448" s="3"/>
    </row>
    <row r="449" spans="1:6" x14ac:dyDescent="0.25">
      <c r="A449" s="9">
        <f t="shared" si="6"/>
        <v>94121</v>
      </c>
      <c r="B449" s="88" t="s">
        <v>1294</v>
      </c>
      <c r="C449" s="88">
        <v>7.4761304306220095</v>
      </c>
      <c r="D449" s="88">
        <v>26.921952089922929</v>
      </c>
      <c r="E449" s="88">
        <v>19.445821659300918</v>
      </c>
      <c r="F449" s="3"/>
    </row>
    <row r="450" spans="1:6" x14ac:dyDescent="0.25">
      <c r="A450" s="9">
        <f t="shared" si="6"/>
        <v>94122</v>
      </c>
      <c r="B450" s="89" t="s">
        <v>1295</v>
      </c>
      <c r="C450" s="89">
        <v>3.4461269387755098</v>
      </c>
      <c r="D450" s="89">
        <v>84.406383741712162</v>
      </c>
      <c r="E450" s="89">
        <v>80.960256802936655</v>
      </c>
      <c r="F450" s="3"/>
    </row>
    <row r="451" spans="1:6" x14ac:dyDescent="0.25">
      <c r="A451" s="9">
        <f t="shared" si="6"/>
        <v>94123</v>
      </c>
      <c r="B451" s="88" t="s">
        <v>1296</v>
      </c>
      <c r="C451" s="88">
        <v>205.29873626373629</v>
      </c>
      <c r="D451" s="88">
        <v>212.61372117727231</v>
      </c>
      <c r="E451" s="88">
        <v>7.3149849135360228</v>
      </c>
      <c r="F451" s="3"/>
    </row>
    <row r="452" spans="1:6" x14ac:dyDescent="0.25">
      <c r="A452" s="9">
        <f t="shared" si="6"/>
        <v>94131</v>
      </c>
      <c r="B452" s="89" t="s">
        <v>1297</v>
      </c>
      <c r="C452" s="89">
        <v>0</v>
      </c>
      <c r="D452" s="89">
        <v>28.820012681996808</v>
      </c>
      <c r="E452" s="89">
        <v>28.820012681996808</v>
      </c>
      <c r="F452" s="3"/>
    </row>
    <row r="453" spans="1:6" x14ac:dyDescent="0.25">
      <c r="A453" s="9">
        <f t="shared" si="6"/>
        <v>94132</v>
      </c>
      <c r="B453" s="88" t="s">
        <v>1298</v>
      </c>
      <c r="C453" s="88">
        <v>0</v>
      </c>
      <c r="D453" s="88">
        <v>0</v>
      </c>
      <c r="E453" s="88">
        <v>0</v>
      </c>
      <c r="F453" s="3"/>
    </row>
    <row r="454" spans="1:6" x14ac:dyDescent="0.25">
      <c r="A454" s="9">
        <f t="shared" si="6"/>
        <v>94133</v>
      </c>
      <c r="B454" s="89" t="s">
        <v>1299</v>
      </c>
      <c r="C454" s="89">
        <v>384.375</v>
      </c>
      <c r="D454" s="89">
        <v>398.52681654739189</v>
      </c>
      <c r="E454" s="89">
        <v>14.151816547391888</v>
      </c>
      <c r="F454" s="3"/>
    </row>
    <row r="455" spans="1:6" x14ac:dyDescent="0.25">
      <c r="A455" s="9">
        <f t="shared" si="6"/>
        <v>94141</v>
      </c>
      <c r="B455" s="88" t="s">
        <v>1300</v>
      </c>
      <c r="C455" s="88">
        <v>5.7692307692307692</v>
      </c>
      <c r="D455" s="88">
        <v>25.673833380504991</v>
      </c>
      <c r="E455" s="88">
        <v>19.904602611274221</v>
      </c>
      <c r="F455" s="3"/>
    </row>
    <row r="456" spans="1:6" x14ac:dyDescent="0.25">
      <c r="A456" s="9">
        <f t="shared" si="6"/>
        <v>94142</v>
      </c>
      <c r="B456" s="89" t="s">
        <v>1301</v>
      </c>
      <c r="C456" s="89">
        <v>0.61254285714285717</v>
      </c>
      <c r="D456" s="89">
        <v>14.781740136054424</v>
      </c>
      <c r="E456" s="89">
        <v>14.169197278911566</v>
      </c>
      <c r="F456" s="3"/>
    </row>
    <row r="457" spans="1:6" x14ac:dyDescent="0.25">
      <c r="A457" s="9">
        <f t="shared" si="6"/>
        <v>94143</v>
      </c>
      <c r="B457" s="88" t="s">
        <v>1302</v>
      </c>
      <c r="C457" s="88">
        <v>309.375</v>
      </c>
      <c r="D457" s="88">
        <v>337.11098446382431</v>
      </c>
      <c r="E457" s="88">
        <v>27.735984463824309</v>
      </c>
      <c r="F457" s="3"/>
    </row>
    <row r="458" spans="1:6" x14ac:dyDescent="0.25">
      <c r="A458" s="9">
        <f t="shared" si="6"/>
        <v>101011</v>
      </c>
      <c r="B458" s="89" t="s">
        <v>1303</v>
      </c>
      <c r="C458" s="89">
        <v>0</v>
      </c>
      <c r="D458" s="89">
        <v>0</v>
      </c>
      <c r="E458" s="89">
        <v>0</v>
      </c>
      <c r="F458" s="3"/>
    </row>
    <row r="459" spans="1:6" x14ac:dyDescent="0.25">
      <c r="A459" s="9">
        <f t="shared" si="6"/>
        <v>101012</v>
      </c>
      <c r="B459" s="88" t="s">
        <v>1304</v>
      </c>
      <c r="C459" s="88">
        <v>0</v>
      </c>
      <c r="D459" s="88">
        <v>0</v>
      </c>
      <c r="E459" s="88">
        <v>0</v>
      </c>
      <c r="F459" s="3"/>
    </row>
    <row r="460" spans="1:6" x14ac:dyDescent="0.25">
      <c r="A460" s="9">
        <f t="shared" ref="A460:A523" si="7">VALUE(B460)</f>
        <v>101013</v>
      </c>
      <c r="B460" s="89" t="s">
        <v>1305</v>
      </c>
      <c r="C460" s="89">
        <v>0</v>
      </c>
      <c r="D460" s="89">
        <v>0</v>
      </c>
      <c r="E460" s="89">
        <v>0</v>
      </c>
      <c r="F460" s="3"/>
    </row>
    <row r="461" spans="1:6" x14ac:dyDescent="0.25">
      <c r="A461" s="9">
        <f t="shared" si="7"/>
        <v>101101</v>
      </c>
      <c r="B461" s="88" t="s">
        <v>1306</v>
      </c>
      <c r="C461" s="88">
        <v>0</v>
      </c>
      <c r="D461" s="88">
        <v>407.57231656488545</v>
      </c>
      <c r="E461" s="88">
        <v>407.57231656488545</v>
      </c>
      <c r="F461" s="3"/>
    </row>
    <row r="462" spans="1:6" x14ac:dyDescent="0.25">
      <c r="A462" s="9">
        <f t="shared" si="7"/>
        <v>101102</v>
      </c>
      <c r="B462" s="89" t="s">
        <v>1307</v>
      </c>
      <c r="C462" s="89">
        <v>0</v>
      </c>
      <c r="D462" s="89">
        <v>339.64359713740458</v>
      </c>
      <c r="E462" s="89">
        <v>339.64359713740458</v>
      </c>
      <c r="F462" s="3"/>
    </row>
    <row r="463" spans="1:6" x14ac:dyDescent="0.25">
      <c r="A463" s="9">
        <f t="shared" si="7"/>
        <v>101103</v>
      </c>
      <c r="B463" s="88" t="s">
        <v>1308</v>
      </c>
      <c r="C463" s="88">
        <v>0</v>
      </c>
      <c r="D463" s="88">
        <v>339.64359713740458</v>
      </c>
      <c r="E463" s="88">
        <v>339.64359713740458</v>
      </c>
      <c r="F463" s="3"/>
    </row>
    <row r="464" spans="1:6" x14ac:dyDescent="0.25">
      <c r="A464" s="9">
        <f t="shared" si="7"/>
        <v>101201</v>
      </c>
      <c r="B464" s="89" t="s">
        <v>1309</v>
      </c>
      <c r="C464" s="89">
        <v>27.335536784140967</v>
      </c>
      <c r="D464" s="89">
        <v>105.19474463060689</v>
      </c>
      <c r="E464" s="89">
        <v>77.859207846465921</v>
      </c>
      <c r="F464" s="3"/>
    </row>
    <row r="465" spans="1:6" x14ac:dyDescent="0.25">
      <c r="A465" s="9">
        <f t="shared" si="7"/>
        <v>101202</v>
      </c>
      <c r="B465" s="88" t="s">
        <v>1310</v>
      </c>
      <c r="C465" s="88">
        <v>0.23190000000000002</v>
      </c>
      <c r="D465" s="88">
        <v>81.451021054596737</v>
      </c>
      <c r="E465" s="88">
        <v>81.219121054596741</v>
      </c>
      <c r="F465" s="3"/>
    </row>
    <row r="466" spans="1:6" x14ac:dyDescent="0.25">
      <c r="A466" s="9">
        <f t="shared" si="7"/>
        <v>101203</v>
      </c>
      <c r="B466" s="89" t="s">
        <v>1311</v>
      </c>
      <c r="C466" s="89">
        <v>0</v>
      </c>
      <c r="D466" s="89">
        <v>45.598732142857138</v>
      </c>
      <c r="E466" s="89">
        <v>45.598732142857138</v>
      </c>
      <c r="F466" s="3"/>
    </row>
    <row r="467" spans="1:6" x14ac:dyDescent="0.25">
      <c r="A467" s="9">
        <f t="shared" si="7"/>
        <v>104101</v>
      </c>
      <c r="B467" s="88" t="s">
        <v>1312</v>
      </c>
      <c r="C467" s="88">
        <v>6.6351853658536584</v>
      </c>
      <c r="D467" s="88">
        <v>14.073029835525164</v>
      </c>
      <c r="E467" s="88">
        <v>7.4378444696715054</v>
      </c>
      <c r="F467" s="3"/>
    </row>
    <row r="468" spans="1:6" x14ac:dyDescent="0.25">
      <c r="A468" s="9">
        <f t="shared" si="7"/>
        <v>104102</v>
      </c>
      <c r="B468" s="89" t="s">
        <v>1313</v>
      </c>
      <c r="C468" s="89">
        <v>25.952700213675215</v>
      </c>
      <c r="D468" s="89">
        <v>111.71429806188405</v>
      </c>
      <c r="E468" s="89">
        <v>85.761597848208837</v>
      </c>
      <c r="F468" s="3"/>
    </row>
    <row r="469" spans="1:6" x14ac:dyDescent="0.25">
      <c r="A469" s="9">
        <f t="shared" si="7"/>
        <v>104103</v>
      </c>
      <c r="B469" s="88" t="s">
        <v>1314</v>
      </c>
      <c r="C469" s="88">
        <v>64.787138493723859</v>
      </c>
      <c r="D469" s="88">
        <v>101.19798163173</v>
      </c>
      <c r="E469" s="88">
        <v>36.410843138006143</v>
      </c>
      <c r="F469" s="3"/>
    </row>
    <row r="470" spans="1:6" x14ac:dyDescent="0.25">
      <c r="A470" s="9">
        <f t="shared" si="7"/>
        <v>104111</v>
      </c>
      <c r="B470" s="89" t="s">
        <v>1315</v>
      </c>
      <c r="C470" s="89">
        <v>3.2840149162861492</v>
      </c>
      <c r="D470" s="89">
        <v>3.2840149162861492</v>
      </c>
      <c r="E470" s="89">
        <v>0</v>
      </c>
      <c r="F470" s="3"/>
    </row>
    <row r="471" spans="1:6" x14ac:dyDescent="0.25">
      <c r="A471" s="9">
        <f t="shared" si="7"/>
        <v>104112</v>
      </c>
      <c r="B471" s="88" t="s">
        <v>1316</v>
      </c>
      <c r="C471" s="88">
        <v>40.773809523809526</v>
      </c>
      <c r="D471" s="88">
        <v>41.784653562908943</v>
      </c>
      <c r="E471" s="88">
        <v>1.0108440390994176</v>
      </c>
      <c r="F471" s="3"/>
    </row>
    <row r="472" spans="1:6" x14ac:dyDescent="0.25">
      <c r="A472" s="9">
        <f t="shared" si="7"/>
        <v>104113</v>
      </c>
      <c r="B472" s="89" t="s">
        <v>1317</v>
      </c>
      <c r="C472" s="89">
        <v>87.36363636363636</v>
      </c>
      <c r="D472" s="89">
        <v>95.442451631048627</v>
      </c>
      <c r="E472" s="89">
        <v>8.0788152674122671</v>
      </c>
      <c r="F472" s="3"/>
    </row>
    <row r="473" spans="1:6" x14ac:dyDescent="0.25">
      <c r="A473" s="9">
        <f t="shared" si="7"/>
        <v>104121</v>
      </c>
      <c r="B473" s="88" t="s">
        <v>1318</v>
      </c>
      <c r="C473" s="88">
        <v>141.44295302013424</v>
      </c>
      <c r="D473" s="88">
        <v>162.47205801492558</v>
      </c>
      <c r="E473" s="88">
        <v>21.029104994791339</v>
      </c>
      <c r="F473" s="3"/>
    </row>
    <row r="474" spans="1:6" x14ac:dyDescent="0.25">
      <c r="A474" s="9">
        <f t="shared" si="7"/>
        <v>104122</v>
      </c>
      <c r="B474" s="89" t="s">
        <v>1319</v>
      </c>
      <c r="C474" s="89">
        <v>162.80487804878049</v>
      </c>
      <c r="D474" s="89">
        <v>162.80487804878049</v>
      </c>
      <c r="E474" s="89">
        <v>0</v>
      </c>
      <c r="F474" s="3"/>
    </row>
    <row r="475" spans="1:6" x14ac:dyDescent="0.25">
      <c r="A475" s="9">
        <f t="shared" si="7"/>
        <v>104123</v>
      </c>
      <c r="B475" s="88" t="s">
        <v>1320</v>
      </c>
      <c r="C475" s="88">
        <v>416.22807017543857</v>
      </c>
      <c r="D475" s="88">
        <v>421.43859649122805</v>
      </c>
      <c r="E475" s="88">
        <v>5.2105263157894797</v>
      </c>
      <c r="F475" s="3"/>
    </row>
    <row r="476" spans="1:6" x14ac:dyDescent="0.25">
      <c r="A476" s="9">
        <f t="shared" si="7"/>
        <v>104131</v>
      </c>
      <c r="B476" s="89" t="s">
        <v>1321</v>
      </c>
      <c r="C476" s="89">
        <v>0</v>
      </c>
      <c r="D476" s="89">
        <v>211.46685214605597</v>
      </c>
      <c r="E476" s="89">
        <v>211.46685214605597</v>
      </c>
      <c r="F476" s="3"/>
    </row>
    <row r="477" spans="1:6" x14ac:dyDescent="0.25">
      <c r="A477" s="9">
        <f t="shared" si="7"/>
        <v>104132</v>
      </c>
      <c r="B477" s="88" t="s">
        <v>1322</v>
      </c>
      <c r="C477" s="88">
        <v>0</v>
      </c>
      <c r="D477" s="88">
        <v>208.35430735768927</v>
      </c>
      <c r="E477" s="88">
        <v>208.35430735768927</v>
      </c>
      <c r="F477" s="3"/>
    </row>
    <row r="478" spans="1:6" x14ac:dyDescent="0.25">
      <c r="A478" s="9">
        <f t="shared" si="7"/>
        <v>104133</v>
      </c>
      <c r="B478" s="89" t="s">
        <v>1323</v>
      </c>
      <c r="C478" s="89">
        <v>82.258064516129039</v>
      </c>
      <c r="D478" s="89">
        <v>229.43400809329239</v>
      </c>
      <c r="E478" s="89">
        <v>147.17594357716337</v>
      </c>
      <c r="F478" s="3"/>
    </row>
    <row r="479" spans="1:6" x14ac:dyDescent="0.25">
      <c r="A479" s="9">
        <f t="shared" si="7"/>
        <v>111013</v>
      </c>
      <c r="B479" s="88" t="s">
        <v>1324</v>
      </c>
      <c r="C479" s="88">
        <v>0</v>
      </c>
      <c r="D479" s="88">
        <v>665.66362713178285</v>
      </c>
      <c r="E479" s="88">
        <v>665.66362713178285</v>
      </c>
      <c r="F479" s="3"/>
    </row>
    <row r="480" spans="1:6" x14ac:dyDescent="0.25">
      <c r="A480" s="9">
        <f t="shared" si="7"/>
        <v>111111</v>
      </c>
      <c r="B480" s="89" t="s">
        <v>1325</v>
      </c>
      <c r="C480" s="89">
        <v>0</v>
      </c>
      <c r="D480" s="89">
        <v>0</v>
      </c>
      <c r="E480" s="89">
        <v>0</v>
      </c>
      <c r="F480" s="3"/>
    </row>
    <row r="481" spans="1:6" x14ac:dyDescent="0.25">
      <c r="A481" s="9">
        <f t="shared" si="7"/>
        <v>111112</v>
      </c>
      <c r="B481" s="88" t="s">
        <v>1326</v>
      </c>
      <c r="C481" s="88">
        <v>350</v>
      </c>
      <c r="D481" s="88">
        <v>350</v>
      </c>
      <c r="E481" s="88">
        <v>0</v>
      </c>
      <c r="F481" s="3"/>
    </row>
    <row r="482" spans="1:6" x14ac:dyDescent="0.25">
      <c r="A482" s="9">
        <f t="shared" si="7"/>
        <v>111113</v>
      </c>
      <c r="B482" s="89" t="s">
        <v>1327</v>
      </c>
      <c r="C482" s="89">
        <v>0</v>
      </c>
      <c r="D482" s="89">
        <v>0</v>
      </c>
      <c r="E482" s="89">
        <v>0</v>
      </c>
      <c r="F482" s="3"/>
    </row>
    <row r="483" spans="1:6" x14ac:dyDescent="0.25">
      <c r="A483" s="9">
        <f t="shared" si="7"/>
        <v>111121</v>
      </c>
      <c r="B483" s="88" t="s">
        <v>1328</v>
      </c>
      <c r="C483" s="88">
        <v>0</v>
      </c>
      <c r="D483" s="88">
        <v>4145.8213098006645</v>
      </c>
      <c r="E483" s="88">
        <v>4145.8213098006645</v>
      </c>
      <c r="F483" s="3"/>
    </row>
    <row r="484" spans="1:6" x14ac:dyDescent="0.25">
      <c r="A484" s="9">
        <f t="shared" si="7"/>
        <v>111122</v>
      </c>
      <c r="B484" s="89" t="s">
        <v>1329</v>
      </c>
      <c r="C484" s="89">
        <v>0</v>
      </c>
      <c r="D484" s="89">
        <v>4797.040736434109</v>
      </c>
      <c r="E484" s="89">
        <v>4797.040736434109</v>
      </c>
      <c r="F484" s="3"/>
    </row>
    <row r="485" spans="1:6" x14ac:dyDescent="0.25">
      <c r="A485" s="9">
        <f t="shared" si="7"/>
        <v>111123</v>
      </c>
      <c r="B485" s="88" t="s">
        <v>1330</v>
      </c>
      <c r="C485" s="88">
        <v>17.934782608695652</v>
      </c>
      <c r="D485" s="88">
        <v>2553.6219412722071</v>
      </c>
      <c r="E485" s="88">
        <v>2535.6871586635116</v>
      </c>
      <c r="F485" s="3"/>
    </row>
    <row r="486" spans="1:6" x14ac:dyDescent="0.25">
      <c r="A486" s="9">
        <f t="shared" si="7"/>
        <v>111201</v>
      </c>
      <c r="B486" s="89" t="s">
        <v>1331</v>
      </c>
      <c r="C486" s="89">
        <v>46.050892674616698</v>
      </c>
      <c r="D486" s="89">
        <v>276.45130351542338</v>
      </c>
      <c r="E486" s="89">
        <v>230.40041084080667</v>
      </c>
      <c r="F486" s="3"/>
    </row>
    <row r="487" spans="1:6" x14ac:dyDescent="0.25">
      <c r="A487" s="9">
        <f t="shared" si="7"/>
        <v>111202</v>
      </c>
      <c r="B487" s="88" t="s">
        <v>1332</v>
      </c>
      <c r="C487" s="88">
        <v>67.152002547770707</v>
      </c>
      <c r="D487" s="88">
        <v>577.40588289551499</v>
      </c>
      <c r="E487" s="88">
        <v>510.25388034774426</v>
      </c>
      <c r="F487" s="3"/>
    </row>
    <row r="488" spans="1:6" x14ac:dyDescent="0.25">
      <c r="A488" s="9">
        <f t="shared" si="7"/>
        <v>111203</v>
      </c>
      <c r="B488" s="89" t="s">
        <v>1333</v>
      </c>
      <c r="C488" s="89">
        <v>137.11876308724831</v>
      </c>
      <c r="D488" s="89">
        <v>951.30424616852838</v>
      </c>
      <c r="E488" s="89">
        <v>814.18548308128004</v>
      </c>
      <c r="F488" s="3"/>
    </row>
    <row r="489" spans="1:6" x14ac:dyDescent="0.25">
      <c r="A489" s="9">
        <f t="shared" si="7"/>
        <v>111301</v>
      </c>
      <c r="B489" s="88" t="s">
        <v>1334</v>
      </c>
      <c r="C489" s="88">
        <v>0</v>
      </c>
      <c r="D489" s="88">
        <v>204.9212736586459</v>
      </c>
      <c r="E489" s="88">
        <v>204.9212736586459</v>
      </c>
      <c r="F489" s="3"/>
    </row>
    <row r="490" spans="1:6" x14ac:dyDescent="0.25">
      <c r="A490" s="9">
        <f t="shared" si="7"/>
        <v>111302</v>
      </c>
      <c r="B490" s="89" t="s">
        <v>1335</v>
      </c>
      <c r="C490" s="89">
        <v>6.8181818181818177E-2</v>
      </c>
      <c r="D490" s="89">
        <v>2485.1469331161938</v>
      </c>
      <c r="E490" s="89">
        <v>2485.0787512980119</v>
      </c>
      <c r="F490" s="3"/>
    </row>
    <row r="491" spans="1:6" x14ac:dyDescent="0.25">
      <c r="A491" s="9">
        <f t="shared" si="7"/>
        <v>111303</v>
      </c>
      <c r="B491" s="88" t="s">
        <v>1336</v>
      </c>
      <c r="C491" s="88">
        <v>25.947928125000001</v>
      </c>
      <c r="D491" s="88">
        <v>707.49939894116471</v>
      </c>
      <c r="E491" s="88">
        <v>681.55147081616474</v>
      </c>
      <c r="F491" s="3"/>
    </row>
    <row r="492" spans="1:6" x14ac:dyDescent="0.25">
      <c r="A492" s="9">
        <f t="shared" si="7"/>
        <v>111401</v>
      </c>
      <c r="B492" s="89" t="s">
        <v>1337</v>
      </c>
      <c r="C492" s="89">
        <v>7.9224609261186254</v>
      </c>
      <c r="D492" s="89">
        <v>450.35761736266744</v>
      </c>
      <c r="E492" s="89">
        <v>442.43515643654882</v>
      </c>
      <c r="F492" s="3"/>
    </row>
    <row r="493" spans="1:6" x14ac:dyDescent="0.25">
      <c r="A493" s="9">
        <f t="shared" si="7"/>
        <v>111402</v>
      </c>
      <c r="B493" s="88" t="s">
        <v>1338</v>
      </c>
      <c r="C493" s="88">
        <v>23.022660847880299</v>
      </c>
      <c r="D493" s="88">
        <v>606.37415954532264</v>
      </c>
      <c r="E493" s="88">
        <v>583.35149869744237</v>
      </c>
      <c r="F493" s="3"/>
    </row>
    <row r="494" spans="1:6" x14ac:dyDescent="0.25">
      <c r="A494" s="9">
        <f t="shared" si="7"/>
        <v>111403</v>
      </c>
      <c r="B494" s="89" t="s">
        <v>1339</v>
      </c>
      <c r="C494" s="89">
        <v>34.978979326923074</v>
      </c>
      <c r="D494" s="89">
        <v>1332.5008458589311</v>
      </c>
      <c r="E494" s="89">
        <v>1297.5218665320081</v>
      </c>
      <c r="F494" s="3"/>
    </row>
    <row r="495" spans="1:6" x14ac:dyDescent="0.25">
      <c r="A495" s="9">
        <f t="shared" si="7"/>
        <v>114101</v>
      </c>
      <c r="B495" s="88" t="s">
        <v>1340</v>
      </c>
      <c r="C495" s="88">
        <v>211.37614678899084</v>
      </c>
      <c r="D495" s="88">
        <v>296.95781926751715</v>
      </c>
      <c r="E495" s="88">
        <v>85.581672478526315</v>
      </c>
      <c r="F495" s="3"/>
    </row>
    <row r="496" spans="1:6" x14ac:dyDescent="0.25">
      <c r="A496" s="9">
        <f t="shared" si="7"/>
        <v>114102</v>
      </c>
      <c r="B496" s="89" t="s">
        <v>1341</v>
      </c>
      <c r="C496" s="89">
        <v>533.4375</v>
      </c>
      <c r="D496" s="89">
        <v>662.77351624323194</v>
      </c>
      <c r="E496" s="89">
        <v>129.33601624323194</v>
      </c>
      <c r="F496" s="3"/>
    </row>
    <row r="497" spans="1:6" x14ac:dyDescent="0.25">
      <c r="A497" s="9">
        <f t="shared" si="7"/>
        <v>114103</v>
      </c>
      <c r="B497" s="88" t="s">
        <v>1342</v>
      </c>
      <c r="C497" s="88">
        <v>566.3317757009346</v>
      </c>
      <c r="D497" s="88">
        <v>789.43444180584572</v>
      </c>
      <c r="E497" s="88">
        <v>223.10266610491112</v>
      </c>
      <c r="F497" s="3"/>
    </row>
    <row r="498" spans="1:6" x14ac:dyDescent="0.25">
      <c r="A498" s="9">
        <f t="shared" si="7"/>
        <v>114111</v>
      </c>
      <c r="B498" s="89" t="s">
        <v>1343</v>
      </c>
      <c r="C498" s="89">
        <v>8.1683168316831676</v>
      </c>
      <c r="D498" s="89">
        <v>8.1683168316831676</v>
      </c>
      <c r="E498" s="89">
        <v>0</v>
      </c>
      <c r="F498" s="3"/>
    </row>
    <row r="499" spans="1:6" x14ac:dyDescent="0.25">
      <c r="A499" s="9">
        <f t="shared" si="7"/>
        <v>114112</v>
      </c>
      <c r="B499" s="88" t="s">
        <v>1344</v>
      </c>
      <c r="C499" s="88">
        <v>27.359556666666666</v>
      </c>
      <c r="D499" s="88">
        <v>49.548344237726106</v>
      </c>
      <c r="E499" s="88">
        <v>22.188787571059439</v>
      </c>
      <c r="F499" s="3"/>
    </row>
    <row r="500" spans="1:6" x14ac:dyDescent="0.25">
      <c r="A500" s="9">
        <f t="shared" si="7"/>
        <v>114113</v>
      </c>
      <c r="B500" s="89" t="s">
        <v>1345</v>
      </c>
      <c r="C500" s="89">
        <v>0</v>
      </c>
      <c r="D500" s="89">
        <v>0</v>
      </c>
      <c r="E500" s="89">
        <v>0</v>
      </c>
      <c r="F500" s="3"/>
    </row>
    <row r="501" spans="1:6" x14ac:dyDescent="0.25">
      <c r="A501" s="9">
        <f t="shared" si="7"/>
        <v>114121</v>
      </c>
      <c r="B501" s="88" t="s">
        <v>1346</v>
      </c>
      <c r="C501" s="88">
        <v>16.424700451807229</v>
      </c>
      <c r="D501" s="88">
        <v>21.264163975120763</v>
      </c>
      <c r="E501" s="88">
        <v>4.8394635233135332</v>
      </c>
      <c r="F501" s="3"/>
    </row>
    <row r="502" spans="1:6" x14ac:dyDescent="0.25">
      <c r="A502" s="9">
        <f t="shared" si="7"/>
        <v>114122</v>
      </c>
      <c r="B502" s="89" t="s">
        <v>1347</v>
      </c>
      <c r="C502" s="89">
        <v>23.306345728643219</v>
      </c>
      <c r="D502" s="89">
        <v>26.78613841224437</v>
      </c>
      <c r="E502" s="89">
        <v>3.4797926836011506</v>
      </c>
      <c r="F502" s="3"/>
    </row>
    <row r="503" spans="1:6" x14ac:dyDescent="0.25">
      <c r="A503" s="9">
        <f t="shared" si="7"/>
        <v>114123</v>
      </c>
      <c r="B503" s="88" t="s">
        <v>1348</v>
      </c>
      <c r="C503" s="88">
        <v>71.284712601626012</v>
      </c>
      <c r="D503" s="88">
        <v>81.436363709963288</v>
      </c>
      <c r="E503" s="88">
        <v>10.151651108337276</v>
      </c>
      <c r="F503" s="3"/>
    </row>
    <row r="504" spans="1:6" x14ac:dyDescent="0.25">
      <c r="A504" s="9">
        <f t="shared" si="7"/>
        <v>114131</v>
      </c>
      <c r="B504" s="89" t="s">
        <v>1349</v>
      </c>
      <c r="C504" s="89">
        <v>4.1975928977272723</v>
      </c>
      <c r="D504" s="89">
        <v>402.26459909764247</v>
      </c>
      <c r="E504" s="89">
        <v>398.06700619991523</v>
      </c>
      <c r="F504" s="3"/>
    </row>
    <row r="505" spans="1:6" x14ac:dyDescent="0.25">
      <c r="A505" s="9">
        <f t="shared" si="7"/>
        <v>114132</v>
      </c>
      <c r="B505" s="88" t="s">
        <v>1350</v>
      </c>
      <c r="C505" s="88">
        <v>0</v>
      </c>
      <c r="D505" s="88">
        <v>396.31006571729972</v>
      </c>
      <c r="E505" s="88">
        <v>396.31006571729972</v>
      </c>
      <c r="F505" s="3"/>
    </row>
    <row r="506" spans="1:6" x14ac:dyDescent="0.25">
      <c r="A506" s="9">
        <f t="shared" si="7"/>
        <v>114133</v>
      </c>
      <c r="B506" s="89" t="s">
        <v>1351</v>
      </c>
      <c r="C506" s="89">
        <v>25.546914970059877</v>
      </c>
      <c r="D506" s="89">
        <v>963.27803815212235</v>
      </c>
      <c r="E506" s="89">
        <v>937.73112318206245</v>
      </c>
      <c r="F506" s="3"/>
    </row>
    <row r="507" spans="1:6" x14ac:dyDescent="0.25">
      <c r="A507" s="9">
        <f t="shared" si="7"/>
        <v>114141</v>
      </c>
      <c r="B507" s="88" t="s">
        <v>1352</v>
      </c>
      <c r="C507" s="88">
        <v>0</v>
      </c>
      <c r="D507" s="88">
        <v>26.12643054903112</v>
      </c>
      <c r="E507" s="88">
        <v>26.12643054903112</v>
      </c>
      <c r="F507" s="3"/>
    </row>
    <row r="508" spans="1:6" x14ac:dyDescent="0.25">
      <c r="A508" s="9">
        <f t="shared" si="7"/>
        <v>114142</v>
      </c>
      <c r="B508" s="89" t="s">
        <v>1353</v>
      </c>
      <c r="C508" s="89">
        <v>0.2424409090909091</v>
      </c>
      <c r="D508" s="89">
        <v>80.878804545454543</v>
      </c>
      <c r="E508" s="89">
        <v>80.63636363636364</v>
      </c>
      <c r="F508" s="3"/>
    </row>
    <row r="509" spans="1:6" x14ac:dyDescent="0.25">
      <c r="A509" s="9">
        <f t="shared" si="7"/>
        <v>114143</v>
      </c>
      <c r="B509" s="88" t="s">
        <v>1354</v>
      </c>
      <c r="C509" s="88">
        <v>273.83720930232556</v>
      </c>
      <c r="D509" s="88">
        <v>747.47140828929616</v>
      </c>
      <c r="E509" s="88">
        <v>473.6341989869706</v>
      </c>
      <c r="F509" s="3"/>
    </row>
    <row r="510" spans="1:6" x14ac:dyDescent="0.25">
      <c r="A510" s="9">
        <f t="shared" si="7"/>
        <v>114151</v>
      </c>
      <c r="B510" s="89" t="s">
        <v>1355</v>
      </c>
      <c r="C510" s="89">
        <v>20.96590909090909</v>
      </c>
      <c r="D510" s="89">
        <v>47.983013408657186</v>
      </c>
      <c r="E510" s="89">
        <v>27.017104317748096</v>
      </c>
      <c r="F510" s="3"/>
    </row>
    <row r="511" spans="1:6" x14ac:dyDescent="0.25">
      <c r="A511" s="9">
        <f t="shared" si="7"/>
        <v>114152</v>
      </c>
      <c r="B511" s="88" t="s">
        <v>1356</v>
      </c>
      <c r="C511" s="88">
        <v>162.5</v>
      </c>
      <c r="D511" s="88">
        <v>176.65181654739186</v>
      </c>
      <c r="E511" s="88">
        <v>14.15181654739186</v>
      </c>
      <c r="F511" s="3"/>
    </row>
    <row r="512" spans="1:6" x14ac:dyDescent="0.25">
      <c r="A512" s="9">
        <f t="shared" si="7"/>
        <v>114153</v>
      </c>
      <c r="B512" s="89" t="s">
        <v>1357</v>
      </c>
      <c r="C512" s="89">
        <v>199.54545454545453</v>
      </c>
      <c r="D512" s="89">
        <v>230.42214519430954</v>
      </c>
      <c r="E512" s="89">
        <v>30.876690648855003</v>
      </c>
      <c r="F512" s="3"/>
    </row>
    <row r="513" spans="1:6" x14ac:dyDescent="0.25">
      <c r="A513" s="9">
        <f t="shared" si="7"/>
        <v>114161</v>
      </c>
      <c r="B513" s="88" t="s">
        <v>1358</v>
      </c>
      <c r="C513" s="88">
        <v>2.539857142857143E-2</v>
      </c>
      <c r="D513" s="88">
        <v>97.038802564764637</v>
      </c>
      <c r="E513" s="88">
        <v>97.01340399333607</v>
      </c>
      <c r="F513" s="3"/>
    </row>
    <row r="514" spans="1:6" x14ac:dyDescent="0.25">
      <c r="A514" s="9">
        <f t="shared" si="7"/>
        <v>114162</v>
      </c>
      <c r="B514" s="89" t="s">
        <v>1359</v>
      </c>
      <c r="C514" s="89">
        <v>62.994350282485875</v>
      </c>
      <c r="D514" s="89">
        <v>121.05486723747573</v>
      </c>
      <c r="E514" s="89">
        <v>58.060516954989858</v>
      </c>
      <c r="F514" s="3"/>
    </row>
    <row r="515" spans="1:6" x14ac:dyDescent="0.25">
      <c r="A515" s="9">
        <f t="shared" si="7"/>
        <v>114163</v>
      </c>
      <c r="B515" s="88" t="s">
        <v>1360</v>
      </c>
      <c r="C515" s="88">
        <v>479.296875</v>
      </c>
      <c r="D515" s="88">
        <v>985.62044791862684</v>
      </c>
      <c r="E515" s="88">
        <v>506.32357291862684</v>
      </c>
      <c r="F515" s="3"/>
    </row>
    <row r="516" spans="1:6" x14ac:dyDescent="0.25">
      <c r="A516" s="9">
        <f t="shared" si="7"/>
        <v>121101</v>
      </c>
      <c r="B516" s="89" t="s">
        <v>1361</v>
      </c>
      <c r="C516" s="89">
        <v>733.01700000000005</v>
      </c>
      <c r="D516" s="89">
        <v>1028.0411533945944</v>
      </c>
      <c r="E516" s="89">
        <v>295.02415339459435</v>
      </c>
      <c r="F516" s="3"/>
    </row>
    <row r="517" spans="1:6" x14ac:dyDescent="0.25">
      <c r="A517" s="9">
        <f t="shared" si="7"/>
        <v>121102</v>
      </c>
      <c r="B517" s="88" t="s">
        <v>1362</v>
      </c>
      <c r="C517" s="88">
        <v>0</v>
      </c>
      <c r="D517" s="88">
        <v>0</v>
      </c>
      <c r="E517" s="88">
        <v>0</v>
      </c>
      <c r="F517" s="3"/>
    </row>
    <row r="518" spans="1:6" x14ac:dyDescent="0.25">
      <c r="A518" s="9">
        <f t="shared" si="7"/>
        <v>121103</v>
      </c>
      <c r="B518" s="89" t="s">
        <v>1363</v>
      </c>
      <c r="C518" s="89">
        <v>0</v>
      </c>
      <c r="D518" s="89">
        <v>0</v>
      </c>
      <c r="E518" s="89">
        <v>0</v>
      </c>
      <c r="F518" s="3"/>
    </row>
    <row r="519" spans="1:6" x14ac:dyDescent="0.25">
      <c r="A519" s="9">
        <f t="shared" si="7"/>
        <v>121111</v>
      </c>
      <c r="B519" s="88" t="s">
        <v>1364</v>
      </c>
      <c r="C519" s="88">
        <v>0.17978764044943821</v>
      </c>
      <c r="D519" s="88">
        <v>6019.6099143901047</v>
      </c>
      <c r="E519" s="88">
        <v>6019.4301267496548</v>
      </c>
      <c r="F519" s="3"/>
    </row>
    <row r="520" spans="1:6" x14ac:dyDescent="0.25">
      <c r="A520" s="9">
        <f t="shared" si="7"/>
        <v>121112</v>
      </c>
      <c r="B520" s="89" t="s">
        <v>1365</v>
      </c>
      <c r="C520" s="89">
        <v>0</v>
      </c>
      <c r="D520" s="89">
        <v>23120.474484732822</v>
      </c>
      <c r="E520" s="89">
        <v>23120.474484732822</v>
      </c>
      <c r="F520" s="3"/>
    </row>
    <row r="521" spans="1:6" x14ac:dyDescent="0.25">
      <c r="A521" s="9">
        <f t="shared" si="7"/>
        <v>121113</v>
      </c>
      <c r="B521" s="88" t="s">
        <v>1366</v>
      </c>
      <c r="C521" s="88">
        <v>0</v>
      </c>
      <c r="D521" s="88">
        <v>0</v>
      </c>
      <c r="E521" s="88">
        <v>0</v>
      </c>
      <c r="F521" s="3"/>
    </row>
    <row r="522" spans="1:6" x14ac:dyDescent="0.25">
      <c r="A522" s="9">
        <f t="shared" si="7"/>
        <v>121121</v>
      </c>
      <c r="B522" s="89" t="s">
        <v>1367</v>
      </c>
      <c r="C522" s="89">
        <v>7.9722563256325634</v>
      </c>
      <c r="D522" s="89">
        <v>96.446841995673921</v>
      </c>
      <c r="E522" s="89">
        <v>88.474585670041364</v>
      </c>
      <c r="F522" s="3"/>
    </row>
    <row r="523" spans="1:6" x14ac:dyDescent="0.25">
      <c r="A523" s="9">
        <f t="shared" si="7"/>
        <v>121122</v>
      </c>
      <c r="B523" s="88" t="s">
        <v>1368</v>
      </c>
      <c r="C523" s="88">
        <v>0.6957000000000001</v>
      </c>
      <c r="D523" s="88">
        <v>222.31580185338643</v>
      </c>
      <c r="E523" s="88">
        <v>221.62010185338644</v>
      </c>
      <c r="F523" s="3"/>
    </row>
    <row r="524" spans="1:6" x14ac:dyDescent="0.25">
      <c r="A524" s="9">
        <f t="shared" ref="A524:A587" si="8">VALUE(B524)</f>
        <v>121123</v>
      </c>
      <c r="B524" s="89" t="s">
        <v>1369</v>
      </c>
      <c r="C524" s="89">
        <v>0</v>
      </c>
      <c r="D524" s="89">
        <v>56.607266189567433</v>
      </c>
      <c r="E524" s="89">
        <v>56.607266189567433</v>
      </c>
      <c r="F524" s="3"/>
    </row>
    <row r="525" spans="1:6" x14ac:dyDescent="0.25">
      <c r="A525" s="9">
        <f t="shared" si="8"/>
        <v>121131</v>
      </c>
      <c r="B525" s="88" t="s">
        <v>1370</v>
      </c>
      <c r="C525" s="88">
        <v>5.5809994535519136</v>
      </c>
      <c r="D525" s="88">
        <v>81.784992880588945</v>
      </c>
      <c r="E525" s="88">
        <v>76.203993427037034</v>
      </c>
      <c r="F525" s="3"/>
    </row>
    <row r="526" spans="1:6" x14ac:dyDescent="0.25">
      <c r="A526" s="9">
        <f t="shared" si="8"/>
        <v>121132</v>
      </c>
      <c r="B526" s="89" t="s">
        <v>1371</v>
      </c>
      <c r="C526" s="89">
        <v>0</v>
      </c>
      <c r="D526" s="89">
        <v>54.342975541984735</v>
      </c>
      <c r="E526" s="89">
        <v>54.342975541984735</v>
      </c>
      <c r="F526" s="3"/>
    </row>
    <row r="527" spans="1:6" x14ac:dyDescent="0.25">
      <c r="A527" s="9">
        <f t="shared" si="8"/>
        <v>121141</v>
      </c>
      <c r="B527" s="88" t="s">
        <v>1372</v>
      </c>
      <c r="C527" s="88">
        <v>426.05944809160309</v>
      </c>
      <c r="D527" s="88">
        <v>560.16548167465908</v>
      </c>
      <c r="E527" s="88">
        <v>134.10603358305599</v>
      </c>
      <c r="F527" s="3"/>
    </row>
    <row r="528" spans="1:6" x14ac:dyDescent="0.25">
      <c r="A528" s="9">
        <f t="shared" si="8"/>
        <v>121142</v>
      </c>
      <c r="B528" s="89" t="s">
        <v>1373</v>
      </c>
      <c r="C528" s="89">
        <v>172.67441860465115</v>
      </c>
      <c r="D528" s="89">
        <v>275.35736657642462</v>
      </c>
      <c r="E528" s="89">
        <v>102.68294797177347</v>
      </c>
      <c r="F528" s="3"/>
    </row>
    <row r="529" spans="1:6" x14ac:dyDescent="0.25">
      <c r="A529" s="9">
        <f t="shared" si="8"/>
        <v>121143</v>
      </c>
      <c r="B529" s="88" t="s">
        <v>1374</v>
      </c>
      <c r="C529" s="88">
        <v>987.5</v>
      </c>
      <c r="D529" s="88">
        <v>987.5</v>
      </c>
      <c r="E529" s="88">
        <v>0</v>
      </c>
      <c r="F529" s="3"/>
    </row>
    <row r="530" spans="1:6" x14ac:dyDescent="0.25">
      <c r="A530" s="9">
        <f t="shared" si="8"/>
        <v>121151</v>
      </c>
      <c r="B530" s="89" t="s">
        <v>1375</v>
      </c>
      <c r="C530" s="89">
        <v>0.10920911764705883</v>
      </c>
      <c r="D530" s="89">
        <v>1.1110368193116942</v>
      </c>
      <c r="E530" s="89">
        <v>1.0018277016646353</v>
      </c>
      <c r="F530" s="3"/>
    </row>
    <row r="531" spans="1:6" x14ac:dyDescent="0.25">
      <c r="A531" s="9">
        <f t="shared" si="8"/>
        <v>121152</v>
      </c>
      <c r="B531" s="88" t="s">
        <v>1376</v>
      </c>
      <c r="C531" s="88">
        <v>56.25</v>
      </c>
      <c r="D531" s="88">
        <v>56.25</v>
      </c>
      <c r="E531" s="88">
        <v>0</v>
      </c>
      <c r="F531" s="3"/>
    </row>
    <row r="532" spans="1:6" x14ac:dyDescent="0.25">
      <c r="A532" s="9">
        <f t="shared" si="8"/>
        <v>121153</v>
      </c>
      <c r="B532" s="89" t="s">
        <v>1377</v>
      </c>
      <c r="C532" s="89">
        <v>56.25</v>
      </c>
      <c r="D532" s="89">
        <v>56.25</v>
      </c>
      <c r="E532" s="89">
        <v>0</v>
      </c>
      <c r="F532" s="3"/>
    </row>
    <row r="533" spans="1:6" x14ac:dyDescent="0.25">
      <c r="A533" s="9">
        <f t="shared" si="8"/>
        <v>124101</v>
      </c>
      <c r="B533" s="88" t="s">
        <v>1378</v>
      </c>
      <c r="C533" s="88">
        <v>0</v>
      </c>
      <c r="D533" s="88">
        <v>0</v>
      </c>
      <c r="E533" s="88">
        <v>0</v>
      </c>
      <c r="F533" s="3"/>
    </row>
    <row r="534" spans="1:6" x14ac:dyDescent="0.25">
      <c r="A534" s="9">
        <f t="shared" si="8"/>
        <v>124102</v>
      </c>
      <c r="B534" s="89" t="s">
        <v>1379</v>
      </c>
      <c r="C534" s="89">
        <v>323.4375</v>
      </c>
      <c r="D534" s="89">
        <v>1209.792701319973</v>
      </c>
      <c r="E534" s="89">
        <v>886.35520131997305</v>
      </c>
      <c r="F534" s="3"/>
    </row>
    <row r="535" spans="1:6" x14ac:dyDescent="0.25">
      <c r="A535" s="9">
        <f t="shared" si="8"/>
        <v>124103</v>
      </c>
      <c r="B535" s="88" t="s">
        <v>1380</v>
      </c>
      <c r="C535" s="88">
        <v>1807.5</v>
      </c>
      <c r="D535" s="88">
        <v>1807.5</v>
      </c>
      <c r="E535" s="88">
        <v>0</v>
      </c>
      <c r="F535" s="3"/>
    </row>
    <row r="536" spans="1:6" x14ac:dyDescent="0.25">
      <c r="A536" s="9">
        <f t="shared" si="8"/>
        <v>124111</v>
      </c>
      <c r="B536" s="89" t="s">
        <v>1381</v>
      </c>
      <c r="C536" s="89">
        <v>0.27313428571428572</v>
      </c>
      <c r="D536" s="89">
        <v>23.562980946564885</v>
      </c>
      <c r="E536" s="89">
        <v>23.2898466608506</v>
      </c>
      <c r="F536" s="3"/>
    </row>
    <row r="537" spans="1:6" x14ac:dyDescent="0.25">
      <c r="A537" s="9">
        <f t="shared" si="8"/>
        <v>124112</v>
      </c>
      <c r="B537" s="88" t="s">
        <v>1382</v>
      </c>
      <c r="C537" s="88">
        <v>97.388059701492537</v>
      </c>
      <c r="D537" s="88">
        <v>97.388059701492537</v>
      </c>
      <c r="E537" s="88">
        <v>0</v>
      </c>
      <c r="F537" s="3"/>
    </row>
    <row r="538" spans="1:6" x14ac:dyDescent="0.25">
      <c r="A538" s="9">
        <f t="shared" si="8"/>
        <v>124113</v>
      </c>
      <c r="B538" s="89" t="s">
        <v>1383</v>
      </c>
      <c r="C538" s="89">
        <v>45.833333333333336</v>
      </c>
      <c r="D538" s="89">
        <v>45.833333333333336</v>
      </c>
      <c r="E538" s="89">
        <v>0</v>
      </c>
      <c r="F538" s="3"/>
    </row>
    <row r="539" spans="1:6" x14ac:dyDescent="0.25">
      <c r="A539" s="9">
        <f t="shared" si="8"/>
        <v>131011</v>
      </c>
      <c r="B539" s="88" t="s">
        <v>1384</v>
      </c>
      <c r="C539" s="88">
        <v>0</v>
      </c>
      <c r="D539" s="88">
        <v>0</v>
      </c>
      <c r="E539" s="88">
        <v>0</v>
      </c>
      <c r="F539" s="3"/>
    </row>
    <row r="540" spans="1:6" x14ac:dyDescent="0.25">
      <c r="A540" s="9">
        <f t="shared" si="8"/>
        <v>131101</v>
      </c>
      <c r="B540" s="89" t="s">
        <v>1385</v>
      </c>
      <c r="C540" s="89">
        <v>20.625</v>
      </c>
      <c r="D540" s="89">
        <v>29.116089928435112</v>
      </c>
      <c r="E540" s="89">
        <v>8.4910899284351125</v>
      </c>
      <c r="F540" s="3"/>
    </row>
    <row r="541" spans="1:6" x14ac:dyDescent="0.25">
      <c r="A541" s="9">
        <f t="shared" si="8"/>
        <v>131102</v>
      </c>
      <c r="B541" s="88" t="s">
        <v>1386</v>
      </c>
      <c r="C541" s="88">
        <v>515.625</v>
      </c>
      <c r="D541" s="88">
        <v>515.625</v>
      </c>
      <c r="E541" s="88">
        <v>0</v>
      </c>
      <c r="F541" s="3"/>
    </row>
    <row r="542" spans="1:6" x14ac:dyDescent="0.25">
      <c r="A542" s="9">
        <f t="shared" si="8"/>
        <v>131103</v>
      </c>
      <c r="B542" s="89" t="s">
        <v>1387</v>
      </c>
      <c r="C542" s="89">
        <v>0</v>
      </c>
      <c r="D542" s="89">
        <v>0</v>
      </c>
      <c r="E542" s="89">
        <v>0</v>
      </c>
      <c r="F542" s="3"/>
    </row>
    <row r="543" spans="1:6" x14ac:dyDescent="0.25">
      <c r="A543" s="9">
        <f t="shared" si="8"/>
        <v>131111</v>
      </c>
      <c r="B543" s="88" t="s">
        <v>1388</v>
      </c>
      <c r="C543" s="88">
        <v>55.489836729222525</v>
      </c>
      <c r="D543" s="88">
        <v>137.2758113907237</v>
      </c>
      <c r="E543" s="88">
        <v>81.785974661501172</v>
      </c>
      <c r="F543" s="3"/>
    </row>
    <row r="544" spans="1:6" x14ac:dyDescent="0.25">
      <c r="A544" s="9">
        <f t="shared" si="8"/>
        <v>131112</v>
      </c>
      <c r="B544" s="89" t="s">
        <v>1389</v>
      </c>
      <c r="C544" s="89">
        <v>305.6792007518797</v>
      </c>
      <c r="D544" s="89">
        <v>313.34033452189641</v>
      </c>
      <c r="E544" s="89">
        <v>7.6611337700167041</v>
      </c>
      <c r="F544" s="3"/>
    </row>
    <row r="545" spans="1:6" x14ac:dyDescent="0.25">
      <c r="A545" s="9">
        <f t="shared" si="8"/>
        <v>131113</v>
      </c>
      <c r="B545" s="88" t="s">
        <v>1390</v>
      </c>
      <c r="C545" s="88">
        <v>481.57894736842104</v>
      </c>
      <c r="D545" s="88">
        <v>481.57894736842104</v>
      </c>
      <c r="E545" s="88">
        <v>0</v>
      </c>
      <c r="F545" s="3"/>
    </row>
    <row r="546" spans="1:6" x14ac:dyDescent="0.25">
      <c r="A546" s="9">
        <f t="shared" si="8"/>
        <v>131201</v>
      </c>
      <c r="B546" s="89" t="s">
        <v>1391</v>
      </c>
      <c r="C546" s="89">
        <v>113.0128172330097</v>
      </c>
      <c r="D546" s="89">
        <v>168.8962303870257</v>
      </c>
      <c r="E546" s="89">
        <v>55.883413154015997</v>
      </c>
      <c r="F546" s="3"/>
    </row>
    <row r="547" spans="1:6" x14ac:dyDescent="0.25">
      <c r="A547" s="9">
        <f t="shared" si="8"/>
        <v>131202</v>
      </c>
      <c r="B547" s="88" t="s">
        <v>1392</v>
      </c>
      <c r="C547" s="88">
        <v>433.20895522388059</v>
      </c>
      <c r="D547" s="88">
        <v>476.29806829355135</v>
      </c>
      <c r="E547" s="88">
        <v>43.089113069670759</v>
      </c>
      <c r="F547" s="3"/>
    </row>
    <row r="548" spans="1:6" x14ac:dyDescent="0.25">
      <c r="A548" s="9">
        <f t="shared" si="8"/>
        <v>131203</v>
      </c>
      <c r="B548" s="89" t="s">
        <v>1393</v>
      </c>
      <c r="C548" s="89">
        <v>1306.0942108695654</v>
      </c>
      <c r="D548" s="89">
        <v>1461.14889651925</v>
      </c>
      <c r="E548" s="89">
        <v>155.05468564968464</v>
      </c>
      <c r="F548" s="3"/>
    </row>
    <row r="549" spans="1:6" x14ac:dyDescent="0.25">
      <c r="A549" s="9">
        <f t="shared" si="8"/>
        <v>131301</v>
      </c>
      <c r="B549" s="88" t="s">
        <v>1394</v>
      </c>
      <c r="C549" s="88">
        <v>30.854057975986283</v>
      </c>
      <c r="D549" s="88">
        <v>66.774792462126072</v>
      </c>
      <c r="E549" s="88">
        <v>35.920734486139793</v>
      </c>
      <c r="F549" s="3"/>
    </row>
    <row r="550" spans="1:6" x14ac:dyDescent="0.25">
      <c r="A550" s="9">
        <f t="shared" si="8"/>
        <v>131302</v>
      </c>
      <c r="B550" s="89" t="s">
        <v>1395</v>
      </c>
      <c r="C550" s="89">
        <v>47.171029670329681</v>
      </c>
      <c r="D550" s="89">
        <v>254.22133939476552</v>
      </c>
      <c r="E550" s="89">
        <v>207.05030972443583</v>
      </c>
      <c r="F550" s="3"/>
    </row>
    <row r="551" spans="1:6" x14ac:dyDescent="0.25">
      <c r="A551" s="9">
        <f t="shared" si="8"/>
        <v>131303</v>
      </c>
      <c r="B551" s="88" t="s">
        <v>1396</v>
      </c>
      <c r="C551" s="88">
        <v>43.929257894736843</v>
      </c>
      <c r="D551" s="88">
        <v>43.929257894736843</v>
      </c>
      <c r="E551" s="88">
        <v>0</v>
      </c>
      <c r="F551" s="3"/>
    </row>
    <row r="552" spans="1:6" x14ac:dyDescent="0.25">
      <c r="A552" s="9">
        <f t="shared" si="8"/>
        <v>134101</v>
      </c>
      <c r="B552" s="89" t="s">
        <v>1397</v>
      </c>
      <c r="C552" s="89">
        <v>186.20689655172413</v>
      </c>
      <c r="D552" s="89">
        <v>197.91874472887602</v>
      </c>
      <c r="E552" s="89">
        <v>11.711848177151893</v>
      </c>
      <c r="F552" s="3"/>
    </row>
    <row r="553" spans="1:6" x14ac:dyDescent="0.25">
      <c r="A553" s="9">
        <f t="shared" si="8"/>
        <v>134102</v>
      </c>
      <c r="B553" s="88" t="s">
        <v>1398</v>
      </c>
      <c r="C553" s="88">
        <v>969.23076923076928</v>
      </c>
      <c r="D553" s="88">
        <v>969.23076923076928</v>
      </c>
      <c r="E553" s="88">
        <v>0</v>
      </c>
      <c r="F553" s="3"/>
    </row>
    <row r="554" spans="1:6" x14ac:dyDescent="0.25">
      <c r="A554" s="9">
        <f t="shared" si="8"/>
        <v>134103</v>
      </c>
      <c r="B554" s="89" t="s">
        <v>1399</v>
      </c>
      <c r="C554" s="89">
        <v>347.36842105263156</v>
      </c>
      <c r="D554" s="89">
        <v>728.5693110326838</v>
      </c>
      <c r="E554" s="89">
        <v>381.20088998005224</v>
      </c>
      <c r="F554" s="3"/>
    </row>
    <row r="555" spans="1:6" x14ac:dyDescent="0.25">
      <c r="A555" s="9">
        <f t="shared" si="8"/>
        <v>134111</v>
      </c>
      <c r="B555" s="88" t="s">
        <v>1400</v>
      </c>
      <c r="C555" s="88">
        <v>25.384615384615383</v>
      </c>
      <c r="D555" s="88">
        <v>25.384615384615383</v>
      </c>
      <c r="E555" s="88">
        <v>0</v>
      </c>
      <c r="F555" s="3"/>
    </row>
    <row r="556" spans="1:6" x14ac:dyDescent="0.25">
      <c r="A556" s="9">
        <f t="shared" si="8"/>
        <v>134112</v>
      </c>
      <c r="B556" s="89" t="s">
        <v>1401</v>
      </c>
      <c r="C556" s="89">
        <v>63.46153846153846</v>
      </c>
      <c r="D556" s="89">
        <v>63.46153846153846</v>
      </c>
      <c r="E556" s="89">
        <v>0</v>
      </c>
      <c r="F556" s="3"/>
    </row>
    <row r="557" spans="1:6" x14ac:dyDescent="0.25">
      <c r="A557" s="9">
        <f t="shared" si="8"/>
        <v>134113</v>
      </c>
      <c r="B557" s="88" t="s">
        <v>1402</v>
      </c>
      <c r="C557" s="88">
        <v>1453.5714285714287</v>
      </c>
      <c r="D557" s="88">
        <v>1502.0919424482006</v>
      </c>
      <c r="E557" s="88">
        <v>48.520513876771929</v>
      </c>
      <c r="F557" s="3"/>
    </row>
    <row r="558" spans="1:6" x14ac:dyDescent="0.25">
      <c r="A558" s="9">
        <f t="shared" si="8"/>
        <v>134121</v>
      </c>
      <c r="B558" s="89" t="s">
        <v>1403</v>
      </c>
      <c r="C558" s="89">
        <v>143.46358618881121</v>
      </c>
      <c r="D558" s="89">
        <v>166.76027189887719</v>
      </c>
      <c r="E558" s="89">
        <v>23.296685710065987</v>
      </c>
      <c r="F558" s="3"/>
    </row>
    <row r="559" spans="1:6" x14ac:dyDescent="0.25">
      <c r="A559" s="9">
        <f t="shared" si="8"/>
        <v>134122</v>
      </c>
      <c r="B559" s="88" t="s">
        <v>1404</v>
      </c>
      <c r="C559" s="88">
        <v>599.17582417582423</v>
      </c>
      <c r="D559" s="88">
        <v>599.17582417582423</v>
      </c>
      <c r="E559" s="88">
        <v>0</v>
      </c>
      <c r="F559" s="3"/>
    </row>
    <row r="560" spans="1:6" x14ac:dyDescent="0.25">
      <c r="A560" s="9">
        <f t="shared" si="8"/>
        <v>134123</v>
      </c>
      <c r="B560" s="89" t="s">
        <v>1405</v>
      </c>
      <c r="C560" s="89">
        <v>133.06451612903226</v>
      </c>
      <c r="D560" s="89">
        <v>209.84272515628882</v>
      </c>
      <c r="E560" s="89">
        <v>76.778209027256565</v>
      </c>
      <c r="F560" s="3"/>
    </row>
    <row r="561" spans="1:6" x14ac:dyDescent="0.25">
      <c r="A561" s="9">
        <f t="shared" si="8"/>
        <v>134131</v>
      </c>
      <c r="B561" s="88" t="s">
        <v>1406</v>
      </c>
      <c r="C561" s="88">
        <v>20.226949999999999</v>
      </c>
      <c r="D561" s="88">
        <v>21.634312971563833</v>
      </c>
      <c r="E561" s="88">
        <v>1.4073629715638347</v>
      </c>
      <c r="F561" s="3"/>
    </row>
    <row r="562" spans="1:6" x14ac:dyDescent="0.25">
      <c r="A562" s="9">
        <f t="shared" si="8"/>
        <v>134132</v>
      </c>
      <c r="B562" s="89" t="s">
        <v>1407</v>
      </c>
      <c r="C562" s="89">
        <v>38.976377952755904</v>
      </c>
      <c r="D562" s="89">
        <v>38.976377952755904</v>
      </c>
      <c r="E562" s="89">
        <v>0</v>
      </c>
      <c r="F562" s="3"/>
    </row>
    <row r="563" spans="1:6" x14ac:dyDescent="0.25">
      <c r="A563" s="9">
        <f t="shared" si="8"/>
        <v>134133</v>
      </c>
      <c r="B563" s="88" t="s">
        <v>1408</v>
      </c>
      <c r="C563" s="88">
        <v>300</v>
      </c>
      <c r="D563" s="88">
        <v>300</v>
      </c>
      <c r="E563" s="88">
        <v>0</v>
      </c>
      <c r="F563" s="3"/>
    </row>
    <row r="564" spans="1:6" x14ac:dyDescent="0.25">
      <c r="A564" s="9">
        <f t="shared" si="8"/>
        <v>134141</v>
      </c>
      <c r="B564" s="89" t="s">
        <v>1409</v>
      </c>
      <c r="C564" s="89">
        <v>4.0774718945176955</v>
      </c>
      <c r="D564" s="89">
        <v>4.5205948689384812</v>
      </c>
      <c r="E564" s="89">
        <v>0.44312297442078563</v>
      </c>
      <c r="F564" s="3"/>
    </row>
    <row r="565" spans="1:6" x14ac:dyDescent="0.25">
      <c r="A565" s="9">
        <f t="shared" si="8"/>
        <v>134142</v>
      </c>
      <c r="B565" s="88" t="s">
        <v>1410</v>
      </c>
      <c r="C565" s="88">
        <v>12.5</v>
      </c>
      <c r="D565" s="88">
        <v>14.215371702714164</v>
      </c>
      <c r="E565" s="88">
        <v>1.7153717027141635</v>
      </c>
      <c r="F565" s="3"/>
    </row>
    <row r="566" spans="1:6" x14ac:dyDescent="0.25">
      <c r="A566" s="9">
        <f t="shared" si="8"/>
        <v>134143</v>
      </c>
      <c r="B566" s="89" t="s">
        <v>1411</v>
      </c>
      <c r="C566" s="89">
        <v>0</v>
      </c>
      <c r="D566" s="89">
        <v>0</v>
      </c>
      <c r="E566" s="89">
        <v>0</v>
      </c>
      <c r="F566" s="3"/>
    </row>
    <row r="567" spans="1:6" x14ac:dyDescent="0.25">
      <c r="A567" s="9">
        <f t="shared" si="8"/>
        <v>134151</v>
      </c>
      <c r="B567" s="88" t="s">
        <v>1412</v>
      </c>
      <c r="C567" s="88">
        <v>1.8900343642611683</v>
      </c>
      <c r="D567" s="88">
        <v>2.3178899753593996</v>
      </c>
      <c r="E567" s="88">
        <v>0.42785561109823123</v>
      </c>
      <c r="F567" s="3"/>
    </row>
    <row r="568" spans="1:6" x14ac:dyDescent="0.25">
      <c r="A568" s="9">
        <f t="shared" si="8"/>
        <v>134152</v>
      </c>
      <c r="B568" s="89" t="s">
        <v>1413</v>
      </c>
      <c r="C568" s="89">
        <v>28.205128205128204</v>
      </c>
      <c r="D568" s="89">
        <v>28.205128205128204</v>
      </c>
      <c r="E568" s="89">
        <v>0</v>
      </c>
      <c r="F568" s="3"/>
    </row>
    <row r="569" spans="1:6" x14ac:dyDescent="0.25">
      <c r="A569" s="9">
        <f t="shared" si="8"/>
        <v>134153</v>
      </c>
      <c r="B569" s="88" t="s">
        <v>1414</v>
      </c>
      <c r="C569" s="88">
        <v>0</v>
      </c>
      <c r="D569" s="88">
        <v>0</v>
      </c>
      <c r="E569" s="88">
        <v>0</v>
      </c>
      <c r="F569" s="3"/>
    </row>
    <row r="570" spans="1:6" x14ac:dyDescent="0.25">
      <c r="A570" s="9">
        <f t="shared" si="8"/>
        <v>134161</v>
      </c>
      <c r="B570" s="89" t="s">
        <v>1415</v>
      </c>
      <c r="C570" s="89">
        <v>9.9286974534267642</v>
      </c>
      <c r="D570" s="89">
        <v>10.284501409376212</v>
      </c>
      <c r="E570" s="89">
        <v>0.35580395594944747</v>
      </c>
      <c r="F570" s="3"/>
    </row>
    <row r="571" spans="1:6" x14ac:dyDescent="0.25">
      <c r="A571" s="9">
        <f t="shared" si="8"/>
        <v>134162</v>
      </c>
      <c r="B571" s="88" t="s">
        <v>1416</v>
      </c>
      <c r="C571" s="88">
        <v>27.496787716654108</v>
      </c>
      <c r="D571" s="88">
        <v>31.194155320371163</v>
      </c>
      <c r="E571" s="88">
        <v>3.6973676037170549</v>
      </c>
      <c r="F571" s="3"/>
    </row>
    <row r="572" spans="1:6" x14ac:dyDescent="0.25">
      <c r="A572" s="9">
        <f t="shared" si="8"/>
        <v>134163</v>
      </c>
      <c r="B572" s="89" t="s">
        <v>1417</v>
      </c>
      <c r="C572" s="89">
        <v>118.53146853146853</v>
      </c>
      <c r="D572" s="89">
        <v>250.82347529773378</v>
      </c>
      <c r="E572" s="89">
        <v>132.29200676626525</v>
      </c>
      <c r="F572" s="3"/>
    </row>
    <row r="573" spans="1:6" x14ac:dyDescent="0.25">
      <c r="A573" s="9">
        <f t="shared" si="8"/>
        <v>134171</v>
      </c>
      <c r="B573" s="88" t="s">
        <v>1418</v>
      </c>
      <c r="C573" s="88">
        <v>21.580247712418299</v>
      </c>
      <c r="D573" s="88">
        <v>75.60800976127237</v>
      </c>
      <c r="E573" s="88">
        <v>54.027762048854072</v>
      </c>
      <c r="F573" s="3"/>
    </row>
    <row r="574" spans="1:6" x14ac:dyDescent="0.25">
      <c r="A574" s="9">
        <f t="shared" si="8"/>
        <v>134172</v>
      </c>
      <c r="B574" s="89" t="s">
        <v>1419</v>
      </c>
      <c r="C574" s="89">
        <v>80.04807692307692</v>
      </c>
      <c r="D574" s="89">
        <v>80.04807692307692</v>
      </c>
      <c r="E574" s="89">
        <v>0</v>
      </c>
      <c r="F574" s="3"/>
    </row>
    <row r="575" spans="1:6" x14ac:dyDescent="0.25">
      <c r="A575" s="9">
        <f t="shared" si="8"/>
        <v>134173</v>
      </c>
      <c r="B575" s="88" t="s">
        <v>1420</v>
      </c>
      <c r="C575" s="88">
        <v>3108.5526315789475</v>
      </c>
      <c r="D575" s="88">
        <v>3487.2663739290088</v>
      </c>
      <c r="E575" s="88">
        <v>378.71374235006124</v>
      </c>
      <c r="F575" s="3"/>
    </row>
    <row r="576" spans="1:6" x14ac:dyDescent="0.25">
      <c r="A576" s="9">
        <f t="shared" si="8"/>
        <v>146101</v>
      </c>
      <c r="B576" s="89" t="s">
        <v>1421</v>
      </c>
      <c r="C576" s="89">
        <v>88.548794515283831</v>
      </c>
      <c r="D576" s="89">
        <v>125.3972547399616</v>
      </c>
      <c r="E576" s="89">
        <v>36.848460224677765</v>
      </c>
      <c r="F576" s="3"/>
    </row>
    <row r="577" spans="1:6" x14ac:dyDescent="0.25">
      <c r="A577" s="9">
        <f t="shared" si="8"/>
        <v>146102</v>
      </c>
      <c r="B577" s="88" t="s">
        <v>1422</v>
      </c>
      <c r="C577" s="88">
        <v>130.01620764705879</v>
      </c>
      <c r="D577" s="88">
        <v>184.77151951098136</v>
      </c>
      <c r="E577" s="88">
        <v>54.755311863922572</v>
      </c>
      <c r="F577" s="3"/>
    </row>
    <row r="578" spans="1:6" x14ac:dyDescent="0.25">
      <c r="A578" s="9">
        <f t="shared" si="8"/>
        <v>146103</v>
      </c>
      <c r="B578" s="89" t="s">
        <v>1423</v>
      </c>
      <c r="C578" s="89">
        <v>183.39745575575577</v>
      </c>
      <c r="D578" s="89">
        <v>201.88834702197315</v>
      </c>
      <c r="E578" s="89">
        <v>18.490891266217375</v>
      </c>
      <c r="F578" s="3"/>
    </row>
    <row r="579" spans="1:6" x14ac:dyDescent="0.25">
      <c r="A579" s="9">
        <f t="shared" si="8"/>
        <v>146111</v>
      </c>
      <c r="B579" s="88" t="s">
        <v>1424</v>
      </c>
      <c r="C579" s="88">
        <v>222.69230769230768</v>
      </c>
      <c r="D579" s="88">
        <v>222.69230769230768</v>
      </c>
      <c r="E579" s="88">
        <v>0</v>
      </c>
      <c r="F579" s="3"/>
    </row>
    <row r="580" spans="1:6" x14ac:dyDescent="0.25">
      <c r="A580" s="9">
        <f t="shared" si="8"/>
        <v>146112</v>
      </c>
      <c r="B580" s="89" t="s">
        <v>1425</v>
      </c>
      <c r="C580" s="89">
        <v>412.5</v>
      </c>
      <c r="D580" s="89">
        <v>412.5</v>
      </c>
      <c r="E580" s="89">
        <v>0</v>
      </c>
      <c r="F580" s="3"/>
    </row>
    <row r="581" spans="1:6" x14ac:dyDescent="0.25">
      <c r="A581" s="9">
        <f t="shared" si="8"/>
        <v>146113</v>
      </c>
      <c r="B581" s="88" t="s">
        <v>1426</v>
      </c>
      <c r="C581" s="88">
        <v>0</v>
      </c>
      <c r="D581" s="88">
        <v>0</v>
      </c>
      <c r="E581" s="88">
        <v>0</v>
      </c>
      <c r="F581" s="3"/>
    </row>
    <row r="582" spans="1:6" x14ac:dyDescent="0.25">
      <c r="A582" s="9">
        <f t="shared" si="8"/>
        <v>146121</v>
      </c>
      <c r="B582" s="89" t="s">
        <v>1427</v>
      </c>
      <c r="C582" s="89">
        <v>3.2422392055267704</v>
      </c>
      <c r="D582" s="89">
        <v>12.627899920895464</v>
      </c>
      <c r="E582" s="89">
        <v>9.3856607153686937</v>
      </c>
      <c r="F582" s="3"/>
    </row>
    <row r="583" spans="1:6" x14ac:dyDescent="0.25">
      <c r="A583" s="9">
        <f t="shared" si="8"/>
        <v>146122</v>
      </c>
      <c r="B583" s="88" t="s">
        <v>1428</v>
      </c>
      <c r="C583" s="88">
        <v>151.19617224880383</v>
      </c>
      <c r="D583" s="88">
        <v>198.31701738934791</v>
      </c>
      <c r="E583" s="88">
        <v>47.120845140544077</v>
      </c>
      <c r="F583" s="3"/>
    </row>
    <row r="584" spans="1:6" x14ac:dyDescent="0.25">
      <c r="A584" s="9">
        <f t="shared" si="8"/>
        <v>146123</v>
      </c>
      <c r="B584" s="89" t="s">
        <v>1429</v>
      </c>
      <c r="C584" s="89">
        <v>124.67105263157895</v>
      </c>
      <c r="D584" s="89">
        <v>124.67105263157895</v>
      </c>
      <c r="E584" s="89">
        <v>0</v>
      </c>
      <c r="F584" s="3"/>
    </row>
    <row r="585" spans="1:6" x14ac:dyDescent="0.25">
      <c r="A585" s="9">
        <f t="shared" si="8"/>
        <v>146131</v>
      </c>
      <c r="B585" s="88" t="s">
        <v>1430</v>
      </c>
      <c r="C585" s="88">
        <v>7.4308099584177407</v>
      </c>
      <c r="D585" s="88">
        <v>10.266800760899455</v>
      </c>
      <c r="E585" s="88">
        <v>2.8359908024817146</v>
      </c>
      <c r="F585" s="3"/>
    </row>
    <row r="586" spans="1:6" x14ac:dyDescent="0.25">
      <c r="A586" s="9">
        <f t="shared" si="8"/>
        <v>146132</v>
      </c>
      <c r="B586" s="89" t="s">
        <v>1431</v>
      </c>
      <c r="C586" s="89">
        <v>51.123001812688813</v>
      </c>
      <c r="D586" s="89">
        <v>55.776521371089991</v>
      </c>
      <c r="E586" s="89">
        <v>4.6535195584011788</v>
      </c>
      <c r="F586" s="3"/>
    </row>
    <row r="587" spans="1:6" x14ac:dyDescent="0.25">
      <c r="A587" s="9">
        <f t="shared" si="8"/>
        <v>146133</v>
      </c>
      <c r="B587" s="88" t="s">
        <v>1432</v>
      </c>
      <c r="C587" s="88">
        <v>79.372054860442731</v>
      </c>
      <c r="D587" s="88">
        <v>81.25267852327913</v>
      </c>
      <c r="E587" s="88">
        <v>1.880623662836399</v>
      </c>
      <c r="F587" s="3"/>
    </row>
    <row r="588" spans="1:6" x14ac:dyDescent="0.25">
      <c r="A588" s="9">
        <f t="shared" ref="A588:A651" si="9">VALUE(B588)</f>
        <v>158031</v>
      </c>
      <c r="B588" s="89" t="s">
        <v>1433</v>
      </c>
      <c r="C588" s="89">
        <v>825</v>
      </c>
      <c r="D588" s="89">
        <v>825</v>
      </c>
      <c r="E588" s="89">
        <v>0</v>
      </c>
      <c r="F588" s="3"/>
    </row>
    <row r="589" spans="1:6" x14ac:dyDescent="0.25">
      <c r="A589" s="9">
        <f t="shared" si="9"/>
        <v>158032</v>
      </c>
      <c r="B589" s="88" t="s">
        <v>1434</v>
      </c>
      <c r="C589" s="88">
        <v>2887.5</v>
      </c>
      <c r="D589" s="88">
        <v>2887.5</v>
      </c>
      <c r="E589" s="88">
        <v>0</v>
      </c>
      <c r="F589" s="3"/>
    </row>
    <row r="590" spans="1:6" x14ac:dyDescent="0.25">
      <c r="A590" s="9">
        <f t="shared" si="9"/>
        <v>158033</v>
      </c>
      <c r="B590" s="89" t="s">
        <v>1435</v>
      </c>
      <c r="C590" s="89">
        <v>2212.5</v>
      </c>
      <c r="D590" s="89">
        <v>2212.5</v>
      </c>
      <c r="E590" s="89">
        <v>0</v>
      </c>
      <c r="F590" s="3"/>
    </row>
    <row r="591" spans="1:6" x14ac:dyDescent="0.25">
      <c r="A591" s="9">
        <f t="shared" si="9"/>
        <v>158071</v>
      </c>
      <c r="B591" s="88" t="s">
        <v>1436</v>
      </c>
      <c r="C591" s="88">
        <v>0</v>
      </c>
      <c r="D591" s="88">
        <v>0</v>
      </c>
      <c r="E591" s="88">
        <v>0</v>
      </c>
      <c r="F591" s="3"/>
    </row>
    <row r="592" spans="1:6" x14ac:dyDescent="0.25">
      <c r="A592" s="9">
        <f t="shared" si="9"/>
        <v>158072</v>
      </c>
      <c r="B592" s="89" t="s">
        <v>1437</v>
      </c>
      <c r="C592" s="89">
        <v>0</v>
      </c>
      <c r="D592" s="89">
        <v>0</v>
      </c>
      <c r="E592" s="89">
        <v>0</v>
      </c>
      <c r="F592" s="3"/>
    </row>
    <row r="593" spans="1:6" x14ac:dyDescent="0.25">
      <c r="A593" s="9">
        <f t="shared" si="9"/>
        <v>158073</v>
      </c>
      <c r="B593" s="88" t="s">
        <v>1438</v>
      </c>
      <c r="C593" s="88">
        <v>420</v>
      </c>
      <c r="D593" s="88">
        <v>420</v>
      </c>
      <c r="E593" s="88">
        <v>0</v>
      </c>
      <c r="F593" s="3"/>
    </row>
    <row r="594" spans="1:6" x14ac:dyDescent="0.25">
      <c r="A594" s="9">
        <f t="shared" si="9"/>
        <v>158081</v>
      </c>
      <c r="B594" s="89" t="s">
        <v>1439</v>
      </c>
      <c r="C594" s="89">
        <v>0</v>
      </c>
      <c r="D594" s="89">
        <v>0</v>
      </c>
      <c r="E594" s="89">
        <v>0</v>
      </c>
      <c r="F594" s="3"/>
    </row>
    <row r="595" spans="1:6" x14ac:dyDescent="0.25">
      <c r="A595" s="9">
        <f t="shared" si="9"/>
        <v>158082</v>
      </c>
      <c r="B595" s="88" t="s">
        <v>1440</v>
      </c>
      <c r="C595" s="88">
        <v>0</v>
      </c>
      <c r="D595" s="88">
        <v>0</v>
      </c>
      <c r="E595" s="88">
        <v>0</v>
      </c>
      <c r="F595" s="3"/>
    </row>
    <row r="596" spans="1:6" x14ac:dyDescent="0.25">
      <c r="A596" s="9">
        <f t="shared" si="9"/>
        <v>158083</v>
      </c>
      <c r="B596" s="89" t="s">
        <v>1441</v>
      </c>
      <c r="C596" s="89">
        <v>581.11510791366902</v>
      </c>
      <c r="D596" s="89">
        <v>582.69784172661866</v>
      </c>
      <c r="E596" s="89">
        <v>1.5827338129496411</v>
      </c>
      <c r="F596" s="3"/>
    </row>
    <row r="597" spans="1:6" x14ac:dyDescent="0.25">
      <c r="A597" s="9">
        <f t="shared" si="9"/>
        <v>158101</v>
      </c>
      <c r="B597" s="88" t="s">
        <v>1442</v>
      </c>
      <c r="C597" s="88">
        <v>0</v>
      </c>
      <c r="D597" s="88">
        <v>0</v>
      </c>
      <c r="E597" s="88">
        <v>0</v>
      </c>
      <c r="F597" s="3"/>
    </row>
    <row r="598" spans="1:6" x14ac:dyDescent="0.25">
      <c r="A598" s="9">
        <f t="shared" si="9"/>
        <v>158102</v>
      </c>
      <c r="B598" s="89" t="s">
        <v>1443</v>
      </c>
      <c r="C598" s="89">
        <v>0</v>
      </c>
      <c r="D598" s="89">
        <v>0</v>
      </c>
      <c r="E598" s="89">
        <v>0</v>
      </c>
      <c r="F598" s="3"/>
    </row>
    <row r="599" spans="1:6" x14ac:dyDescent="0.25">
      <c r="A599" s="9">
        <f t="shared" si="9"/>
        <v>158103</v>
      </c>
      <c r="B599" s="88" t="s">
        <v>1444</v>
      </c>
      <c r="C599" s="88">
        <v>2303.5714285714284</v>
      </c>
      <c r="D599" s="88">
        <v>2314.0476190476193</v>
      </c>
      <c r="E599" s="88">
        <v>10.476190476190823</v>
      </c>
      <c r="F599" s="3"/>
    </row>
    <row r="600" spans="1:6" x14ac:dyDescent="0.25">
      <c r="A600" s="9">
        <f t="shared" si="9"/>
        <v>158111</v>
      </c>
      <c r="B600" s="89" t="s">
        <v>1445</v>
      </c>
      <c r="C600" s="89">
        <v>103.125</v>
      </c>
      <c r="D600" s="89">
        <v>103.125</v>
      </c>
      <c r="E600" s="89">
        <v>0</v>
      </c>
      <c r="F600" s="3"/>
    </row>
    <row r="601" spans="1:6" x14ac:dyDescent="0.25">
      <c r="A601" s="9">
        <f t="shared" si="9"/>
        <v>158112</v>
      </c>
      <c r="B601" s="88" t="s">
        <v>1446</v>
      </c>
      <c r="C601" s="88">
        <v>330</v>
      </c>
      <c r="D601" s="88">
        <v>330</v>
      </c>
      <c r="E601" s="88">
        <v>0</v>
      </c>
      <c r="F601" s="3"/>
    </row>
    <row r="602" spans="1:6" x14ac:dyDescent="0.25">
      <c r="A602" s="9">
        <f t="shared" si="9"/>
        <v>158113</v>
      </c>
      <c r="B602" s="89" t="s">
        <v>1447</v>
      </c>
      <c r="C602" s="89">
        <v>795</v>
      </c>
      <c r="D602" s="89">
        <v>795</v>
      </c>
      <c r="E602" s="89">
        <v>0</v>
      </c>
      <c r="F602" s="3"/>
    </row>
    <row r="603" spans="1:6" x14ac:dyDescent="0.25">
      <c r="A603" s="9">
        <f t="shared" si="9"/>
        <v>158121</v>
      </c>
      <c r="B603" s="88" t="s">
        <v>1448</v>
      </c>
      <c r="C603" s="88">
        <v>0</v>
      </c>
      <c r="D603" s="88">
        <v>0</v>
      </c>
      <c r="E603" s="88">
        <v>0</v>
      </c>
      <c r="F603" s="3"/>
    </row>
    <row r="604" spans="1:6" x14ac:dyDescent="0.25">
      <c r="A604" s="9">
        <f t="shared" si="9"/>
        <v>158122</v>
      </c>
      <c r="B604" s="89" t="s">
        <v>1449</v>
      </c>
      <c r="C604" s="89">
        <v>0</v>
      </c>
      <c r="D604" s="89">
        <v>0</v>
      </c>
      <c r="E604" s="89">
        <v>0</v>
      </c>
      <c r="F604" s="3"/>
    </row>
    <row r="605" spans="1:6" x14ac:dyDescent="0.25">
      <c r="A605" s="9">
        <f t="shared" si="9"/>
        <v>158123</v>
      </c>
      <c r="B605" s="88" t="s">
        <v>1450</v>
      </c>
      <c r="C605" s="88">
        <v>150</v>
      </c>
      <c r="D605" s="88">
        <v>150.03431063829788</v>
      </c>
      <c r="E605" s="88">
        <v>3.4310638297881724E-2</v>
      </c>
      <c r="F605" s="3"/>
    </row>
    <row r="606" spans="1:6" x14ac:dyDescent="0.25">
      <c r="A606" s="9">
        <f t="shared" si="9"/>
        <v>158131</v>
      </c>
      <c r="B606" s="89" t="s">
        <v>1451</v>
      </c>
      <c r="C606" s="89">
        <v>13.983050847457626</v>
      </c>
      <c r="D606" s="89">
        <v>13.983050847457626</v>
      </c>
      <c r="E606" s="89">
        <v>0</v>
      </c>
      <c r="F606" s="3"/>
    </row>
    <row r="607" spans="1:6" x14ac:dyDescent="0.25">
      <c r="A607" s="9">
        <f t="shared" si="9"/>
        <v>158132</v>
      </c>
      <c r="B607" s="88" t="s">
        <v>1452</v>
      </c>
      <c r="C607" s="88">
        <v>0</v>
      </c>
      <c r="D607" s="88">
        <v>0</v>
      </c>
      <c r="E607" s="88">
        <v>0</v>
      </c>
      <c r="F607" s="3"/>
    </row>
    <row r="608" spans="1:6" x14ac:dyDescent="0.25">
      <c r="A608" s="9">
        <f t="shared" si="9"/>
        <v>158133</v>
      </c>
      <c r="B608" s="89" t="s">
        <v>1453</v>
      </c>
      <c r="C608" s="89">
        <v>58.928571428571431</v>
      </c>
      <c r="D608" s="89">
        <v>58.928571428571431</v>
      </c>
      <c r="E608" s="89">
        <v>0</v>
      </c>
      <c r="F608" s="3"/>
    </row>
    <row r="609" spans="1:6" x14ac:dyDescent="0.25">
      <c r="A609" s="9">
        <f t="shared" si="9"/>
        <v>158141</v>
      </c>
      <c r="B609" s="88" t="s">
        <v>1454</v>
      </c>
      <c r="C609" s="88">
        <v>0</v>
      </c>
      <c r="D609" s="88">
        <v>0</v>
      </c>
      <c r="E609" s="88">
        <v>0</v>
      </c>
      <c r="F609" s="3"/>
    </row>
    <row r="610" spans="1:6" x14ac:dyDescent="0.25">
      <c r="A610" s="9">
        <f t="shared" si="9"/>
        <v>158142</v>
      </c>
      <c r="B610" s="89" t="s">
        <v>1455</v>
      </c>
      <c r="C610" s="89">
        <v>94.444444444444443</v>
      </c>
      <c r="D610" s="89">
        <v>94.444444444444443</v>
      </c>
      <c r="E610" s="89">
        <v>0</v>
      </c>
      <c r="F610" s="3"/>
    </row>
    <row r="611" spans="1:6" x14ac:dyDescent="0.25">
      <c r="A611" s="9">
        <f t="shared" si="9"/>
        <v>158143</v>
      </c>
      <c r="B611" s="88" t="s">
        <v>1456</v>
      </c>
      <c r="C611" s="88">
        <v>614.52380952380952</v>
      </c>
      <c r="D611" s="88">
        <v>731.8748746867285</v>
      </c>
      <c r="E611" s="88">
        <v>117.35106516291899</v>
      </c>
      <c r="F611" s="3"/>
    </row>
    <row r="612" spans="1:6" x14ac:dyDescent="0.25">
      <c r="A612" s="9">
        <f t="shared" si="9"/>
        <v>158151</v>
      </c>
      <c r="B612" s="89" t="s">
        <v>1457</v>
      </c>
      <c r="C612" s="89">
        <v>0</v>
      </c>
      <c r="D612" s="89">
        <v>0</v>
      </c>
      <c r="E612" s="89">
        <v>0</v>
      </c>
      <c r="F612" s="3"/>
    </row>
    <row r="613" spans="1:6" x14ac:dyDescent="0.25">
      <c r="A613" s="9">
        <f t="shared" si="9"/>
        <v>158153</v>
      </c>
      <c r="B613" s="88" t="s">
        <v>1458</v>
      </c>
      <c r="C613" s="88">
        <v>100</v>
      </c>
      <c r="D613" s="88">
        <v>100</v>
      </c>
      <c r="E613" s="88">
        <v>0</v>
      </c>
      <c r="F613" s="3"/>
    </row>
    <row r="614" spans="1:6" x14ac:dyDescent="0.25">
      <c r="A614" s="9">
        <f t="shared" si="9"/>
        <v>158161</v>
      </c>
      <c r="B614" s="89" t="s">
        <v>1459</v>
      </c>
      <c r="C614" s="89">
        <v>0</v>
      </c>
      <c r="D614" s="89">
        <v>0</v>
      </c>
      <c r="E614" s="89">
        <v>0</v>
      </c>
      <c r="F614" s="3"/>
    </row>
    <row r="615" spans="1:6" x14ac:dyDescent="0.25">
      <c r="A615" s="9">
        <f t="shared" si="9"/>
        <v>158162</v>
      </c>
      <c r="B615" s="88" t="s">
        <v>1460</v>
      </c>
      <c r="C615" s="88">
        <v>0</v>
      </c>
      <c r="D615" s="88">
        <v>0</v>
      </c>
      <c r="E615" s="88">
        <v>0</v>
      </c>
      <c r="F615" s="3"/>
    </row>
    <row r="616" spans="1:6" x14ac:dyDescent="0.25">
      <c r="A616" s="9">
        <f t="shared" si="9"/>
        <v>158163</v>
      </c>
      <c r="B616" s="89" t="s">
        <v>1461</v>
      </c>
      <c r="C616" s="89">
        <v>81.818181818181813</v>
      </c>
      <c r="D616" s="89">
        <v>81.818181818181813</v>
      </c>
      <c r="E616" s="89">
        <v>0</v>
      </c>
      <c r="F616" s="3"/>
    </row>
    <row r="617" spans="1:6" x14ac:dyDescent="0.25">
      <c r="A617" s="9">
        <f t="shared" si="9"/>
        <v>158171</v>
      </c>
      <c r="B617" s="88" t="s">
        <v>1462</v>
      </c>
      <c r="C617" s="88">
        <v>1.3767209011264081</v>
      </c>
      <c r="D617" s="88">
        <v>1.3867506570713393</v>
      </c>
      <c r="E617" s="88">
        <v>1.0029755944931162E-2</v>
      </c>
      <c r="F617" s="3"/>
    </row>
    <row r="618" spans="1:6" x14ac:dyDescent="0.25">
      <c r="A618" s="9">
        <f t="shared" si="9"/>
        <v>158172</v>
      </c>
      <c r="B618" s="89" t="s">
        <v>1463</v>
      </c>
      <c r="C618" s="89">
        <v>569.68085106382978</v>
      </c>
      <c r="D618" s="89">
        <v>569.68085106382978</v>
      </c>
      <c r="E618" s="89">
        <v>0</v>
      </c>
      <c r="F618" s="3"/>
    </row>
    <row r="619" spans="1:6" x14ac:dyDescent="0.25">
      <c r="A619" s="9">
        <f t="shared" si="9"/>
        <v>158173</v>
      </c>
      <c r="B619" s="88" t="s">
        <v>1464</v>
      </c>
      <c r="C619" s="88">
        <v>0</v>
      </c>
      <c r="D619" s="88">
        <v>0</v>
      </c>
      <c r="E619" s="88">
        <v>0</v>
      </c>
      <c r="F619" s="3"/>
    </row>
    <row r="620" spans="1:6" x14ac:dyDescent="0.25">
      <c r="A620" s="9">
        <f t="shared" si="9"/>
        <v>161101</v>
      </c>
      <c r="B620" s="89" t="s">
        <v>1465</v>
      </c>
      <c r="C620" s="89">
        <v>0</v>
      </c>
      <c r="D620" s="89">
        <v>0</v>
      </c>
      <c r="E620" s="89">
        <v>0</v>
      </c>
      <c r="F620" s="3"/>
    </row>
    <row r="621" spans="1:6" x14ac:dyDescent="0.25">
      <c r="A621" s="9">
        <f t="shared" si="9"/>
        <v>161111</v>
      </c>
      <c r="B621" s="88" t="s">
        <v>1466</v>
      </c>
      <c r="C621" s="88">
        <v>825</v>
      </c>
      <c r="D621" s="88">
        <v>970.56154163031624</v>
      </c>
      <c r="E621" s="88">
        <v>145.56154163031624</v>
      </c>
      <c r="F621" s="3"/>
    </row>
    <row r="622" spans="1:6" x14ac:dyDescent="0.25">
      <c r="A622" s="9">
        <f t="shared" si="9"/>
        <v>161112</v>
      </c>
      <c r="B622" s="89" t="s">
        <v>1467</v>
      </c>
      <c r="C622" s="89">
        <v>165</v>
      </c>
      <c r="D622" s="89">
        <v>876.64001613077767</v>
      </c>
      <c r="E622" s="89">
        <v>711.64001613077767</v>
      </c>
      <c r="F622" s="3"/>
    </row>
    <row r="623" spans="1:6" x14ac:dyDescent="0.25">
      <c r="A623" s="9">
        <f t="shared" si="9"/>
        <v>161113</v>
      </c>
      <c r="B623" s="88" t="s">
        <v>1468</v>
      </c>
      <c r="C623" s="88">
        <v>1631.25</v>
      </c>
      <c r="D623" s="88">
        <v>1673.7054496421756</v>
      </c>
      <c r="E623" s="88">
        <v>42.455449642175608</v>
      </c>
      <c r="F623" s="3"/>
    </row>
    <row r="624" spans="1:6" x14ac:dyDescent="0.25">
      <c r="A624" s="9">
        <f t="shared" si="9"/>
        <v>161201</v>
      </c>
      <c r="B624" s="89" t="s">
        <v>1469</v>
      </c>
      <c r="C624" s="89">
        <v>0.13251428571428572</v>
      </c>
      <c r="D624" s="89">
        <v>1213.1453612050166</v>
      </c>
      <c r="E624" s="89">
        <v>1213.0128469193023</v>
      </c>
      <c r="F624" s="3"/>
    </row>
    <row r="625" spans="1:6" x14ac:dyDescent="0.25">
      <c r="A625" s="9">
        <f t="shared" si="9"/>
        <v>161202</v>
      </c>
      <c r="B625" s="88" t="s">
        <v>1470</v>
      </c>
      <c r="C625" s="88">
        <v>6.5217391304347823</v>
      </c>
      <c r="D625" s="88">
        <v>6.5217391304347823</v>
      </c>
      <c r="E625" s="88">
        <v>0</v>
      </c>
      <c r="F625" s="3"/>
    </row>
    <row r="626" spans="1:6" x14ac:dyDescent="0.25">
      <c r="A626" s="9">
        <f t="shared" si="9"/>
        <v>161203</v>
      </c>
      <c r="B626" s="89" t="s">
        <v>1471</v>
      </c>
      <c r="C626" s="89">
        <v>368.18181818181819</v>
      </c>
      <c r="D626" s="89">
        <v>429.93519947952814</v>
      </c>
      <c r="E626" s="89">
        <v>61.75338129770995</v>
      </c>
      <c r="F626" s="3"/>
    </row>
    <row r="627" spans="1:6" x14ac:dyDescent="0.25">
      <c r="A627" s="9">
        <f t="shared" si="9"/>
        <v>164101</v>
      </c>
      <c r="B627" s="88" t="s">
        <v>1472</v>
      </c>
      <c r="C627" s="88">
        <v>103.125</v>
      </c>
      <c r="D627" s="88">
        <v>103.125</v>
      </c>
      <c r="E627" s="88">
        <v>0</v>
      </c>
      <c r="F627" s="3"/>
    </row>
    <row r="628" spans="1:6" x14ac:dyDescent="0.25">
      <c r="A628" s="9">
        <f t="shared" si="9"/>
        <v>164102</v>
      </c>
      <c r="B628" s="89" t="s">
        <v>1473</v>
      </c>
      <c r="C628" s="89">
        <v>213.06818181818181</v>
      </c>
      <c r="D628" s="89">
        <v>213.06818181818181</v>
      </c>
      <c r="E628" s="89">
        <v>0</v>
      </c>
      <c r="F628" s="3"/>
    </row>
    <row r="629" spans="1:6" x14ac:dyDescent="0.25">
      <c r="A629" s="9">
        <f t="shared" si="9"/>
        <v>164103</v>
      </c>
      <c r="B629" s="88" t="s">
        <v>1474</v>
      </c>
      <c r="C629" s="88">
        <v>410.16174799999999</v>
      </c>
      <c r="D629" s="88">
        <v>410.16174799999999</v>
      </c>
      <c r="E629" s="88">
        <v>0</v>
      </c>
      <c r="F629" s="3"/>
    </row>
    <row r="630" spans="1:6" x14ac:dyDescent="0.25">
      <c r="A630" s="9">
        <f t="shared" si="9"/>
        <v>164111</v>
      </c>
      <c r="B630" s="89" t="s">
        <v>1475</v>
      </c>
      <c r="C630" s="89">
        <v>116.07142857142857</v>
      </c>
      <c r="D630" s="89">
        <v>116.07142857142857</v>
      </c>
      <c r="E630" s="89">
        <v>0</v>
      </c>
      <c r="F630" s="3"/>
    </row>
    <row r="631" spans="1:6" x14ac:dyDescent="0.25">
      <c r="A631" s="9">
        <f t="shared" si="9"/>
        <v>164112</v>
      </c>
      <c r="B631" s="88" t="s">
        <v>1476</v>
      </c>
      <c r="C631" s="88">
        <v>268.03278688524591</v>
      </c>
      <c r="D631" s="88">
        <v>268.03278688524591</v>
      </c>
      <c r="E631" s="88">
        <v>0</v>
      </c>
      <c r="F631" s="3"/>
    </row>
    <row r="632" spans="1:6" x14ac:dyDescent="0.25">
      <c r="A632" s="9">
        <f t="shared" si="9"/>
        <v>164113</v>
      </c>
      <c r="B632" s="89" t="s">
        <v>1477</v>
      </c>
      <c r="C632" s="89">
        <v>681.08108108108104</v>
      </c>
      <c r="D632" s="89">
        <v>940.21171327109562</v>
      </c>
      <c r="E632" s="89">
        <v>259.13063219001458</v>
      </c>
      <c r="F632" s="3"/>
    </row>
    <row r="633" spans="1:6" x14ac:dyDescent="0.25">
      <c r="A633" s="9">
        <f t="shared" si="9"/>
        <v>164121</v>
      </c>
      <c r="B633" s="88" t="s">
        <v>1478</v>
      </c>
      <c r="C633" s="88">
        <v>433.3657587548638</v>
      </c>
      <c r="D633" s="88">
        <v>435.87028648689409</v>
      </c>
      <c r="E633" s="88">
        <v>2.504527732030283</v>
      </c>
      <c r="F633" s="3"/>
    </row>
    <row r="634" spans="1:6" x14ac:dyDescent="0.25">
      <c r="A634" s="9">
        <f t="shared" si="9"/>
        <v>164122</v>
      </c>
      <c r="B634" s="89" t="s">
        <v>1479</v>
      </c>
      <c r="C634" s="89">
        <v>235.71428571428572</v>
      </c>
      <c r="D634" s="89">
        <v>246.32142857142858</v>
      </c>
      <c r="E634" s="89">
        <v>10.607142857142861</v>
      </c>
      <c r="F634" s="3"/>
    </row>
    <row r="635" spans="1:6" x14ac:dyDescent="0.25">
      <c r="A635" s="9">
        <f t="shared" si="9"/>
        <v>164123</v>
      </c>
      <c r="B635" s="88" t="s">
        <v>1480</v>
      </c>
      <c r="C635" s="88">
        <v>476.66666666666669</v>
      </c>
      <c r="D635" s="88">
        <v>476.66666666666669</v>
      </c>
      <c r="E635" s="88">
        <v>0</v>
      </c>
      <c r="F635" s="3"/>
    </row>
    <row r="636" spans="1:6" x14ac:dyDescent="0.25">
      <c r="A636" s="9">
        <f t="shared" si="9"/>
        <v>164131</v>
      </c>
      <c r="B636" s="89" t="s">
        <v>1481</v>
      </c>
      <c r="C636" s="89">
        <v>791.62070144648021</v>
      </c>
      <c r="D636" s="89">
        <v>809.87441606452114</v>
      </c>
      <c r="E636" s="89">
        <v>18.253714618040931</v>
      </c>
      <c r="F636" s="3"/>
    </row>
    <row r="637" spans="1:6" x14ac:dyDescent="0.25">
      <c r="A637" s="9">
        <f t="shared" si="9"/>
        <v>164132</v>
      </c>
      <c r="B637" s="88" t="s">
        <v>1482</v>
      </c>
      <c r="C637" s="88">
        <v>721.21212121212125</v>
      </c>
      <c r="D637" s="88">
        <v>722.25817756708307</v>
      </c>
      <c r="E637" s="88">
        <v>1.04605635496182</v>
      </c>
      <c r="F637" s="3"/>
    </row>
    <row r="638" spans="1:6" x14ac:dyDescent="0.25">
      <c r="A638" s="9">
        <f t="shared" si="9"/>
        <v>164133</v>
      </c>
      <c r="B638" s="89" t="s">
        <v>1483</v>
      </c>
      <c r="C638" s="89">
        <v>999.86263736263732</v>
      </c>
      <c r="D638" s="89">
        <v>1145.3032666598147</v>
      </c>
      <c r="E638" s="89">
        <v>145.44062929717734</v>
      </c>
      <c r="F638" s="3"/>
    </row>
    <row r="639" spans="1:6" x14ac:dyDescent="0.25">
      <c r="A639" s="9">
        <f t="shared" si="9"/>
        <v>164141</v>
      </c>
      <c r="B639" s="88" t="s">
        <v>1484</v>
      </c>
      <c r="C639" s="88">
        <v>14.909638554216867</v>
      </c>
      <c r="D639" s="88">
        <v>18.744840946610871</v>
      </c>
      <c r="E639" s="88">
        <v>3.8352023923940042</v>
      </c>
      <c r="F639" s="3"/>
    </row>
    <row r="640" spans="1:6" x14ac:dyDescent="0.25">
      <c r="A640" s="9">
        <f t="shared" si="9"/>
        <v>164142</v>
      </c>
      <c r="B640" s="89" t="s">
        <v>1485</v>
      </c>
      <c r="C640" s="89">
        <v>93.75</v>
      </c>
      <c r="D640" s="89">
        <v>100.5</v>
      </c>
      <c r="E640" s="89">
        <v>6.75</v>
      </c>
      <c r="F640" s="3"/>
    </row>
    <row r="641" spans="1:6" x14ac:dyDescent="0.25">
      <c r="A641" s="9">
        <f t="shared" si="9"/>
        <v>164143</v>
      </c>
      <c r="B641" s="88" t="s">
        <v>1486</v>
      </c>
      <c r="C641" s="88">
        <v>301.02272727272725</v>
      </c>
      <c r="D641" s="88">
        <v>338.64941792158226</v>
      </c>
      <c r="E641" s="88">
        <v>37.626690648855003</v>
      </c>
      <c r="F641" s="3"/>
    </row>
    <row r="642" spans="1:6" x14ac:dyDescent="0.25">
      <c r="A642" s="9">
        <f t="shared" si="9"/>
        <v>174101</v>
      </c>
      <c r="B642" s="89" t="s">
        <v>1487</v>
      </c>
      <c r="C642" s="89">
        <v>442.98561151079139</v>
      </c>
      <c r="D642" s="89">
        <v>442.98561151079139</v>
      </c>
      <c r="E642" s="89">
        <v>0</v>
      </c>
      <c r="F642" s="3"/>
    </row>
    <row r="643" spans="1:6" x14ac:dyDescent="0.25">
      <c r="A643" s="9">
        <f t="shared" si="9"/>
        <v>174102</v>
      </c>
      <c r="B643" s="88" t="s">
        <v>1488</v>
      </c>
      <c r="C643" s="88">
        <v>1467.5675675675675</v>
      </c>
      <c r="D643" s="88">
        <v>1494.1434384937618</v>
      </c>
      <c r="E643" s="88">
        <v>26.575870926194284</v>
      </c>
      <c r="F643" s="3"/>
    </row>
    <row r="644" spans="1:6" x14ac:dyDescent="0.25">
      <c r="A644" s="9">
        <f t="shared" si="9"/>
        <v>174103</v>
      </c>
      <c r="B644" s="89" t="s">
        <v>1489</v>
      </c>
      <c r="C644" s="89">
        <v>2985.7142857142858</v>
      </c>
      <c r="D644" s="89">
        <v>3006.3624409691934</v>
      </c>
      <c r="E644" s="89">
        <v>20.648155254907579</v>
      </c>
      <c r="F644" s="3"/>
    </row>
    <row r="645" spans="1:6" x14ac:dyDescent="0.25">
      <c r="A645" s="9">
        <f t="shared" si="9"/>
        <v>174111</v>
      </c>
      <c r="B645" s="88" t="s">
        <v>1490</v>
      </c>
      <c r="C645" s="88">
        <v>260.05747126436779</v>
      </c>
      <c r="D645" s="88">
        <v>260.05747126436779</v>
      </c>
      <c r="E645" s="88">
        <v>0</v>
      </c>
      <c r="F645" s="3"/>
    </row>
    <row r="646" spans="1:6" x14ac:dyDescent="0.25">
      <c r="A646" s="9">
        <f t="shared" si="9"/>
        <v>174112</v>
      </c>
      <c r="B646" s="89" t="s">
        <v>1491</v>
      </c>
      <c r="C646" s="89">
        <v>957.23684210526312</v>
      </c>
      <c r="D646" s="89">
        <v>957.23684210526312</v>
      </c>
      <c r="E646" s="89">
        <v>0</v>
      </c>
      <c r="F646" s="3"/>
    </row>
    <row r="647" spans="1:6" x14ac:dyDescent="0.25">
      <c r="A647" s="9">
        <f t="shared" si="9"/>
        <v>174113</v>
      </c>
      <c r="B647" s="88" t="s">
        <v>1492</v>
      </c>
      <c r="C647" s="88">
        <v>1960.7142857142858</v>
      </c>
      <c r="D647" s="88">
        <v>2852.5087934270623</v>
      </c>
      <c r="E647" s="88">
        <v>891.79450771277652</v>
      </c>
      <c r="F647" s="3"/>
    </row>
    <row r="648" spans="1:6" x14ac:dyDescent="0.25">
      <c r="A648" s="9">
        <f t="shared" si="9"/>
        <v>174121</v>
      </c>
      <c r="B648" s="89" t="s">
        <v>1493</v>
      </c>
      <c r="C648" s="89">
        <v>0</v>
      </c>
      <c r="D648" s="89">
        <v>0</v>
      </c>
      <c r="E648" s="89">
        <v>0</v>
      </c>
      <c r="F648" s="3"/>
    </row>
    <row r="649" spans="1:6" x14ac:dyDescent="0.25">
      <c r="A649" s="9">
        <f t="shared" si="9"/>
        <v>174122</v>
      </c>
      <c r="B649" s="88" t="s">
        <v>1494</v>
      </c>
      <c r="C649" s="88">
        <v>126.92307692307692</v>
      </c>
      <c r="D649" s="88">
        <v>199.97435897435895</v>
      </c>
      <c r="E649" s="88">
        <v>73.05128205128203</v>
      </c>
      <c r="F649" s="3"/>
    </row>
    <row r="650" spans="1:6" x14ac:dyDescent="0.25">
      <c r="A650" s="9">
        <f t="shared" si="9"/>
        <v>174123</v>
      </c>
      <c r="B650" s="89" t="s">
        <v>1495</v>
      </c>
      <c r="C650" s="89">
        <v>0</v>
      </c>
      <c r="D650" s="89">
        <v>0</v>
      </c>
      <c r="E650" s="89">
        <v>0</v>
      </c>
      <c r="F650" s="3"/>
    </row>
    <row r="651" spans="1:6" x14ac:dyDescent="0.25">
      <c r="A651" s="9">
        <f t="shared" si="9"/>
        <v>174131</v>
      </c>
      <c r="B651" s="88" t="s">
        <v>1496</v>
      </c>
      <c r="C651" s="88">
        <v>32.94979079497908</v>
      </c>
      <c r="D651" s="88">
        <v>41.963160330743179</v>
      </c>
      <c r="E651" s="88">
        <v>9.0133695357640988</v>
      </c>
      <c r="F651" s="3"/>
    </row>
    <row r="652" spans="1:6" x14ac:dyDescent="0.25">
      <c r="A652" s="9">
        <f t="shared" ref="A652:A715" si="10">VALUE(B652)</f>
        <v>174132</v>
      </c>
      <c r="B652" s="89" t="s">
        <v>1497</v>
      </c>
      <c r="C652" s="89">
        <v>219.82758620689654</v>
      </c>
      <c r="D652" s="89">
        <v>233.02904762680967</v>
      </c>
      <c r="E652" s="89">
        <v>13.20146141991313</v>
      </c>
      <c r="F652" s="3"/>
    </row>
    <row r="653" spans="1:6" x14ac:dyDescent="0.25">
      <c r="A653" s="9">
        <f t="shared" si="10"/>
        <v>174133</v>
      </c>
      <c r="B653" s="88" t="s">
        <v>1498</v>
      </c>
      <c r="C653" s="88">
        <v>545.95238095238096</v>
      </c>
      <c r="D653" s="88">
        <v>572.87357142857138</v>
      </c>
      <c r="E653" s="88">
        <v>26.921190476190418</v>
      </c>
      <c r="F653" s="3"/>
    </row>
    <row r="654" spans="1:6" x14ac:dyDescent="0.25">
      <c r="A654" s="9">
        <f t="shared" si="10"/>
        <v>174141</v>
      </c>
      <c r="B654" s="89" t="s">
        <v>1499</v>
      </c>
      <c r="C654" s="89">
        <v>829.5454545454545</v>
      </c>
      <c r="D654" s="89">
        <v>829.5454545454545</v>
      </c>
      <c r="E654" s="89">
        <v>0</v>
      </c>
      <c r="F654" s="3"/>
    </row>
    <row r="655" spans="1:6" x14ac:dyDescent="0.25">
      <c r="A655" s="9">
        <f t="shared" si="10"/>
        <v>174142</v>
      </c>
      <c r="B655" s="88" t="s">
        <v>1500</v>
      </c>
      <c r="C655" s="88">
        <v>248.07692307692307</v>
      </c>
      <c r="D655" s="88">
        <v>274.20335362595421</v>
      </c>
      <c r="E655" s="88">
        <v>26.126430549031141</v>
      </c>
      <c r="F655" s="3"/>
    </row>
    <row r="656" spans="1:6" x14ac:dyDescent="0.25">
      <c r="A656" s="9">
        <f t="shared" si="10"/>
        <v>174143</v>
      </c>
      <c r="B656" s="89" t="s">
        <v>1501</v>
      </c>
      <c r="C656" s="89">
        <v>2668.75</v>
      </c>
      <c r="D656" s="89">
        <v>2668.75</v>
      </c>
      <c r="E656" s="89">
        <v>0</v>
      </c>
      <c r="F656" s="3"/>
    </row>
    <row r="657" spans="1:6" x14ac:dyDescent="0.25">
      <c r="A657" s="9">
        <f t="shared" si="10"/>
        <v>184101</v>
      </c>
      <c r="B657" s="88" t="s">
        <v>1502</v>
      </c>
      <c r="C657" s="88">
        <v>21.296296296296298</v>
      </c>
      <c r="D657" s="88">
        <v>51.172839506172842</v>
      </c>
      <c r="E657" s="88">
        <v>29.876543209876544</v>
      </c>
      <c r="F657" s="3"/>
    </row>
    <row r="658" spans="1:6" x14ac:dyDescent="0.25">
      <c r="A658" s="9">
        <f t="shared" si="10"/>
        <v>184102</v>
      </c>
      <c r="B658" s="89" t="s">
        <v>1503</v>
      </c>
      <c r="C658" s="89">
        <v>120</v>
      </c>
      <c r="D658" s="89">
        <v>136.97142857142856</v>
      </c>
      <c r="E658" s="89">
        <v>16.971428571428561</v>
      </c>
      <c r="F658" s="3"/>
    </row>
    <row r="659" spans="1:6" x14ac:dyDescent="0.25">
      <c r="A659" s="9">
        <f t="shared" si="10"/>
        <v>184103</v>
      </c>
      <c r="B659" s="88" t="s">
        <v>1504</v>
      </c>
      <c r="C659" s="88">
        <v>734.16157900763358</v>
      </c>
      <c r="D659" s="88">
        <v>977.50466986549338</v>
      </c>
      <c r="E659" s="88">
        <v>243.34309085785981</v>
      </c>
      <c r="F659" s="3"/>
    </row>
    <row r="660" spans="1:6" x14ac:dyDescent="0.25">
      <c r="A660" s="9">
        <f t="shared" si="10"/>
        <v>184111</v>
      </c>
      <c r="B660" s="89" t="s">
        <v>1505</v>
      </c>
      <c r="C660" s="89">
        <v>9.1666666666666661</v>
      </c>
      <c r="D660" s="89">
        <v>9.1666666666666661</v>
      </c>
      <c r="E660" s="89">
        <v>0</v>
      </c>
      <c r="F660" s="3"/>
    </row>
    <row r="661" spans="1:6" x14ac:dyDescent="0.25">
      <c r="A661" s="9">
        <f t="shared" si="10"/>
        <v>184112</v>
      </c>
      <c r="B661" s="88" t="s">
        <v>1506</v>
      </c>
      <c r="C661" s="88">
        <v>67.622950819672127</v>
      </c>
      <c r="D661" s="88">
        <v>87.459016393442624</v>
      </c>
      <c r="E661" s="88">
        <v>19.836065573770497</v>
      </c>
      <c r="F661" s="3"/>
    </row>
    <row r="662" spans="1:6" x14ac:dyDescent="0.25">
      <c r="A662" s="9">
        <f t="shared" si="10"/>
        <v>184113</v>
      </c>
      <c r="B662" s="89" t="s">
        <v>1507</v>
      </c>
      <c r="C662" s="89">
        <v>282.46753246753246</v>
      </c>
      <c r="D662" s="89">
        <v>556.54159776171105</v>
      </c>
      <c r="E662" s="89">
        <v>274.07406529417858</v>
      </c>
      <c r="F662" s="3"/>
    </row>
    <row r="663" spans="1:6" x14ac:dyDescent="0.25">
      <c r="A663" s="9">
        <f t="shared" si="10"/>
        <v>184121</v>
      </c>
      <c r="B663" s="88" t="s">
        <v>1508</v>
      </c>
      <c r="C663" s="88">
        <v>11.187774632352943</v>
      </c>
      <c r="D663" s="88">
        <v>12.020234429258347</v>
      </c>
      <c r="E663" s="88">
        <v>0.83245979690540395</v>
      </c>
      <c r="F663" s="3"/>
    </row>
    <row r="664" spans="1:6" x14ac:dyDescent="0.25">
      <c r="A664" s="9">
        <f t="shared" si="10"/>
        <v>184122</v>
      </c>
      <c r="B664" s="89" t="s">
        <v>1509</v>
      </c>
      <c r="C664" s="89">
        <v>60.798403508771933</v>
      </c>
      <c r="D664" s="89">
        <v>60.798403508771933</v>
      </c>
      <c r="E664" s="89">
        <v>0</v>
      </c>
      <c r="F664" s="3"/>
    </row>
    <row r="665" spans="1:6" x14ac:dyDescent="0.25">
      <c r="A665" s="9">
        <f t="shared" si="10"/>
        <v>184123</v>
      </c>
      <c r="B665" s="88" t="s">
        <v>1510</v>
      </c>
      <c r="C665" s="88">
        <v>182.70072758620688</v>
      </c>
      <c r="D665" s="88">
        <v>185.75684218965515</v>
      </c>
      <c r="E665" s="88">
        <v>3.0561146034482647</v>
      </c>
      <c r="F665" s="3"/>
    </row>
    <row r="666" spans="1:6" x14ac:dyDescent="0.25">
      <c r="A666" s="9">
        <f t="shared" si="10"/>
        <v>184131</v>
      </c>
      <c r="B666" s="89" t="s">
        <v>1511</v>
      </c>
      <c r="C666" s="89">
        <v>0.14484393939393941</v>
      </c>
      <c r="D666" s="89">
        <v>0.14484393939393941</v>
      </c>
      <c r="E666" s="89">
        <v>0</v>
      </c>
      <c r="F666" s="3"/>
    </row>
    <row r="667" spans="1:6" x14ac:dyDescent="0.25">
      <c r="A667" s="9">
        <f t="shared" si="10"/>
        <v>184132</v>
      </c>
      <c r="B667" s="88" t="s">
        <v>1512</v>
      </c>
      <c r="C667" s="88">
        <v>0</v>
      </c>
      <c r="D667" s="88">
        <v>46.526520155808846</v>
      </c>
      <c r="E667" s="88">
        <v>46.526520155808846</v>
      </c>
      <c r="F667" s="3"/>
    </row>
    <row r="668" spans="1:6" x14ac:dyDescent="0.25">
      <c r="A668" s="9">
        <f t="shared" si="10"/>
        <v>184133</v>
      </c>
      <c r="B668" s="89" t="s">
        <v>1513</v>
      </c>
      <c r="C668" s="89">
        <v>28.571428571428573</v>
      </c>
      <c r="D668" s="89">
        <v>28.571428571428573</v>
      </c>
      <c r="E668" s="89">
        <v>0</v>
      </c>
      <c r="F668" s="3"/>
    </row>
    <row r="669" spans="1:6" x14ac:dyDescent="0.25">
      <c r="A669" s="9">
        <f t="shared" si="10"/>
        <v>184141</v>
      </c>
      <c r="B669" s="88" t="s">
        <v>1514</v>
      </c>
      <c r="C669" s="88">
        <v>8.1908323877068554</v>
      </c>
      <c r="D669" s="88">
        <v>11.646046703253408</v>
      </c>
      <c r="E669" s="88">
        <v>3.4552143155465522</v>
      </c>
      <c r="F669" s="3"/>
    </row>
    <row r="670" spans="1:6" x14ac:dyDescent="0.25">
      <c r="A670" s="9">
        <f t="shared" si="10"/>
        <v>184142</v>
      </c>
      <c r="B670" s="89" t="s">
        <v>1515</v>
      </c>
      <c r="C670" s="89">
        <v>25.107751515151513</v>
      </c>
      <c r="D670" s="89">
        <v>25.107751515151513</v>
      </c>
      <c r="E670" s="89">
        <v>0</v>
      </c>
      <c r="F670" s="3"/>
    </row>
    <row r="671" spans="1:6" x14ac:dyDescent="0.25">
      <c r="A671" s="9">
        <f t="shared" si="10"/>
        <v>184143</v>
      </c>
      <c r="B671" s="88" t="s">
        <v>1516</v>
      </c>
      <c r="C671" s="88">
        <v>189.88537661290323</v>
      </c>
      <c r="D671" s="88">
        <v>189.88537661290323</v>
      </c>
      <c r="E671" s="88">
        <v>0</v>
      </c>
      <c r="F671" s="3"/>
    </row>
    <row r="672" spans="1:6" x14ac:dyDescent="0.25">
      <c r="A672" s="9">
        <f t="shared" si="10"/>
        <v>184151</v>
      </c>
      <c r="B672" s="89" t="s">
        <v>1517</v>
      </c>
      <c r="C672" s="89">
        <v>0</v>
      </c>
      <c r="D672" s="89">
        <v>0</v>
      </c>
      <c r="E672" s="89">
        <v>0</v>
      </c>
      <c r="F672" s="3"/>
    </row>
    <row r="673" spans="1:6" x14ac:dyDescent="0.25">
      <c r="A673" s="9">
        <f t="shared" si="10"/>
        <v>184152</v>
      </c>
      <c r="B673" s="88" t="s">
        <v>1518</v>
      </c>
      <c r="C673" s="88">
        <v>962.5</v>
      </c>
      <c r="D673" s="88">
        <v>962.5</v>
      </c>
      <c r="E673" s="88">
        <v>0</v>
      </c>
      <c r="F673" s="3"/>
    </row>
    <row r="674" spans="1:6" x14ac:dyDescent="0.25">
      <c r="A674" s="9">
        <f t="shared" si="10"/>
        <v>184153</v>
      </c>
      <c r="B674" s="89" t="s">
        <v>1519</v>
      </c>
      <c r="C674" s="89">
        <v>470</v>
      </c>
      <c r="D674" s="89">
        <v>470</v>
      </c>
      <c r="E674" s="89">
        <v>0</v>
      </c>
      <c r="F674" s="3"/>
    </row>
    <row r="675" spans="1:6" x14ac:dyDescent="0.25">
      <c r="A675" s="9">
        <f t="shared" si="10"/>
        <v>194101</v>
      </c>
      <c r="B675" s="88" t="s">
        <v>1520</v>
      </c>
      <c r="C675" s="88">
        <v>0</v>
      </c>
      <c r="D675" s="88">
        <v>0</v>
      </c>
      <c r="E675" s="88">
        <v>0</v>
      </c>
      <c r="F675" s="3"/>
    </row>
    <row r="676" spans="1:6" x14ac:dyDescent="0.25">
      <c r="A676" s="9">
        <f t="shared" si="10"/>
        <v>194102</v>
      </c>
      <c r="B676" s="89" t="s">
        <v>1521</v>
      </c>
      <c r="C676" s="89">
        <v>0</v>
      </c>
      <c r="D676" s="89">
        <v>0</v>
      </c>
      <c r="E676" s="89">
        <v>0</v>
      </c>
      <c r="F676" s="3"/>
    </row>
    <row r="677" spans="1:6" x14ac:dyDescent="0.25">
      <c r="A677" s="9">
        <f t="shared" si="10"/>
        <v>194103</v>
      </c>
      <c r="B677" s="88" t="s">
        <v>1522</v>
      </c>
      <c r="C677" s="88">
        <v>0</v>
      </c>
      <c r="D677" s="88">
        <v>0</v>
      </c>
      <c r="E677" s="88">
        <v>0</v>
      </c>
      <c r="F677" s="3"/>
    </row>
    <row r="678" spans="1:6" x14ac:dyDescent="0.25">
      <c r="A678" s="9">
        <f t="shared" si="10"/>
        <v>194111</v>
      </c>
      <c r="B678" s="89" t="s">
        <v>1523</v>
      </c>
      <c r="C678" s="89">
        <v>0</v>
      </c>
      <c r="D678" s="89">
        <v>0</v>
      </c>
      <c r="E678" s="89">
        <v>0</v>
      </c>
      <c r="F678" s="3"/>
    </row>
    <row r="679" spans="1:6" x14ac:dyDescent="0.25">
      <c r="A679" s="9">
        <f t="shared" si="10"/>
        <v>194112</v>
      </c>
      <c r="B679" s="88" t="s">
        <v>1524</v>
      </c>
      <c r="C679" s="88">
        <v>0</v>
      </c>
      <c r="D679" s="88">
        <v>0</v>
      </c>
      <c r="E679" s="88">
        <v>0</v>
      </c>
      <c r="F679" s="3"/>
    </row>
    <row r="680" spans="1:6" x14ac:dyDescent="0.25">
      <c r="A680" s="9">
        <f t="shared" si="10"/>
        <v>194113</v>
      </c>
      <c r="B680" s="89" t="s">
        <v>1525</v>
      </c>
      <c r="C680" s="89">
        <v>0</v>
      </c>
      <c r="D680" s="89">
        <v>0</v>
      </c>
      <c r="E680" s="89">
        <v>0</v>
      </c>
      <c r="F680" s="3"/>
    </row>
    <row r="681" spans="1:6" x14ac:dyDescent="0.25">
      <c r="A681" s="9">
        <f t="shared" si="10"/>
        <v>194121</v>
      </c>
      <c r="B681" s="88" t="s">
        <v>1526</v>
      </c>
      <c r="C681" s="88">
        <v>0</v>
      </c>
      <c r="D681" s="88">
        <v>0</v>
      </c>
      <c r="E681" s="88">
        <v>0</v>
      </c>
      <c r="F681" s="3"/>
    </row>
    <row r="682" spans="1:6" x14ac:dyDescent="0.25">
      <c r="A682" s="9">
        <f t="shared" si="10"/>
        <v>194122</v>
      </c>
      <c r="B682" s="89" t="s">
        <v>1527</v>
      </c>
      <c r="C682" s="89">
        <v>0</v>
      </c>
      <c r="D682" s="89">
        <v>0</v>
      </c>
      <c r="E682" s="89">
        <v>0</v>
      </c>
      <c r="F682" s="3"/>
    </row>
    <row r="683" spans="1:6" x14ac:dyDescent="0.25">
      <c r="A683" s="9">
        <f t="shared" si="10"/>
        <v>194131</v>
      </c>
      <c r="B683" s="88" t="s">
        <v>1528</v>
      </c>
      <c r="C683" s="88">
        <v>0</v>
      </c>
      <c r="D683" s="88">
        <v>4.3297872340425536E-2</v>
      </c>
      <c r="E683" s="88">
        <v>4.3297872340425536E-2</v>
      </c>
      <c r="F683" s="3"/>
    </row>
    <row r="684" spans="1:6" x14ac:dyDescent="0.25">
      <c r="A684" s="9">
        <f t="shared" si="10"/>
        <v>194132</v>
      </c>
      <c r="B684" s="89" t="s">
        <v>1529</v>
      </c>
      <c r="C684" s="89">
        <v>0</v>
      </c>
      <c r="D684" s="89">
        <v>0</v>
      </c>
      <c r="E684" s="89">
        <v>0</v>
      </c>
      <c r="F684" s="3"/>
    </row>
    <row r="685" spans="1:6" x14ac:dyDescent="0.25">
      <c r="A685" s="9">
        <f t="shared" si="10"/>
        <v>194133</v>
      </c>
      <c r="B685" s="88" t="s">
        <v>1530</v>
      </c>
      <c r="C685" s="88">
        <v>0</v>
      </c>
      <c r="D685" s="88">
        <v>0</v>
      </c>
      <c r="E685" s="88">
        <v>0</v>
      </c>
      <c r="F685" s="3"/>
    </row>
    <row r="686" spans="1:6" x14ac:dyDescent="0.25">
      <c r="A686" s="9">
        <f t="shared" si="10"/>
        <v>194141</v>
      </c>
      <c r="B686" s="89" t="s">
        <v>1531</v>
      </c>
      <c r="C686" s="89">
        <v>0</v>
      </c>
      <c r="D686" s="89">
        <v>0</v>
      </c>
      <c r="E686" s="89">
        <v>0</v>
      </c>
      <c r="F686" s="3"/>
    </row>
    <row r="687" spans="1:6" x14ac:dyDescent="0.25">
      <c r="A687" s="9">
        <f t="shared" si="10"/>
        <v>194142</v>
      </c>
      <c r="B687" s="88" t="s">
        <v>1532</v>
      </c>
      <c r="C687" s="88">
        <v>0</v>
      </c>
      <c r="D687" s="88">
        <v>0</v>
      </c>
      <c r="E687" s="88">
        <v>0</v>
      </c>
      <c r="F687" s="3"/>
    </row>
    <row r="688" spans="1:6" x14ac:dyDescent="0.25">
      <c r="A688" s="9">
        <f t="shared" si="10"/>
        <v>194143</v>
      </c>
      <c r="B688" s="89" t="s">
        <v>1533</v>
      </c>
      <c r="C688" s="89">
        <v>0</v>
      </c>
      <c r="D688" s="89">
        <v>0</v>
      </c>
      <c r="E688" s="89">
        <v>0</v>
      </c>
      <c r="F688" s="3"/>
    </row>
    <row r="689" spans="1:6" x14ac:dyDescent="0.25">
      <c r="A689" s="9">
        <f t="shared" si="10"/>
        <v>194151</v>
      </c>
      <c r="B689" s="88" t="s">
        <v>1534</v>
      </c>
      <c r="C689" s="88">
        <v>0</v>
      </c>
      <c r="D689" s="88">
        <v>0</v>
      </c>
      <c r="E689" s="88">
        <v>0</v>
      </c>
      <c r="F689" s="3"/>
    </row>
    <row r="690" spans="1:6" x14ac:dyDescent="0.25">
      <c r="A690" s="9">
        <f t="shared" si="10"/>
        <v>194152</v>
      </c>
      <c r="B690" s="89" t="s">
        <v>1535</v>
      </c>
      <c r="C690" s="89">
        <v>0</v>
      </c>
      <c r="D690" s="89">
        <v>0</v>
      </c>
      <c r="E690" s="89">
        <v>0</v>
      </c>
      <c r="F690" s="3"/>
    </row>
    <row r="691" spans="1:6" x14ac:dyDescent="0.25">
      <c r="A691" s="9">
        <f t="shared" si="10"/>
        <v>194153</v>
      </c>
      <c r="B691" s="88" t="s">
        <v>1536</v>
      </c>
      <c r="C691" s="88">
        <v>0</v>
      </c>
      <c r="D691" s="88">
        <v>0</v>
      </c>
      <c r="E691" s="88">
        <v>0</v>
      </c>
      <c r="F691" s="3"/>
    </row>
    <row r="692" spans="1:6" x14ac:dyDescent="0.25">
      <c r="A692" s="9">
        <f t="shared" si="10"/>
        <v>194161</v>
      </c>
      <c r="B692" s="89" t="s">
        <v>1537</v>
      </c>
      <c r="C692" s="89">
        <v>1.3725490196078431</v>
      </c>
      <c r="D692" s="89">
        <v>1.3725490196078431</v>
      </c>
      <c r="E692" s="89">
        <v>0</v>
      </c>
      <c r="F692" s="3"/>
    </row>
    <row r="693" spans="1:6" x14ac:dyDescent="0.25">
      <c r="A693" s="9">
        <f t="shared" si="10"/>
        <v>194162</v>
      </c>
      <c r="B693" s="88" t="s">
        <v>1538</v>
      </c>
      <c r="C693" s="88">
        <v>11.428571428571429</v>
      </c>
      <c r="D693" s="88">
        <v>11.428571428571429</v>
      </c>
      <c r="E693" s="88">
        <v>0</v>
      </c>
      <c r="F693" s="3"/>
    </row>
    <row r="694" spans="1:6" x14ac:dyDescent="0.25">
      <c r="A694" s="9">
        <f t="shared" si="10"/>
        <v>194163</v>
      </c>
      <c r="B694" s="89" t="s">
        <v>1539</v>
      </c>
      <c r="C694" s="89">
        <v>28.695652173913043</v>
      </c>
      <c r="D694" s="89">
        <v>28.695652173913043</v>
      </c>
      <c r="E694" s="89">
        <v>0</v>
      </c>
      <c r="F694" s="3"/>
    </row>
    <row r="695" spans="1:6" x14ac:dyDescent="0.25">
      <c r="A695" s="9">
        <f t="shared" si="10"/>
        <v>194171</v>
      </c>
      <c r="B695" s="88" t="s">
        <v>1540</v>
      </c>
      <c r="C695" s="88">
        <v>0</v>
      </c>
      <c r="D695" s="88">
        <v>0</v>
      </c>
      <c r="E695" s="88">
        <v>0</v>
      </c>
      <c r="F695" s="3"/>
    </row>
    <row r="696" spans="1:6" x14ac:dyDescent="0.25">
      <c r="A696" s="9">
        <f t="shared" si="10"/>
        <v>194172</v>
      </c>
      <c r="B696" s="89" t="s">
        <v>1541</v>
      </c>
      <c r="C696" s="89">
        <v>0</v>
      </c>
      <c r="D696" s="89">
        <v>0</v>
      </c>
      <c r="E696" s="89">
        <v>0</v>
      </c>
      <c r="F696" s="3"/>
    </row>
    <row r="697" spans="1:6" x14ac:dyDescent="0.25">
      <c r="A697" s="9">
        <f t="shared" si="10"/>
        <v>194173</v>
      </c>
      <c r="B697" s="88" t="s">
        <v>1542</v>
      </c>
      <c r="C697" s="88">
        <v>0</v>
      </c>
      <c r="D697" s="88">
        <v>0</v>
      </c>
      <c r="E697" s="88">
        <v>0</v>
      </c>
      <c r="F697" s="3"/>
    </row>
    <row r="698" spans="1:6" x14ac:dyDescent="0.25">
      <c r="A698" s="9">
        <f t="shared" si="10"/>
        <v>194182</v>
      </c>
      <c r="B698" s="89" t="s">
        <v>1543</v>
      </c>
      <c r="C698" s="89">
        <v>0</v>
      </c>
      <c r="D698" s="89">
        <v>0</v>
      </c>
      <c r="E698" s="89">
        <v>0</v>
      </c>
      <c r="F698" s="3"/>
    </row>
    <row r="699" spans="1:6" x14ac:dyDescent="0.25">
      <c r="A699" s="9">
        <f t="shared" si="10"/>
        <v>194183</v>
      </c>
      <c r="B699" s="88" t="s">
        <v>1544</v>
      </c>
      <c r="C699" s="88">
        <v>0</v>
      </c>
      <c r="D699" s="88">
        <v>0</v>
      </c>
      <c r="E699" s="88">
        <v>0</v>
      </c>
      <c r="F699" s="3"/>
    </row>
    <row r="700" spans="1:6" x14ac:dyDescent="0.25">
      <c r="A700" s="9">
        <f t="shared" si="10"/>
        <v>194191</v>
      </c>
      <c r="B700" s="89" t="s">
        <v>1545</v>
      </c>
      <c r="C700" s="89">
        <v>0</v>
      </c>
      <c r="D700" s="89">
        <v>11.321453237913486</v>
      </c>
      <c r="E700" s="89">
        <v>11.321453237913486</v>
      </c>
      <c r="F700" s="3"/>
    </row>
    <row r="701" spans="1:6" x14ac:dyDescent="0.25">
      <c r="A701" s="9">
        <f t="shared" si="10"/>
        <v>194192</v>
      </c>
      <c r="B701" s="88" t="s">
        <v>1546</v>
      </c>
      <c r="C701" s="88">
        <v>0</v>
      </c>
      <c r="D701" s="88">
        <v>0</v>
      </c>
      <c r="E701" s="88">
        <v>0</v>
      </c>
      <c r="F701" s="3"/>
    </row>
    <row r="702" spans="1:6" x14ac:dyDescent="0.25">
      <c r="A702" s="9">
        <f t="shared" si="10"/>
        <v>204101</v>
      </c>
      <c r="B702" s="89" t="s">
        <v>1547</v>
      </c>
      <c r="C702" s="89">
        <v>0</v>
      </c>
      <c r="D702" s="89">
        <v>0</v>
      </c>
      <c r="E702" s="89">
        <v>0</v>
      </c>
      <c r="F702" s="3"/>
    </row>
    <row r="703" spans="1:6" x14ac:dyDescent="0.25">
      <c r="A703" s="9">
        <f t="shared" si="10"/>
        <v>204102</v>
      </c>
      <c r="B703" s="88" t="s">
        <v>1548</v>
      </c>
      <c r="C703" s="88">
        <v>0</v>
      </c>
      <c r="D703" s="88">
        <v>0</v>
      </c>
      <c r="E703" s="88">
        <v>0</v>
      </c>
      <c r="F703" s="3"/>
    </row>
    <row r="704" spans="1:6" x14ac:dyDescent="0.25">
      <c r="A704" s="9">
        <f t="shared" si="10"/>
        <v>204103</v>
      </c>
      <c r="B704" s="89" t="s">
        <v>1549</v>
      </c>
      <c r="C704" s="89">
        <v>0</v>
      </c>
      <c r="D704" s="89">
        <v>0</v>
      </c>
      <c r="E704" s="89">
        <v>0</v>
      </c>
      <c r="F704" s="3"/>
    </row>
    <row r="705" spans="1:6" x14ac:dyDescent="0.25">
      <c r="A705" s="9">
        <f t="shared" si="10"/>
        <v>204111</v>
      </c>
      <c r="B705" s="88" t="s">
        <v>1550</v>
      </c>
      <c r="C705" s="88">
        <v>0</v>
      </c>
      <c r="D705" s="88">
        <v>0</v>
      </c>
      <c r="E705" s="88">
        <v>0</v>
      </c>
      <c r="F705" s="3"/>
    </row>
    <row r="706" spans="1:6" x14ac:dyDescent="0.25">
      <c r="A706" s="9">
        <f t="shared" si="10"/>
        <v>204112</v>
      </c>
      <c r="B706" s="89" t="s">
        <v>1551</v>
      </c>
      <c r="C706" s="89">
        <v>0</v>
      </c>
      <c r="D706" s="89">
        <v>0</v>
      </c>
      <c r="E706" s="89">
        <v>0</v>
      </c>
      <c r="F706" s="3"/>
    </row>
    <row r="707" spans="1:6" x14ac:dyDescent="0.25">
      <c r="A707" s="9">
        <f t="shared" si="10"/>
        <v>204113</v>
      </c>
      <c r="B707" s="88" t="s">
        <v>1552</v>
      </c>
      <c r="C707" s="88">
        <v>825</v>
      </c>
      <c r="D707" s="88">
        <v>845</v>
      </c>
      <c r="E707" s="88">
        <v>20</v>
      </c>
      <c r="F707" s="3"/>
    </row>
    <row r="708" spans="1:6" x14ac:dyDescent="0.25">
      <c r="A708" s="9">
        <f t="shared" si="10"/>
        <v>204121</v>
      </c>
      <c r="B708" s="89" t="s">
        <v>1553</v>
      </c>
      <c r="C708" s="89">
        <v>0</v>
      </c>
      <c r="D708" s="89">
        <v>0</v>
      </c>
      <c r="E708" s="89">
        <v>0</v>
      </c>
      <c r="F708" s="3"/>
    </row>
    <row r="709" spans="1:6" x14ac:dyDescent="0.25">
      <c r="A709" s="9">
        <f t="shared" si="10"/>
        <v>204122</v>
      </c>
      <c r="B709" s="88" t="s">
        <v>1554</v>
      </c>
      <c r="C709" s="88">
        <v>0</v>
      </c>
      <c r="D709" s="88">
        <v>0</v>
      </c>
      <c r="E709" s="88">
        <v>0</v>
      </c>
      <c r="F709" s="3"/>
    </row>
    <row r="710" spans="1:6" x14ac:dyDescent="0.25">
      <c r="A710" s="9">
        <f t="shared" si="10"/>
        <v>204123</v>
      </c>
      <c r="B710" s="89" t="s">
        <v>1555</v>
      </c>
      <c r="C710" s="89">
        <v>1050</v>
      </c>
      <c r="D710" s="89">
        <v>1050</v>
      </c>
      <c r="E710" s="89">
        <v>0</v>
      </c>
      <c r="F710" s="3"/>
    </row>
    <row r="711" spans="1:6" x14ac:dyDescent="0.25">
      <c r="A711" s="9">
        <f t="shared" si="10"/>
        <v>214101</v>
      </c>
      <c r="B711" s="88" t="s">
        <v>1556</v>
      </c>
      <c r="C711" s="88">
        <v>0</v>
      </c>
      <c r="D711" s="88">
        <v>0</v>
      </c>
      <c r="E711" s="88">
        <v>0</v>
      </c>
      <c r="F711" s="3"/>
    </row>
    <row r="712" spans="1:6" x14ac:dyDescent="0.25">
      <c r="A712" s="9">
        <f t="shared" si="10"/>
        <v>214102</v>
      </c>
      <c r="B712" s="89" t="s">
        <v>1557</v>
      </c>
      <c r="C712" s="89">
        <v>0</v>
      </c>
      <c r="D712" s="89">
        <v>0</v>
      </c>
      <c r="E712" s="89">
        <v>0</v>
      </c>
      <c r="F712" s="3"/>
    </row>
    <row r="713" spans="1:6" x14ac:dyDescent="0.25">
      <c r="A713" s="9">
        <f t="shared" si="10"/>
        <v>214111</v>
      </c>
      <c r="B713" s="88" t="s">
        <v>1558</v>
      </c>
      <c r="C713" s="88">
        <v>0.2424409090909091</v>
      </c>
      <c r="D713" s="88">
        <v>0.2424409090909091</v>
      </c>
      <c r="E713" s="88">
        <v>0</v>
      </c>
      <c r="F713" s="3"/>
    </row>
    <row r="714" spans="1:6" x14ac:dyDescent="0.25">
      <c r="A714" s="9">
        <f t="shared" si="10"/>
        <v>214112</v>
      </c>
      <c r="B714" s="89" t="s">
        <v>1559</v>
      </c>
      <c r="C714" s="89">
        <v>39.666666666666664</v>
      </c>
      <c r="D714" s="89">
        <v>39.666666666666664</v>
      </c>
      <c r="E714" s="89">
        <v>0</v>
      </c>
      <c r="F714" s="3"/>
    </row>
    <row r="715" spans="1:6" x14ac:dyDescent="0.25">
      <c r="A715" s="9">
        <f t="shared" si="10"/>
        <v>214113</v>
      </c>
      <c r="B715" s="88" t="s">
        <v>1560</v>
      </c>
      <c r="C715" s="88">
        <v>0</v>
      </c>
      <c r="D715" s="88">
        <v>0</v>
      </c>
      <c r="E715" s="88">
        <v>0</v>
      </c>
      <c r="F715" s="3"/>
    </row>
    <row r="716" spans="1:6" x14ac:dyDescent="0.25">
      <c r="A716" s="9">
        <f t="shared" ref="A716:A740" si="11">VALUE(B716)</f>
        <v>214121</v>
      </c>
      <c r="B716" s="89" t="s">
        <v>1561</v>
      </c>
      <c r="C716" s="89">
        <v>5.4878048780487809</v>
      </c>
      <c r="D716" s="89">
        <v>6.9939849097002424</v>
      </c>
      <c r="E716" s="89">
        <v>1.5061800316514615</v>
      </c>
      <c r="F716" s="3"/>
    </row>
    <row r="717" spans="1:6" x14ac:dyDescent="0.25">
      <c r="A717" s="9">
        <f t="shared" si="11"/>
        <v>214122</v>
      </c>
      <c r="B717" s="88" t="s">
        <v>1562</v>
      </c>
      <c r="C717" s="88">
        <v>16.363636363636363</v>
      </c>
      <c r="D717" s="88">
        <v>16.480916363636364</v>
      </c>
      <c r="E717" s="88">
        <v>0.11728000000000094</v>
      </c>
      <c r="F717" s="3"/>
    </row>
    <row r="718" spans="1:6" x14ac:dyDescent="0.25">
      <c r="A718" s="9">
        <f t="shared" si="11"/>
        <v>214123</v>
      </c>
      <c r="B718" s="89" t="s">
        <v>1563</v>
      </c>
      <c r="C718" s="89">
        <v>51.5625</v>
      </c>
      <c r="D718" s="89">
        <v>51.5625</v>
      </c>
      <c r="E718" s="89">
        <v>0</v>
      </c>
      <c r="F718" s="3"/>
    </row>
    <row r="719" spans="1:6" x14ac:dyDescent="0.25">
      <c r="A719" s="9">
        <f t="shared" si="11"/>
        <v>214131</v>
      </c>
      <c r="B719" s="88" t="s">
        <v>1564</v>
      </c>
      <c r="C719" s="88">
        <v>35.357142857142854</v>
      </c>
      <c r="D719" s="88">
        <v>42.635219938658672</v>
      </c>
      <c r="E719" s="88">
        <v>7.2780770815158178</v>
      </c>
      <c r="F719" s="3"/>
    </row>
    <row r="720" spans="1:6" x14ac:dyDescent="0.25">
      <c r="A720" s="9">
        <f t="shared" si="11"/>
        <v>214132</v>
      </c>
      <c r="B720" s="89" t="s">
        <v>1565</v>
      </c>
      <c r="C720" s="89">
        <v>171.875</v>
      </c>
      <c r="D720" s="89">
        <v>186.02681654739186</v>
      </c>
      <c r="E720" s="89">
        <v>14.15181654739186</v>
      </c>
      <c r="F720" s="3"/>
    </row>
    <row r="721" spans="1:6" x14ac:dyDescent="0.25">
      <c r="A721" s="9">
        <f t="shared" si="11"/>
        <v>214133</v>
      </c>
      <c r="B721" s="88" t="s">
        <v>1566</v>
      </c>
      <c r="C721" s="88">
        <v>238.63636363636363</v>
      </c>
      <c r="D721" s="88">
        <v>390.80999076891601</v>
      </c>
      <c r="E721" s="88">
        <v>152.17362713255238</v>
      </c>
      <c r="F721" s="3"/>
    </row>
    <row r="722" spans="1:6" x14ac:dyDescent="0.25">
      <c r="A722" s="9">
        <f t="shared" si="11"/>
        <v>214141</v>
      </c>
      <c r="B722" s="89" t="s">
        <v>1567</v>
      </c>
      <c r="C722" s="89">
        <v>0</v>
      </c>
      <c r="D722" s="89">
        <v>0</v>
      </c>
      <c r="E722" s="89">
        <v>0</v>
      </c>
      <c r="F722" s="3"/>
    </row>
    <row r="723" spans="1:6" x14ac:dyDescent="0.25">
      <c r="A723" s="9">
        <f t="shared" si="11"/>
        <v>214143</v>
      </c>
      <c r="B723" s="88" t="s">
        <v>1568</v>
      </c>
      <c r="C723" s="88">
        <v>0</v>
      </c>
      <c r="D723" s="88">
        <v>0</v>
      </c>
      <c r="E723" s="88">
        <v>0</v>
      </c>
      <c r="F723" s="3"/>
    </row>
    <row r="724" spans="1:6" x14ac:dyDescent="0.25">
      <c r="A724" s="9">
        <f t="shared" si="11"/>
        <v>214151</v>
      </c>
      <c r="B724" s="89" t="s">
        <v>1569</v>
      </c>
      <c r="C724" s="89">
        <v>0</v>
      </c>
      <c r="D724" s="89">
        <v>0</v>
      </c>
      <c r="E724" s="89">
        <v>0</v>
      </c>
      <c r="F724" s="3"/>
    </row>
    <row r="725" spans="1:6" x14ac:dyDescent="0.25">
      <c r="A725" s="9">
        <f t="shared" si="11"/>
        <v>214153</v>
      </c>
      <c r="B725" s="88" t="s">
        <v>1570</v>
      </c>
      <c r="C725" s="88">
        <v>0</v>
      </c>
      <c r="D725" s="88">
        <v>0</v>
      </c>
      <c r="E725" s="88">
        <v>0</v>
      </c>
      <c r="F725" s="3"/>
    </row>
    <row r="726" spans="1:6" x14ac:dyDescent="0.25">
      <c r="A726" s="9">
        <f t="shared" si="11"/>
        <v>214161</v>
      </c>
      <c r="B726" s="89" t="s">
        <v>1571</v>
      </c>
      <c r="C726" s="89">
        <v>14.772727272727273</v>
      </c>
      <c r="D726" s="89">
        <v>14.772727272727273</v>
      </c>
      <c r="E726" s="89">
        <v>0</v>
      </c>
      <c r="F726" s="3"/>
    </row>
    <row r="727" spans="1:6" x14ac:dyDescent="0.25">
      <c r="A727" s="9">
        <f t="shared" si="11"/>
        <v>214162</v>
      </c>
      <c r="B727" s="88" t="s">
        <v>1572</v>
      </c>
      <c r="C727" s="88">
        <v>69.465648854961827</v>
      </c>
      <c r="D727" s="88">
        <v>72.058348069751176</v>
      </c>
      <c r="E727" s="88">
        <v>2.5926992147893486</v>
      </c>
      <c r="F727" s="3"/>
    </row>
    <row r="728" spans="1:6" x14ac:dyDescent="0.25">
      <c r="A728" s="9">
        <f t="shared" si="11"/>
        <v>214163</v>
      </c>
      <c r="B728" s="89" t="s">
        <v>1573</v>
      </c>
      <c r="C728" s="89">
        <v>199.52830188679246</v>
      </c>
      <c r="D728" s="89">
        <v>199.52830188679246</v>
      </c>
      <c r="E728" s="89">
        <v>0</v>
      </c>
      <c r="F728" s="3"/>
    </row>
    <row r="729" spans="1:6" x14ac:dyDescent="0.25">
      <c r="A729" s="9">
        <f t="shared" si="11"/>
        <v>214171</v>
      </c>
      <c r="B729" s="88" t="s">
        <v>1574</v>
      </c>
      <c r="C729" s="88">
        <v>0</v>
      </c>
      <c r="D729" s="88">
        <v>13.9978431372549</v>
      </c>
      <c r="E729" s="88">
        <v>13.9978431372549</v>
      </c>
      <c r="F729" s="3"/>
    </row>
    <row r="730" spans="1:6" x14ac:dyDescent="0.25">
      <c r="A730" s="9">
        <f t="shared" si="11"/>
        <v>214172</v>
      </c>
      <c r="B730" s="89" t="s">
        <v>1575</v>
      </c>
      <c r="C730" s="89">
        <v>75</v>
      </c>
      <c r="D730" s="89">
        <v>75</v>
      </c>
      <c r="E730" s="89">
        <v>0</v>
      </c>
      <c r="F730" s="3"/>
    </row>
    <row r="731" spans="1:6" x14ac:dyDescent="0.25">
      <c r="A731" s="9">
        <f t="shared" si="11"/>
        <v>214173</v>
      </c>
      <c r="B731" s="88" t="s">
        <v>1576</v>
      </c>
      <c r="C731" s="88">
        <v>403.11796956521738</v>
      </c>
      <c r="D731" s="88">
        <v>403.11796956521738</v>
      </c>
      <c r="E731" s="88">
        <v>0</v>
      </c>
      <c r="F731" s="3"/>
    </row>
    <row r="732" spans="1:6" x14ac:dyDescent="0.25">
      <c r="A732" s="9">
        <f t="shared" si="11"/>
        <v>224101</v>
      </c>
      <c r="B732" s="89" t="s">
        <v>1577</v>
      </c>
      <c r="C732" s="89">
        <v>0</v>
      </c>
      <c r="D732" s="89">
        <v>583.42857142857144</v>
      </c>
      <c r="E732" s="89">
        <v>583.42857142857144</v>
      </c>
      <c r="F732" s="3"/>
    </row>
    <row r="733" spans="1:6" x14ac:dyDescent="0.25">
      <c r="A733" s="9">
        <f t="shared" si="11"/>
        <v>224102</v>
      </c>
      <c r="B733" s="88" t="s">
        <v>1578</v>
      </c>
      <c r="C733" s="88">
        <v>0</v>
      </c>
      <c r="D733" s="88">
        <v>0</v>
      </c>
      <c r="E733" s="88">
        <v>0</v>
      </c>
      <c r="F733" s="3"/>
    </row>
    <row r="734" spans="1:6" x14ac:dyDescent="0.25">
      <c r="A734" s="9">
        <f t="shared" si="11"/>
        <v>224103</v>
      </c>
      <c r="B734" s="89" t="s">
        <v>1579</v>
      </c>
      <c r="C734" s="89">
        <v>150</v>
      </c>
      <c r="D734" s="89">
        <v>617.63636363636363</v>
      </c>
      <c r="E734" s="89">
        <v>467.63636363636363</v>
      </c>
      <c r="F734" s="3"/>
    </row>
    <row r="735" spans="1:6" x14ac:dyDescent="0.25">
      <c r="A735" s="9">
        <f t="shared" si="11"/>
        <v>224111</v>
      </c>
      <c r="B735" s="88" t="s">
        <v>1580</v>
      </c>
      <c r="C735" s="88">
        <v>95.827477777777787</v>
      </c>
      <c r="D735" s="88">
        <v>95.827477777777787</v>
      </c>
      <c r="E735" s="88">
        <v>0</v>
      </c>
      <c r="F735" s="3"/>
    </row>
    <row r="736" spans="1:6" x14ac:dyDescent="0.25">
      <c r="A736" s="9">
        <f t="shared" si="11"/>
        <v>224112</v>
      </c>
      <c r="B736" s="89" t="s">
        <v>1581</v>
      </c>
      <c r="C736" s="89">
        <v>66.532258064516128</v>
      </c>
      <c r="D736" s="89">
        <v>66.532258064516128</v>
      </c>
      <c r="E736" s="89">
        <v>0</v>
      </c>
      <c r="F736" s="3"/>
    </row>
    <row r="737" spans="1:6" x14ac:dyDescent="0.25">
      <c r="A737" s="9">
        <f t="shared" si="11"/>
        <v>224113</v>
      </c>
      <c r="B737" s="88" t="s">
        <v>1582</v>
      </c>
      <c r="C737" s="88">
        <v>228.125</v>
      </c>
      <c r="D737" s="88">
        <v>228.125</v>
      </c>
      <c r="E737" s="88">
        <v>0</v>
      </c>
      <c r="F737" s="3"/>
    </row>
    <row r="738" spans="1:6" x14ac:dyDescent="0.25">
      <c r="A738" s="9">
        <f t="shared" si="11"/>
        <v>224121</v>
      </c>
      <c r="B738" s="89" t="s">
        <v>1583</v>
      </c>
      <c r="C738" s="89">
        <v>58.024008097165982</v>
      </c>
      <c r="D738" s="89">
        <v>66.951136944615754</v>
      </c>
      <c r="E738" s="89">
        <v>8.9271288474497723</v>
      </c>
      <c r="F738" s="3"/>
    </row>
    <row r="739" spans="1:6" x14ac:dyDescent="0.25">
      <c r="A739" s="9">
        <f t="shared" si="11"/>
        <v>224122</v>
      </c>
      <c r="B739" s="88" t="s">
        <v>1584</v>
      </c>
      <c r="C739" s="88">
        <v>113.23529411764706</v>
      </c>
      <c r="D739" s="88">
        <v>123.22481168051191</v>
      </c>
      <c r="E739" s="88">
        <v>9.9895175628648474</v>
      </c>
      <c r="F739" s="3"/>
    </row>
    <row r="740" spans="1:6" x14ac:dyDescent="0.25">
      <c r="A740" s="9">
        <f t="shared" si="11"/>
        <v>224123</v>
      </c>
      <c r="B740" s="89" t="s">
        <v>1585</v>
      </c>
      <c r="C740" s="89">
        <v>646.55172413793105</v>
      </c>
      <c r="D740" s="89">
        <v>981.48516096077901</v>
      </c>
      <c r="E740" s="89">
        <v>334.93343682284797</v>
      </c>
      <c r="F740" s="3"/>
    </row>
  </sheetData>
  <mergeCells count="7">
    <mergeCell ref="A8:P8"/>
    <mergeCell ref="A1:P1"/>
    <mergeCell ref="A2:P2"/>
    <mergeCell ref="A3:O3"/>
    <mergeCell ref="A4:N4"/>
    <mergeCell ref="A5:O5"/>
    <mergeCell ref="A6:O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266"/>
  <sheetViews>
    <sheetView showGridLines="0" workbookViewId="0">
      <pane ySplit="2" topLeftCell="A3" activePane="bottomLeft" state="frozen"/>
      <selection pane="bottomLeft" activeCell="I7" sqref="I7"/>
    </sheetView>
  </sheetViews>
  <sheetFormatPr defaultRowHeight="15" x14ac:dyDescent="0.25"/>
  <cols>
    <col min="1" max="1" width="8.28515625" style="20" customWidth="1"/>
    <col min="2" max="2" width="6.5703125" style="20" customWidth="1"/>
    <col min="3" max="3" width="8" style="20" customWidth="1"/>
    <col min="4" max="4" width="6.140625" style="20" customWidth="1"/>
    <col min="5" max="7" width="7" style="20" customWidth="1"/>
    <col min="8" max="8" width="8.28515625" style="20" customWidth="1"/>
    <col min="9" max="11" width="5.85546875" style="20" customWidth="1"/>
    <col min="12" max="12" width="11.42578125" style="20" customWidth="1"/>
    <col min="13" max="13" width="10.42578125" style="20" bestFit="1" customWidth="1"/>
    <col min="14" max="16" width="8.42578125" style="20" bestFit="1" customWidth="1"/>
    <col min="17" max="16384" width="9.140625" style="20"/>
  </cols>
  <sheetData>
    <row r="1" spans="1:18" x14ac:dyDescent="0.25">
      <c r="A1" s="17"/>
      <c r="B1" s="19" t="s">
        <v>5</v>
      </c>
      <c r="C1" s="19"/>
      <c r="D1" s="19"/>
      <c r="E1" s="19" t="s">
        <v>4</v>
      </c>
      <c r="F1" s="19"/>
      <c r="G1" s="19"/>
      <c r="H1" s="17"/>
      <c r="I1" s="17" t="s">
        <v>32</v>
      </c>
      <c r="J1" s="17"/>
      <c r="K1" s="17"/>
      <c r="L1" s="17"/>
      <c r="M1" s="17"/>
      <c r="N1" s="17" t="s">
        <v>34</v>
      </c>
      <c r="O1" s="17"/>
      <c r="P1" s="17"/>
    </row>
    <row r="2" spans="1:18" x14ac:dyDescent="0.25">
      <c r="A2" s="17" t="s">
        <v>7</v>
      </c>
      <c r="B2" s="17">
        <v>1</v>
      </c>
      <c r="C2" s="17">
        <v>2</v>
      </c>
      <c r="D2" s="17">
        <v>3</v>
      </c>
      <c r="E2" s="17">
        <v>1</v>
      </c>
      <c r="F2" s="17">
        <v>2</v>
      </c>
      <c r="G2" s="17">
        <v>3</v>
      </c>
      <c r="H2" s="17" t="s">
        <v>8</v>
      </c>
      <c r="I2" s="17">
        <v>1</v>
      </c>
      <c r="J2" s="17">
        <v>2</v>
      </c>
      <c r="K2" s="17">
        <v>3</v>
      </c>
      <c r="L2" s="17" t="s">
        <v>35</v>
      </c>
      <c r="M2" s="17" t="s">
        <v>36</v>
      </c>
      <c r="N2" s="17">
        <v>1</v>
      </c>
      <c r="O2" s="17">
        <v>2</v>
      </c>
      <c r="P2" s="17">
        <v>3</v>
      </c>
      <c r="Q2" s="17" t="s">
        <v>35</v>
      </c>
    </row>
    <row r="3" spans="1:18" x14ac:dyDescent="0.25">
      <c r="A3" s="21">
        <v>1101</v>
      </c>
      <c r="B3" s="22">
        <f>INDEX(WeightUpdate!$J$6:$J$794,MATCH($A3*10+B$2,WeightUpdate!$A$6:$A$794,0))</f>
        <v>2.7696000000000001</v>
      </c>
      <c r="C3" s="22">
        <f>INDEX(WeightUpdate!$J$6:$J$794,MATCH($A3*10+C$2,WeightUpdate!$A$6:$A$794,0))</f>
        <v>4.6879999999999997</v>
      </c>
      <c r="D3" s="22">
        <f>INDEX(WeightUpdate!$J$6:$J$794,MATCH($A3*10+D$2,WeightUpdate!$A$6:$A$794,0))</f>
        <v>9.0754000000000001</v>
      </c>
      <c r="E3" s="23">
        <f>INDEX(WeightUpdate!$F$6:$F$794,MATCH($A3*10+E$2,WeightUpdate!$A$6:$A$794,0))</f>
        <v>2</v>
      </c>
      <c r="F3" s="23">
        <f>INDEX(WeightUpdate!$F$6:$F$794,MATCH($A3*10+F$2,WeightUpdate!$A$6:$A$794,0))</f>
        <v>0</v>
      </c>
      <c r="G3" s="23">
        <f>INDEX(WeightUpdate!$F$6:$F$794,MATCH($A3*10+G$2,WeightUpdate!$A$6:$A$794,0))</f>
        <v>1</v>
      </c>
      <c r="H3" s="23">
        <f>E3+F3+G3</f>
        <v>3</v>
      </c>
      <c r="I3" s="22">
        <f>INDEX(WeightUpdate!$K$6:$K$794,MATCH($A3*10+I$2,WeightUpdate!$A$6:$A$794,0))</f>
        <v>1.803005086825471</v>
      </c>
      <c r="J3" s="22">
        <f>INDEX(WeightUpdate!$K$6:$K$794,MATCH($A3*10+J$2,WeightUpdate!$A$6:$A$794,0))</f>
        <v>4.6879999999999997</v>
      </c>
      <c r="K3" s="22">
        <f>INDEX(WeightUpdate!$K$6:$K$794,MATCH($A3*10+K$2,WeightUpdate!$A$6:$A$794,0))</f>
        <v>10.780577843481286</v>
      </c>
      <c r="L3" s="20">
        <f t="shared" ref="L3:L66" si="0">AND(I3&lt;J3,J3&lt;K3)*1</f>
        <v>1</v>
      </c>
      <c r="M3" s="20">
        <f t="shared" ref="M3:M66" si="1">MATCH(MAX(E3:G3),E3:G3,0)</f>
        <v>1</v>
      </c>
      <c r="N3" s="24">
        <f>MIN(MAX(I3:K3)*1,IF($L3=0,IF($M3=1,I3,IF($M3=2,J3*B3/C3,K3*B3/D3)),I3))</f>
        <v>1.803005086825471</v>
      </c>
      <c r="O3" s="24">
        <f>MIN(MAX(I3:K3)*1.1,IF($L3=0,IF($M3=1,I3*C3/B3,IF($M3=2,J3,K3*C3/D3)),J3))</f>
        <v>4.6879999999999997</v>
      </c>
      <c r="P3" s="24">
        <f>MIN(MAX(I3:K3)*1.2,IF($L3=0,IF($M3=1,I3*D3/B3,IF($M3=2,J3*D3/C3,K3)),K3))</f>
        <v>10.780577843481286</v>
      </c>
      <c r="Q3" s="20">
        <f>AND(N3&lt;O3,O3&lt;P3)*1</f>
        <v>1</v>
      </c>
      <c r="R3" s="23"/>
    </row>
    <row r="4" spans="1:18" x14ac:dyDescent="0.25">
      <c r="A4" s="21">
        <v>1110</v>
      </c>
      <c r="B4" s="22">
        <f>INDEX(WeightUpdate!$J$6:$J$794,MATCH($A4*10+B$2,WeightUpdate!$A$6:$A$794,0))</f>
        <v>2.3231000000000002</v>
      </c>
      <c r="C4" s="22">
        <f>INDEX(WeightUpdate!$J$6:$J$794,MATCH($A4*10+C$2,WeightUpdate!$A$6:$A$794,0))</f>
        <v>3.2324000000000006</v>
      </c>
      <c r="D4" s="22">
        <f>INDEX(WeightUpdate!$J$6:$J$794,MATCH($A4*10+D$2,WeightUpdate!$A$6:$A$794,0))</f>
        <v>7.0164999999999988</v>
      </c>
      <c r="E4" s="23">
        <f>INDEX(WeightUpdate!$F$6:$F$794,MATCH($A4*10+E$2,WeightUpdate!$A$6:$A$794,0))</f>
        <v>74</v>
      </c>
      <c r="F4" s="23">
        <f>INDEX(WeightUpdate!$F$6:$F$794,MATCH($A4*10+F$2,WeightUpdate!$A$6:$A$794,0))</f>
        <v>31</v>
      </c>
      <c r="G4" s="23">
        <f>INDEX(WeightUpdate!$F$6:$F$794,MATCH($A4*10+G$2,WeightUpdate!$A$6:$A$794,0))</f>
        <v>48</v>
      </c>
      <c r="H4" s="23">
        <f t="shared" ref="H4:H67" si="2">E4+F4+G4</f>
        <v>153</v>
      </c>
      <c r="I4" s="22">
        <f>INDEX(WeightUpdate!$K$6:$K$794,MATCH($A4*10+I$2,WeightUpdate!$A$6:$A$794,0))</f>
        <v>2.5940908051467995</v>
      </c>
      <c r="J4" s="22">
        <f>INDEX(WeightUpdate!$K$6:$K$794,MATCH($A4*10+J$2,WeightUpdate!$A$6:$A$794,0))</f>
        <v>4.1180918465835132</v>
      </c>
      <c r="K4" s="22">
        <f>INDEX(WeightUpdate!$K$6:$K$794,MATCH($A4*10+K$2,WeightUpdate!$A$6:$A$794,0))</f>
        <v>6.7056347669059999</v>
      </c>
      <c r="L4" s="20">
        <f t="shared" si="0"/>
        <v>1</v>
      </c>
      <c r="M4" s="20">
        <f t="shared" si="1"/>
        <v>1</v>
      </c>
      <c r="N4" s="24">
        <f t="shared" ref="N4:N67" si="3">MIN(MAX(I4:K4)*1,IF($L4=0,IF($M4=1,I4,IF($M4=2,J4*B4/C4,K4*B4/D4)),I4))</f>
        <v>2.5940908051467995</v>
      </c>
      <c r="O4" s="24">
        <f t="shared" ref="O4:O67" si="4">MIN(MAX(I4:K4)*1.1,IF($L4=0,IF($M4=1,I4*C4/B4,IF($M4=2,J4,K4*C4/D4)),J4))</f>
        <v>4.1180918465835132</v>
      </c>
      <c r="P4" s="24">
        <f t="shared" ref="P4:P67" si="5">MIN(MAX(I4:K4)*1.2,IF($L4=0,IF($M4=1,I4*D4/B4,IF($M4=2,J4*D4/C4,K4)),K4))</f>
        <v>6.7056347669059999</v>
      </c>
      <c r="Q4" s="20">
        <f t="shared" ref="Q4:Q67" si="6">AND(N4&lt;O4,O4&lt;P4)*1</f>
        <v>1</v>
      </c>
      <c r="R4" s="23"/>
    </row>
    <row r="5" spans="1:18" x14ac:dyDescent="0.25">
      <c r="A5" s="21">
        <v>1111</v>
      </c>
      <c r="B5" s="22">
        <f>INDEX(WeightUpdate!$J$6:$J$794,MATCH($A5*10+B$2,WeightUpdate!$A$6:$A$794,0))</f>
        <v>1.2442999999999995</v>
      </c>
      <c r="C5" s="22">
        <f>INDEX(WeightUpdate!$J$6:$J$794,MATCH($A5*10+C$2,WeightUpdate!$A$6:$A$794,0))</f>
        <v>1.7384999999999995</v>
      </c>
      <c r="D5" s="22">
        <f>INDEX(WeightUpdate!$J$6:$J$794,MATCH($A5*10+D$2,WeightUpdate!$A$6:$A$794,0))</f>
        <v>5.3052000000000001</v>
      </c>
      <c r="E5" s="23">
        <f>INDEX(WeightUpdate!$F$6:$F$794,MATCH($A5*10+E$2,WeightUpdate!$A$6:$A$794,0))</f>
        <v>20</v>
      </c>
      <c r="F5" s="23">
        <f>INDEX(WeightUpdate!$F$6:$F$794,MATCH($A5*10+F$2,WeightUpdate!$A$6:$A$794,0))</f>
        <v>6</v>
      </c>
      <c r="G5" s="23">
        <f>INDEX(WeightUpdate!$F$6:$F$794,MATCH($A5*10+G$2,WeightUpdate!$A$6:$A$794,0))</f>
        <v>16</v>
      </c>
      <c r="H5" s="23">
        <f t="shared" si="2"/>
        <v>42</v>
      </c>
      <c r="I5" s="22">
        <f>INDEX(WeightUpdate!$K$6:$K$794,MATCH($A5*10+I$2,WeightUpdate!$A$6:$A$794,0))</f>
        <v>1.5863942275184262</v>
      </c>
      <c r="J5" s="22">
        <f>INDEX(WeightUpdate!$K$6:$K$794,MATCH($A5*10+J$2,WeightUpdate!$A$6:$A$794,0))</f>
        <v>1.1368514512670447</v>
      </c>
      <c r="K5" s="22">
        <f>INDEX(WeightUpdate!$K$6:$K$794,MATCH($A5*10+K$2,WeightUpdate!$A$6:$A$794,0))</f>
        <v>4.9998515652703022</v>
      </c>
      <c r="L5" s="20">
        <f t="shared" si="0"/>
        <v>0</v>
      </c>
      <c r="M5" s="20">
        <f t="shared" si="1"/>
        <v>1</v>
      </c>
      <c r="N5" s="24">
        <f t="shared" si="3"/>
        <v>1.5863942275184262</v>
      </c>
      <c r="O5" s="24">
        <f t="shared" si="4"/>
        <v>2.2164641682398005</v>
      </c>
      <c r="P5" s="24">
        <f t="shared" si="5"/>
        <v>5.9998218783243624</v>
      </c>
      <c r="Q5" s="20">
        <f t="shared" si="6"/>
        <v>1</v>
      </c>
      <c r="R5" s="23"/>
    </row>
    <row r="6" spans="1:18" x14ac:dyDescent="0.25">
      <c r="A6" s="21">
        <v>1112</v>
      </c>
      <c r="B6" s="22">
        <f>INDEX(WeightUpdate!$J$6:$J$794,MATCH($A6*10+B$2,WeightUpdate!$A$6:$A$794,0))</f>
        <v>1.0813999999999999</v>
      </c>
      <c r="C6" s="22">
        <f>INDEX(WeightUpdate!$J$6:$J$794,MATCH($A6*10+C$2,WeightUpdate!$A$6:$A$794,0))</f>
        <v>1.4550000000000001</v>
      </c>
      <c r="D6" s="22">
        <f>INDEX(WeightUpdate!$J$6:$J$794,MATCH($A6*10+D$2,WeightUpdate!$A$6:$A$794,0))</f>
        <v>3.2046000000000001</v>
      </c>
      <c r="E6" s="23">
        <f>INDEX(WeightUpdate!$F$6:$F$794,MATCH($A6*10+E$2,WeightUpdate!$A$6:$A$794,0))</f>
        <v>13</v>
      </c>
      <c r="F6" s="23">
        <f>INDEX(WeightUpdate!$F$6:$F$794,MATCH($A6*10+F$2,WeightUpdate!$A$6:$A$794,0))</f>
        <v>1</v>
      </c>
      <c r="G6" s="23">
        <f>INDEX(WeightUpdate!$F$6:$F$794,MATCH($A6*10+G$2,WeightUpdate!$A$6:$A$794,0))</f>
        <v>4</v>
      </c>
      <c r="H6" s="23">
        <f t="shared" si="2"/>
        <v>18</v>
      </c>
      <c r="I6" s="22">
        <f>INDEX(WeightUpdate!$K$6:$K$794,MATCH($A6*10+I$2,WeightUpdate!$A$6:$A$794,0))</f>
        <v>2.3033037301758696</v>
      </c>
      <c r="J6" s="22">
        <f>INDEX(WeightUpdate!$K$6:$K$794,MATCH($A6*10+J$2,WeightUpdate!$A$6:$A$794,0))</f>
        <v>1.6239902539831852</v>
      </c>
      <c r="K6" s="22">
        <f>INDEX(WeightUpdate!$K$6:$K$794,MATCH($A6*10+K$2,WeightUpdate!$A$6:$A$794,0))</f>
        <v>5.8217284278544463</v>
      </c>
      <c r="L6" s="20">
        <f t="shared" si="0"/>
        <v>0</v>
      </c>
      <c r="M6" s="20">
        <f t="shared" si="1"/>
        <v>1</v>
      </c>
      <c r="N6" s="24">
        <f t="shared" si="3"/>
        <v>2.3033037301758696</v>
      </c>
      <c r="O6" s="24">
        <f t="shared" si="4"/>
        <v>3.099044689666997</v>
      </c>
      <c r="P6" s="24">
        <f t="shared" si="5"/>
        <v>6.8255660567057452</v>
      </c>
      <c r="Q6" s="20">
        <f t="shared" si="6"/>
        <v>1</v>
      </c>
      <c r="R6" s="23"/>
    </row>
    <row r="7" spans="1:18" x14ac:dyDescent="0.25">
      <c r="A7" s="21">
        <v>1113</v>
      </c>
      <c r="B7" s="22">
        <f>INDEX(WeightUpdate!$J$6:$J$794,MATCH($A7*10+B$2,WeightUpdate!$A$6:$A$794,0))</f>
        <v>0.74379999999999813</v>
      </c>
      <c r="C7" s="22">
        <f>INDEX(WeightUpdate!$J$6:$J$794,MATCH($A7*10+C$2,WeightUpdate!$A$6:$A$794,0))</f>
        <v>0.87829999999999997</v>
      </c>
      <c r="D7" s="22">
        <f>INDEX(WeightUpdate!$J$6:$J$794,MATCH($A7*10+D$2,WeightUpdate!$A$6:$A$794,0))</f>
        <v>1.9819025350999999</v>
      </c>
      <c r="E7" s="23">
        <f>INDEX(WeightUpdate!$F$6:$F$794,MATCH($A7*10+E$2,WeightUpdate!$A$6:$A$794,0))</f>
        <v>156</v>
      </c>
      <c r="F7" s="23">
        <f>INDEX(WeightUpdate!$F$6:$F$794,MATCH($A7*10+F$2,WeightUpdate!$A$6:$A$794,0))</f>
        <v>4</v>
      </c>
      <c r="G7" s="23">
        <f>INDEX(WeightUpdate!$F$6:$F$794,MATCH($A7*10+G$2,WeightUpdate!$A$6:$A$794,0))</f>
        <v>1</v>
      </c>
      <c r="H7" s="23">
        <f t="shared" si="2"/>
        <v>161</v>
      </c>
      <c r="I7" s="22">
        <f>INDEX(WeightUpdate!$K$6:$K$794,MATCH($A7*10+I$2,WeightUpdate!$A$6:$A$794,0))</f>
        <v>0.30450992932370602</v>
      </c>
      <c r="J7" s="22">
        <f>INDEX(WeightUpdate!$K$6:$K$794,MATCH($A7*10+J$2,WeightUpdate!$A$6:$A$794,0))</f>
        <v>0.44668673408591497</v>
      </c>
      <c r="K7" s="22">
        <f>INDEX(WeightUpdate!$K$6:$K$794,MATCH($A7*10+K$2,WeightUpdate!$A$6:$A$794,0))</f>
        <v>1.2640378949142264</v>
      </c>
      <c r="L7" s="20">
        <f t="shared" si="0"/>
        <v>1</v>
      </c>
      <c r="M7" s="20">
        <f t="shared" si="1"/>
        <v>1</v>
      </c>
      <c r="N7" s="24">
        <f t="shared" si="3"/>
        <v>0.30450992932370602</v>
      </c>
      <c r="O7" s="24">
        <f t="shared" si="4"/>
        <v>0.44668673408591497</v>
      </c>
      <c r="P7" s="24">
        <f t="shared" si="5"/>
        <v>1.2640378949142264</v>
      </c>
      <c r="Q7" s="20">
        <f t="shared" si="6"/>
        <v>1</v>
      </c>
      <c r="R7" s="23"/>
    </row>
    <row r="8" spans="1:18" x14ac:dyDescent="0.25">
      <c r="A8" s="21">
        <v>1120</v>
      </c>
      <c r="B8" s="22">
        <f>INDEX(WeightUpdate!$J$6:$J$794,MATCH($A8*10+B$2,WeightUpdate!$A$6:$A$794,0))</f>
        <v>1.3011000000000013</v>
      </c>
      <c r="C8" s="22">
        <f>INDEX(WeightUpdate!$J$6:$J$794,MATCH($A8*10+C$2,WeightUpdate!$A$6:$A$794,0))</f>
        <v>1.6867000000000008</v>
      </c>
      <c r="D8" s="22">
        <f>INDEX(WeightUpdate!$J$6:$J$794,MATCH($A8*10+D$2,WeightUpdate!$A$6:$A$794,0))</f>
        <v>4.1296999999999997</v>
      </c>
      <c r="E8" s="23">
        <f>INDEX(WeightUpdate!$F$6:$F$794,MATCH($A8*10+E$2,WeightUpdate!$A$6:$A$794,0))</f>
        <v>114</v>
      </c>
      <c r="F8" s="23">
        <f>INDEX(WeightUpdate!$F$6:$F$794,MATCH($A8*10+F$2,WeightUpdate!$A$6:$A$794,0))</f>
        <v>18</v>
      </c>
      <c r="G8" s="23">
        <f>INDEX(WeightUpdate!$F$6:$F$794,MATCH($A8*10+G$2,WeightUpdate!$A$6:$A$794,0))</f>
        <v>3</v>
      </c>
      <c r="H8" s="23">
        <f t="shared" si="2"/>
        <v>135</v>
      </c>
      <c r="I8" s="22">
        <f>INDEX(WeightUpdate!$K$6:$K$794,MATCH($A8*10+I$2,WeightUpdate!$A$6:$A$794,0))</f>
        <v>1.0436963461551503</v>
      </c>
      <c r="J8" s="22">
        <f>INDEX(WeightUpdate!$K$6:$K$794,MATCH($A8*10+J$2,WeightUpdate!$A$6:$A$794,0))</f>
        <v>2.5054755668826463</v>
      </c>
      <c r="K8" s="22">
        <f>INDEX(WeightUpdate!$K$6:$K$794,MATCH($A8*10+K$2,WeightUpdate!$A$6:$A$794,0))</f>
        <v>2.0960999132273841</v>
      </c>
      <c r="L8" s="20">
        <f t="shared" si="0"/>
        <v>0</v>
      </c>
      <c r="M8" s="20">
        <f t="shared" si="1"/>
        <v>1</v>
      </c>
      <c r="N8" s="24">
        <f t="shared" si="3"/>
        <v>1.0436963461551503</v>
      </c>
      <c r="O8" s="24">
        <f t="shared" si="4"/>
        <v>1.3530110114978795</v>
      </c>
      <c r="P8" s="24">
        <f t="shared" si="5"/>
        <v>3.0065706802591756</v>
      </c>
      <c r="Q8" s="20">
        <f t="shared" si="6"/>
        <v>1</v>
      </c>
      <c r="R8" s="23"/>
    </row>
    <row r="9" spans="1:18" x14ac:dyDescent="0.25">
      <c r="A9" s="21">
        <v>1130</v>
      </c>
      <c r="B9" s="22">
        <f>INDEX(WeightUpdate!$J$6:$J$794,MATCH($A9*10+B$2,WeightUpdate!$A$6:$A$794,0))</f>
        <v>1.1123000000000027</v>
      </c>
      <c r="C9" s="22">
        <f>INDEX(WeightUpdate!$J$6:$J$794,MATCH($A9*10+C$2,WeightUpdate!$A$6:$A$794,0))</f>
        <v>1.4809000000000014</v>
      </c>
      <c r="D9" s="22">
        <f>INDEX(WeightUpdate!$J$6:$J$794,MATCH($A9*10+D$2,WeightUpdate!$A$6:$A$794,0))</f>
        <v>3.7413000000000003</v>
      </c>
      <c r="E9" s="23">
        <f>INDEX(WeightUpdate!$F$6:$F$794,MATCH($A9*10+E$2,WeightUpdate!$A$6:$A$794,0))</f>
        <v>630</v>
      </c>
      <c r="F9" s="23">
        <f>INDEX(WeightUpdate!$F$6:$F$794,MATCH($A9*10+F$2,WeightUpdate!$A$6:$A$794,0))</f>
        <v>85</v>
      </c>
      <c r="G9" s="23">
        <f>INDEX(WeightUpdate!$F$6:$F$794,MATCH($A9*10+G$2,WeightUpdate!$A$6:$A$794,0))</f>
        <v>19</v>
      </c>
      <c r="H9" s="23">
        <f t="shared" si="2"/>
        <v>734</v>
      </c>
      <c r="I9" s="22">
        <f>INDEX(WeightUpdate!$K$6:$K$794,MATCH($A9*10+I$2,WeightUpdate!$A$6:$A$794,0))</f>
        <v>1.2551382893465008</v>
      </c>
      <c r="J9" s="22">
        <f>INDEX(WeightUpdate!$K$6:$K$794,MATCH($A9*10+J$2,WeightUpdate!$A$6:$A$794,0))</f>
        <v>1.5354270864373094</v>
      </c>
      <c r="K9" s="22">
        <f>INDEX(WeightUpdate!$K$6:$K$794,MATCH($A9*10+K$2,WeightUpdate!$A$6:$A$794,0))</f>
        <v>2.9069195432747312</v>
      </c>
      <c r="L9" s="20">
        <f t="shared" si="0"/>
        <v>1</v>
      </c>
      <c r="M9" s="20">
        <f t="shared" si="1"/>
        <v>1</v>
      </c>
      <c r="N9" s="24">
        <f t="shared" si="3"/>
        <v>1.2551382893465008</v>
      </c>
      <c r="O9" s="24">
        <f t="shared" si="4"/>
        <v>1.5354270864373094</v>
      </c>
      <c r="P9" s="24">
        <f t="shared" si="5"/>
        <v>2.9069195432747312</v>
      </c>
      <c r="Q9" s="20">
        <f t="shared" si="6"/>
        <v>1</v>
      </c>
      <c r="R9" s="23"/>
    </row>
    <row r="10" spans="1:18" x14ac:dyDescent="0.25">
      <c r="A10" s="25">
        <v>1410</v>
      </c>
      <c r="B10" s="26">
        <f>INDEX(WeightUpdate!$J$6:$J$794,MATCH($A10*10+B$2,WeightUpdate!$A$6:$A$794,0))</f>
        <v>0.95320000000000038</v>
      </c>
      <c r="C10" s="26">
        <f>INDEX(WeightUpdate!$J$6:$J$794,MATCH($A10*10+C$2,WeightUpdate!$A$6:$A$794,0))</f>
        <v>1.2606999999999999</v>
      </c>
      <c r="D10" s="26">
        <f>INDEX(WeightUpdate!$J$6:$J$794,MATCH($A10*10+D$2,WeightUpdate!$A$6:$A$794,0))</f>
        <v>2.3787999999999987</v>
      </c>
      <c r="E10" s="27">
        <f>INDEX(WeightUpdate!$F$6:$F$794,MATCH($A10*10+E$2,WeightUpdate!$A$6:$A$794,0))</f>
        <v>32</v>
      </c>
      <c r="F10" s="27">
        <f>INDEX(WeightUpdate!$F$6:$F$794,MATCH($A10*10+F$2,WeightUpdate!$A$6:$A$794,0))</f>
        <v>26</v>
      </c>
      <c r="G10" s="27">
        <f>INDEX(WeightUpdate!$F$6:$F$794,MATCH($A10*10+G$2,WeightUpdate!$A$6:$A$794,0))</f>
        <v>22</v>
      </c>
      <c r="H10" s="23">
        <f t="shared" si="2"/>
        <v>80</v>
      </c>
      <c r="I10" s="26">
        <f>INDEX(WeightUpdate!$K$6:$K$794,MATCH($A10*10+I$2,WeightUpdate!$A$6:$A$794,0))</f>
        <v>1.3048150087899855</v>
      </c>
      <c r="J10" s="26">
        <f>INDEX(WeightUpdate!$K$6:$K$794,MATCH($A10*10+J$2,WeightUpdate!$A$6:$A$794,0))</f>
        <v>1.6132120201300268</v>
      </c>
      <c r="K10" s="26">
        <f>INDEX(WeightUpdate!$K$6:$K$794,MATCH($A10*10+K$2,WeightUpdate!$A$6:$A$794,0))</f>
        <v>3.2420177543084181</v>
      </c>
      <c r="L10" s="28">
        <f t="shared" si="0"/>
        <v>1</v>
      </c>
      <c r="M10" s="20">
        <f t="shared" si="1"/>
        <v>1</v>
      </c>
      <c r="N10" s="24">
        <f t="shared" si="3"/>
        <v>1.3048150087899855</v>
      </c>
      <c r="O10" s="24">
        <f t="shared" si="4"/>
        <v>1.6132120201300268</v>
      </c>
      <c r="P10" s="24">
        <f t="shared" si="5"/>
        <v>3.2420177543084181</v>
      </c>
      <c r="Q10" s="20">
        <f t="shared" si="6"/>
        <v>1</v>
      </c>
      <c r="R10" s="23"/>
    </row>
    <row r="11" spans="1:18" x14ac:dyDescent="0.25">
      <c r="A11" s="21">
        <v>1411</v>
      </c>
      <c r="B11" s="22">
        <f>INDEX(WeightUpdate!$J$6:$J$794,MATCH($A11*10+B$2,WeightUpdate!$A$6:$A$794,0))</f>
        <v>0.84879999999999844</v>
      </c>
      <c r="C11" s="22">
        <f>INDEX(WeightUpdate!$J$6:$J$794,MATCH($A11*10+C$2,WeightUpdate!$A$6:$A$794,0))</f>
        <v>0.98499999999999965</v>
      </c>
      <c r="D11" s="22">
        <f>INDEX(WeightUpdate!$J$6:$J$794,MATCH($A11*10+D$2,WeightUpdate!$A$6:$A$794,0))</f>
        <v>1.4431999999999996</v>
      </c>
      <c r="E11" s="23">
        <f>INDEX(WeightUpdate!$F$6:$F$794,MATCH($A11*10+E$2,WeightUpdate!$A$6:$A$794,0))</f>
        <v>70</v>
      </c>
      <c r="F11" s="23">
        <f>INDEX(WeightUpdate!$F$6:$F$794,MATCH($A11*10+F$2,WeightUpdate!$A$6:$A$794,0))</f>
        <v>40</v>
      </c>
      <c r="G11" s="23">
        <f>INDEX(WeightUpdate!$F$6:$F$794,MATCH($A11*10+G$2,WeightUpdate!$A$6:$A$794,0))</f>
        <v>55</v>
      </c>
      <c r="H11" s="23">
        <f t="shared" si="2"/>
        <v>165</v>
      </c>
      <c r="I11" s="22">
        <f>INDEX(WeightUpdate!$K$6:$K$794,MATCH($A11*10+I$2,WeightUpdate!$A$6:$A$794,0))</f>
        <v>2.1207880592927886</v>
      </c>
      <c r="J11" s="22">
        <f>INDEX(WeightUpdate!$K$6:$K$794,MATCH($A11*10+J$2,WeightUpdate!$A$6:$A$794,0))</f>
        <v>1.66783239734418</v>
      </c>
      <c r="K11" s="22">
        <f>INDEX(WeightUpdate!$K$6:$K$794,MATCH($A11*10+K$2,WeightUpdate!$A$6:$A$794,0))</f>
        <v>3.9422688412414462</v>
      </c>
      <c r="L11" s="20">
        <f t="shared" si="0"/>
        <v>0</v>
      </c>
      <c r="M11" s="20">
        <f t="shared" si="1"/>
        <v>1</v>
      </c>
      <c r="N11" s="24">
        <f t="shared" si="3"/>
        <v>2.1207880592927886</v>
      </c>
      <c r="O11" s="24">
        <f t="shared" si="4"/>
        <v>2.4610935890709231</v>
      </c>
      <c r="P11" s="24">
        <f t="shared" si="5"/>
        <v>3.6059393581189414</v>
      </c>
      <c r="Q11" s="20">
        <f t="shared" si="6"/>
        <v>1</v>
      </c>
      <c r="R11" s="23"/>
    </row>
    <row r="12" spans="1:18" x14ac:dyDescent="0.25">
      <c r="A12" s="21">
        <v>1412</v>
      </c>
      <c r="B12" s="22">
        <f>INDEX(WeightUpdate!$J$6:$J$794,MATCH($A12*10+B$2,WeightUpdate!$A$6:$A$794,0))</f>
        <v>0.74960000000000071</v>
      </c>
      <c r="C12" s="22">
        <f>INDEX(WeightUpdate!$J$6:$J$794,MATCH($A12*10+C$2,WeightUpdate!$A$6:$A$794,0))</f>
        <v>0.94279999999999986</v>
      </c>
      <c r="D12" s="22">
        <f>INDEX(WeightUpdate!$J$6:$J$794,MATCH($A12*10+D$2,WeightUpdate!$A$6:$A$794,0))</f>
        <v>1.3737999999999999</v>
      </c>
      <c r="E12" s="23">
        <f>INDEX(WeightUpdate!$F$6:$F$794,MATCH($A12*10+E$2,WeightUpdate!$A$6:$A$794,0))</f>
        <v>81</v>
      </c>
      <c r="F12" s="23">
        <f>INDEX(WeightUpdate!$F$6:$F$794,MATCH($A12*10+F$2,WeightUpdate!$A$6:$A$794,0))</f>
        <v>17</v>
      </c>
      <c r="G12" s="23">
        <f>INDEX(WeightUpdate!$F$6:$F$794,MATCH($A12*10+G$2,WeightUpdate!$A$6:$A$794,0))</f>
        <v>10</v>
      </c>
      <c r="H12" s="23">
        <f t="shared" si="2"/>
        <v>108</v>
      </c>
      <c r="I12" s="22">
        <f>INDEX(WeightUpdate!$K$6:$K$794,MATCH($A12*10+I$2,WeightUpdate!$A$6:$A$794,0))</f>
        <v>0.66640747267912104</v>
      </c>
      <c r="J12" s="22">
        <f>INDEX(WeightUpdate!$K$6:$K$794,MATCH($A12*10+J$2,WeightUpdate!$A$6:$A$794,0))</f>
        <v>1.1881652740593349</v>
      </c>
      <c r="K12" s="22">
        <f>INDEX(WeightUpdate!$K$6:$K$794,MATCH($A12*10+K$2,WeightUpdate!$A$6:$A$794,0))</f>
        <v>2.6881561249946468</v>
      </c>
      <c r="L12" s="20">
        <f t="shared" si="0"/>
        <v>1</v>
      </c>
      <c r="M12" s="20">
        <f t="shared" si="1"/>
        <v>1</v>
      </c>
      <c r="N12" s="24">
        <f t="shared" si="3"/>
        <v>0.66640747267912104</v>
      </c>
      <c r="O12" s="24">
        <f t="shared" si="4"/>
        <v>1.1881652740593349</v>
      </c>
      <c r="P12" s="24">
        <f t="shared" si="5"/>
        <v>2.6881561249946468</v>
      </c>
      <c r="Q12" s="20">
        <f t="shared" si="6"/>
        <v>1</v>
      </c>
      <c r="R12" s="23"/>
    </row>
    <row r="13" spans="1:18" x14ac:dyDescent="0.25">
      <c r="A13" s="21">
        <v>1413</v>
      </c>
      <c r="B13" s="22">
        <f>INDEX(WeightUpdate!$J$6:$J$794,MATCH($A13*10+B$2,WeightUpdate!$A$6:$A$794,0))</f>
        <v>1.0001999999999998</v>
      </c>
      <c r="C13" s="22">
        <f>INDEX(WeightUpdate!$J$6:$J$794,MATCH($A13*10+C$2,WeightUpdate!$A$6:$A$794,0))</f>
        <v>1.3233000000000017</v>
      </c>
      <c r="D13" s="22">
        <f>INDEX(WeightUpdate!$J$6:$J$794,MATCH($A13*10+D$2,WeightUpdate!$A$6:$A$794,0))</f>
        <v>2.1397999999999979</v>
      </c>
      <c r="E13" s="23">
        <f>INDEX(WeightUpdate!$F$6:$F$794,MATCH($A13*10+E$2,WeightUpdate!$A$6:$A$794,0))</f>
        <v>33</v>
      </c>
      <c r="F13" s="23">
        <f>INDEX(WeightUpdate!$F$6:$F$794,MATCH($A13*10+F$2,WeightUpdate!$A$6:$A$794,0))</f>
        <v>62</v>
      </c>
      <c r="G13" s="23">
        <f>INDEX(WeightUpdate!$F$6:$F$794,MATCH($A13*10+G$2,WeightUpdate!$A$6:$A$794,0))</f>
        <v>57</v>
      </c>
      <c r="H13" s="23">
        <f t="shared" si="2"/>
        <v>152</v>
      </c>
      <c r="I13" s="22">
        <f>INDEX(WeightUpdate!$K$6:$K$794,MATCH($A13*10+I$2,WeightUpdate!$A$6:$A$794,0))</f>
        <v>2.0729039438081598</v>
      </c>
      <c r="J13" s="22">
        <f>INDEX(WeightUpdate!$K$6:$K$794,MATCH($A13*10+J$2,WeightUpdate!$A$6:$A$794,0))</f>
        <v>2.3917504023749991</v>
      </c>
      <c r="K13" s="22">
        <f>INDEX(WeightUpdate!$K$6:$K$794,MATCH($A13*10+K$2,WeightUpdate!$A$6:$A$794,0))</f>
        <v>7.7095108906911687</v>
      </c>
      <c r="L13" s="20">
        <f t="shared" si="0"/>
        <v>1</v>
      </c>
      <c r="M13" s="20">
        <f t="shared" si="1"/>
        <v>2</v>
      </c>
      <c r="N13" s="24">
        <f t="shared" si="3"/>
        <v>2.0729039438081598</v>
      </c>
      <c r="O13" s="24">
        <f t="shared" si="4"/>
        <v>2.3917504023749991</v>
      </c>
      <c r="P13" s="24">
        <f t="shared" si="5"/>
        <v>7.7095108906911687</v>
      </c>
      <c r="Q13" s="20">
        <f t="shared" si="6"/>
        <v>1</v>
      </c>
      <c r="R13" s="23"/>
    </row>
    <row r="14" spans="1:18" x14ac:dyDescent="0.25">
      <c r="A14" s="21">
        <v>1414</v>
      </c>
      <c r="B14" s="22">
        <f>INDEX(WeightUpdate!$J$6:$J$794,MATCH($A14*10+B$2,WeightUpdate!$A$6:$A$794,0))</f>
        <v>0.91030000000000333</v>
      </c>
      <c r="C14" s="22">
        <f>INDEX(WeightUpdate!$J$6:$J$794,MATCH($A14*10+C$2,WeightUpdate!$A$6:$A$794,0))</f>
        <v>1.1657999999999951</v>
      </c>
      <c r="D14" s="22">
        <f>INDEX(WeightUpdate!$J$6:$J$794,MATCH($A14*10+D$2,WeightUpdate!$A$6:$A$794,0))</f>
        <v>1.8743999999999981</v>
      </c>
      <c r="E14" s="23">
        <f>INDEX(WeightUpdate!$F$6:$F$794,MATCH($A14*10+E$2,WeightUpdate!$A$6:$A$794,0))</f>
        <v>170</v>
      </c>
      <c r="F14" s="23">
        <f>INDEX(WeightUpdate!$F$6:$F$794,MATCH($A14*10+F$2,WeightUpdate!$A$6:$A$794,0))</f>
        <v>249</v>
      </c>
      <c r="G14" s="23">
        <f>INDEX(WeightUpdate!$F$6:$F$794,MATCH($A14*10+G$2,WeightUpdate!$A$6:$A$794,0))</f>
        <v>119</v>
      </c>
      <c r="H14" s="23">
        <f t="shared" si="2"/>
        <v>538</v>
      </c>
      <c r="I14" s="22">
        <f>INDEX(WeightUpdate!$K$6:$K$794,MATCH($A14*10+I$2,WeightUpdate!$A$6:$A$794,0))</f>
        <v>0.85073609257450666</v>
      </c>
      <c r="J14" s="22">
        <f>INDEX(WeightUpdate!$K$6:$K$794,MATCH($A14*10+J$2,WeightUpdate!$A$6:$A$794,0))</f>
        <v>1.6596580388132585</v>
      </c>
      <c r="K14" s="22">
        <f>INDEX(WeightUpdate!$K$6:$K$794,MATCH($A14*10+K$2,WeightUpdate!$A$6:$A$794,0))</f>
        <v>3.7175759964412514</v>
      </c>
      <c r="L14" s="20">
        <f t="shared" si="0"/>
        <v>1</v>
      </c>
      <c r="M14" s="20">
        <f t="shared" si="1"/>
        <v>2</v>
      </c>
      <c r="N14" s="24">
        <f t="shared" si="3"/>
        <v>0.85073609257450666</v>
      </c>
      <c r="O14" s="24">
        <f t="shared" si="4"/>
        <v>1.6596580388132585</v>
      </c>
      <c r="P14" s="24">
        <f t="shared" si="5"/>
        <v>3.7175759964412514</v>
      </c>
      <c r="Q14" s="20">
        <f t="shared" si="6"/>
        <v>1</v>
      </c>
      <c r="R14" s="23"/>
    </row>
    <row r="15" spans="1:18" x14ac:dyDescent="0.25">
      <c r="A15" s="21">
        <v>1415</v>
      </c>
      <c r="B15" s="22">
        <f>INDEX(WeightUpdate!$J$6:$J$794,MATCH($A15*10+B$2,WeightUpdate!$A$6:$A$794,0))</f>
        <v>0.77259999999999895</v>
      </c>
      <c r="C15" s="22">
        <f>INDEX(WeightUpdate!$J$6:$J$794,MATCH($A15*10+C$2,WeightUpdate!$A$6:$A$794,0))</f>
        <v>0.93090000000000039</v>
      </c>
      <c r="D15" s="22">
        <f>INDEX(WeightUpdate!$J$6:$J$794,MATCH($A15*10+D$2,WeightUpdate!$A$6:$A$794,0))</f>
        <v>1.4132</v>
      </c>
      <c r="E15" s="23">
        <f>INDEX(WeightUpdate!$F$6:$F$794,MATCH($A15*10+E$2,WeightUpdate!$A$6:$A$794,0))</f>
        <v>55</v>
      </c>
      <c r="F15" s="23">
        <f>INDEX(WeightUpdate!$F$6:$F$794,MATCH($A15*10+F$2,WeightUpdate!$A$6:$A$794,0))</f>
        <v>24</v>
      </c>
      <c r="G15" s="23">
        <f>INDEX(WeightUpdate!$F$6:$F$794,MATCH($A15*10+G$2,WeightUpdate!$A$6:$A$794,0))</f>
        <v>10</v>
      </c>
      <c r="H15" s="23">
        <f t="shared" si="2"/>
        <v>89</v>
      </c>
      <c r="I15" s="22">
        <f>INDEX(WeightUpdate!$K$6:$K$794,MATCH($A15*10+I$2,WeightUpdate!$A$6:$A$794,0))</f>
        <v>0.50814169010374055</v>
      </c>
      <c r="J15" s="22">
        <f>INDEX(WeightUpdate!$K$6:$K$794,MATCH($A15*10+J$2,WeightUpdate!$A$6:$A$794,0))</f>
        <v>1.165652712426106</v>
      </c>
      <c r="K15" s="22">
        <f>INDEX(WeightUpdate!$K$6:$K$794,MATCH($A15*10+K$2,WeightUpdate!$A$6:$A$794,0))</f>
        <v>1.9865553978615291</v>
      </c>
      <c r="L15" s="20">
        <f t="shared" si="0"/>
        <v>1</v>
      </c>
      <c r="M15" s="20">
        <f t="shared" si="1"/>
        <v>1</v>
      </c>
      <c r="N15" s="24">
        <f t="shared" si="3"/>
        <v>0.50814169010374055</v>
      </c>
      <c r="O15" s="24">
        <f t="shared" si="4"/>
        <v>1.165652712426106</v>
      </c>
      <c r="P15" s="24">
        <f t="shared" si="5"/>
        <v>1.9865553978615291</v>
      </c>
      <c r="Q15" s="20">
        <f t="shared" si="6"/>
        <v>1</v>
      </c>
      <c r="R15" s="23"/>
    </row>
    <row r="16" spans="1:18" x14ac:dyDescent="0.25">
      <c r="A16" s="21">
        <v>1416</v>
      </c>
      <c r="B16" s="22">
        <f>INDEX(WeightUpdate!$J$6:$J$794,MATCH($A16*10+B$2,WeightUpdate!$A$6:$A$794,0))</f>
        <v>0.68019999999999947</v>
      </c>
      <c r="C16" s="22">
        <f>INDEX(WeightUpdate!$J$6:$J$794,MATCH($A16*10+C$2,WeightUpdate!$A$6:$A$794,0))</f>
        <v>0.78710000000000013</v>
      </c>
      <c r="D16" s="22">
        <f>INDEX(WeightUpdate!$J$6:$J$794,MATCH($A16*10+D$2,WeightUpdate!$A$6:$A$794,0))</f>
        <v>1.1026</v>
      </c>
      <c r="E16" s="23">
        <f>INDEX(WeightUpdate!$F$6:$F$794,MATCH($A16*10+E$2,WeightUpdate!$A$6:$A$794,0))</f>
        <v>81</v>
      </c>
      <c r="F16" s="23">
        <f>INDEX(WeightUpdate!$F$6:$F$794,MATCH($A16*10+F$2,WeightUpdate!$A$6:$A$794,0))</f>
        <v>60</v>
      </c>
      <c r="G16" s="23">
        <f>INDEX(WeightUpdate!$F$6:$F$794,MATCH($A16*10+G$2,WeightUpdate!$A$6:$A$794,0))</f>
        <v>18</v>
      </c>
      <c r="H16" s="23">
        <f t="shared" si="2"/>
        <v>159</v>
      </c>
      <c r="I16" s="22">
        <f>INDEX(WeightUpdate!$K$6:$K$794,MATCH($A16*10+I$2,WeightUpdate!$A$6:$A$794,0))</f>
        <v>0.53274797221141834</v>
      </c>
      <c r="J16" s="22">
        <f>INDEX(WeightUpdate!$K$6:$K$794,MATCH($A16*10+J$2,WeightUpdate!$A$6:$A$794,0))</f>
        <v>0.72025273854260341</v>
      </c>
      <c r="K16" s="22">
        <f>INDEX(WeightUpdate!$K$6:$K$794,MATCH($A16*10+K$2,WeightUpdate!$A$6:$A$794,0))</f>
        <v>0.87375415755545738</v>
      </c>
      <c r="L16" s="20">
        <f t="shared" si="0"/>
        <v>1</v>
      </c>
      <c r="M16" s="20">
        <f t="shared" si="1"/>
        <v>1</v>
      </c>
      <c r="N16" s="24">
        <f t="shared" si="3"/>
        <v>0.53274797221141834</v>
      </c>
      <c r="O16" s="24">
        <f t="shared" si="4"/>
        <v>0.72025273854260341</v>
      </c>
      <c r="P16" s="24">
        <f t="shared" si="5"/>
        <v>0.87375415755545738</v>
      </c>
      <c r="Q16" s="20">
        <f t="shared" si="6"/>
        <v>1</v>
      </c>
      <c r="R16" s="23"/>
    </row>
    <row r="17" spans="1:18" x14ac:dyDescent="0.25">
      <c r="A17" s="21">
        <v>1417</v>
      </c>
      <c r="B17" s="22">
        <f>INDEX(WeightUpdate!$J$6:$J$794,MATCH($A17*10+B$2,WeightUpdate!$A$6:$A$794,0))</f>
        <v>0.69800000000000029</v>
      </c>
      <c r="C17" s="22">
        <f>INDEX(WeightUpdate!$J$6:$J$794,MATCH($A17*10+C$2,WeightUpdate!$A$6:$A$794,0))</f>
        <v>0.86629999999999985</v>
      </c>
      <c r="D17" s="22">
        <f>INDEX(WeightUpdate!$J$6:$J$794,MATCH($A17*10+D$2,WeightUpdate!$A$6:$A$794,0))</f>
        <v>1.452</v>
      </c>
      <c r="E17" s="23">
        <f>INDEX(WeightUpdate!$F$6:$F$794,MATCH($A17*10+E$2,WeightUpdate!$A$6:$A$794,0))</f>
        <v>68</v>
      </c>
      <c r="F17" s="23">
        <f>INDEX(WeightUpdate!$F$6:$F$794,MATCH($A17*10+F$2,WeightUpdate!$A$6:$A$794,0))</f>
        <v>30</v>
      </c>
      <c r="G17" s="23">
        <f>INDEX(WeightUpdate!$F$6:$F$794,MATCH($A17*10+G$2,WeightUpdate!$A$6:$A$794,0))</f>
        <v>21</v>
      </c>
      <c r="H17" s="23">
        <f t="shared" si="2"/>
        <v>119</v>
      </c>
      <c r="I17" s="22">
        <f>INDEX(WeightUpdate!$K$6:$K$794,MATCH($A17*10+I$2,WeightUpdate!$A$6:$A$794,0))</f>
        <v>0.52306779945513704</v>
      </c>
      <c r="J17" s="22">
        <f>INDEX(WeightUpdate!$K$6:$K$794,MATCH($A17*10+J$2,WeightUpdate!$A$6:$A$794,0))</f>
        <v>1.3142778944705948</v>
      </c>
      <c r="K17" s="22">
        <f>INDEX(WeightUpdate!$K$6:$K$794,MATCH($A17*10+K$2,WeightUpdate!$A$6:$A$794,0))</f>
        <v>2.2776282296754706</v>
      </c>
      <c r="L17" s="20">
        <f t="shared" si="0"/>
        <v>1</v>
      </c>
      <c r="M17" s="20">
        <f t="shared" si="1"/>
        <v>1</v>
      </c>
      <c r="N17" s="24">
        <f t="shared" si="3"/>
        <v>0.52306779945513704</v>
      </c>
      <c r="O17" s="24">
        <f t="shared" si="4"/>
        <v>1.3142778944705948</v>
      </c>
      <c r="P17" s="24">
        <f t="shared" si="5"/>
        <v>2.2776282296754706</v>
      </c>
      <c r="Q17" s="20">
        <f t="shared" si="6"/>
        <v>1</v>
      </c>
      <c r="R17" s="23"/>
    </row>
    <row r="18" spans="1:18" x14ac:dyDescent="0.25">
      <c r="A18" s="21">
        <v>1418</v>
      </c>
      <c r="B18" s="22">
        <f>INDEX(WeightUpdate!$J$6:$J$794,MATCH($A18*10+B$2,WeightUpdate!$A$6:$A$794,0))</f>
        <v>1.3053999999999997</v>
      </c>
      <c r="C18" s="22">
        <f>INDEX(WeightUpdate!$J$6:$J$794,MATCH($A18*10+C$2,WeightUpdate!$A$6:$A$794,0))</f>
        <v>2.0335000000000001</v>
      </c>
      <c r="D18" s="22">
        <f>INDEX(WeightUpdate!$J$6:$J$794,MATCH($A18*10+D$2,WeightUpdate!$A$6:$A$794,0))</f>
        <v>2.8288000000000006</v>
      </c>
      <c r="E18" s="23">
        <f>INDEX(WeightUpdate!$F$6:$F$794,MATCH($A18*10+E$2,WeightUpdate!$A$6:$A$794,0))</f>
        <v>19</v>
      </c>
      <c r="F18" s="23">
        <f>INDEX(WeightUpdate!$F$6:$F$794,MATCH($A18*10+F$2,WeightUpdate!$A$6:$A$794,0))</f>
        <v>10</v>
      </c>
      <c r="G18" s="23">
        <f>INDEX(WeightUpdate!$F$6:$F$794,MATCH($A18*10+G$2,WeightUpdate!$A$6:$A$794,0))</f>
        <v>7</v>
      </c>
      <c r="H18" s="23">
        <f t="shared" si="2"/>
        <v>36</v>
      </c>
      <c r="I18" s="22">
        <f>INDEX(WeightUpdate!$K$6:$K$794,MATCH($A18*10+I$2,WeightUpdate!$A$6:$A$794,0))</f>
        <v>1.6410229886764875</v>
      </c>
      <c r="J18" s="22">
        <f>INDEX(WeightUpdate!$K$6:$K$794,MATCH($A18*10+J$2,WeightUpdate!$A$6:$A$794,0))</f>
        <v>2.4474146449482825</v>
      </c>
      <c r="K18" s="22">
        <f>INDEX(WeightUpdate!$K$6:$K$794,MATCH($A18*10+K$2,WeightUpdate!$A$6:$A$794,0))</f>
        <v>5.2749193449613685</v>
      </c>
      <c r="L18" s="20">
        <f t="shared" si="0"/>
        <v>1</v>
      </c>
      <c r="M18" s="20">
        <f t="shared" si="1"/>
        <v>1</v>
      </c>
      <c r="N18" s="24">
        <f t="shared" si="3"/>
        <v>1.6410229886764875</v>
      </c>
      <c r="O18" s="24">
        <f t="shared" si="4"/>
        <v>2.4474146449482825</v>
      </c>
      <c r="P18" s="24">
        <f t="shared" si="5"/>
        <v>5.2749193449613685</v>
      </c>
      <c r="Q18" s="20">
        <f t="shared" si="6"/>
        <v>1</v>
      </c>
      <c r="R18" s="23"/>
    </row>
    <row r="19" spans="1:18" x14ac:dyDescent="0.25">
      <c r="A19" s="21">
        <v>1419</v>
      </c>
      <c r="B19" s="22">
        <f>INDEX(WeightUpdate!$J$6:$J$794,MATCH($A19*10+B$2,WeightUpdate!$A$6:$A$794,0))</f>
        <v>1.2224000000000002</v>
      </c>
      <c r="C19" s="22">
        <f>INDEX(WeightUpdate!$J$6:$J$794,MATCH($A19*10+C$2,WeightUpdate!$A$6:$A$794,0))</f>
        <v>1.7708999999999993</v>
      </c>
      <c r="D19" s="22">
        <f>INDEX(WeightUpdate!$J$6:$J$794,MATCH($A19*10+D$2,WeightUpdate!$A$6:$A$794,0))</f>
        <v>3.0805000000000002</v>
      </c>
      <c r="E19" s="23">
        <f>INDEX(WeightUpdate!$F$6:$F$794,MATCH($A19*10+E$2,WeightUpdate!$A$6:$A$794,0))</f>
        <v>44</v>
      </c>
      <c r="F19" s="23">
        <f>INDEX(WeightUpdate!$F$6:$F$794,MATCH($A19*10+F$2,WeightUpdate!$A$6:$A$794,0))</f>
        <v>28</v>
      </c>
      <c r="G19" s="23">
        <f>INDEX(WeightUpdate!$F$6:$F$794,MATCH($A19*10+G$2,WeightUpdate!$A$6:$A$794,0))</f>
        <v>24</v>
      </c>
      <c r="H19" s="23">
        <f t="shared" si="2"/>
        <v>96</v>
      </c>
      <c r="I19" s="22">
        <f>INDEX(WeightUpdate!$K$6:$K$794,MATCH($A19*10+I$2,WeightUpdate!$A$6:$A$794,0))</f>
        <v>1.1916393908159448</v>
      </c>
      <c r="J19" s="22">
        <f>INDEX(WeightUpdate!$K$6:$K$794,MATCH($A19*10+J$2,WeightUpdate!$A$6:$A$794,0))</f>
        <v>2.3106142117892494</v>
      </c>
      <c r="K19" s="22">
        <f>INDEX(WeightUpdate!$K$6:$K$794,MATCH($A19*10+K$2,WeightUpdate!$A$6:$A$794,0))</f>
        <v>4.3009274179685608</v>
      </c>
      <c r="L19" s="20">
        <f t="shared" si="0"/>
        <v>1</v>
      </c>
      <c r="M19" s="20">
        <f t="shared" si="1"/>
        <v>1</v>
      </c>
      <c r="N19" s="24">
        <f t="shared" si="3"/>
        <v>1.1916393908159448</v>
      </c>
      <c r="O19" s="24">
        <f t="shared" si="4"/>
        <v>2.3106142117892494</v>
      </c>
      <c r="P19" s="24">
        <f t="shared" si="5"/>
        <v>4.3009274179685608</v>
      </c>
      <c r="Q19" s="20">
        <f t="shared" si="6"/>
        <v>1</v>
      </c>
      <c r="R19" s="23"/>
    </row>
    <row r="20" spans="1:18" x14ac:dyDescent="0.25">
      <c r="A20" s="21">
        <v>1420</v>
      </c>
      <c r="B20" s="22">
        <f>INDEX(WeightUpdate!$J$6:$J$794,MATCH($A20*10+B$2,WeightUpdate!$A$6:$A$794,0))</f>
        <v>0.58350000000000024</v>
      </c>
      <c r="C20" s="22">
        <f>INDEX(WeightUpdate!$J$6:$J$794,MATCH($A20*10+C$2,WeightUpdate!$A$6:$A$794,0))</f>
        <v>0.8982</v>
      </c>
      <c r="D20" s="22">
        <f>INDEX(WeightUpdate!$J$6:$J$794,MATCH($A20*10+D$2,WeightUpdate!$A$6:$A$794,0))</f>
        <v>1.3262</v>
      </c>
      <c r="E20" s="23">
        <f>INDEX(WeightUpdate!$F$6:$F$794,MATCH($A20*10+E$2,WeightUpdate!$A$6:$A$794,0))</f>
        <v>32</v>
      </c>
      <c r="F20" s="23">
        <f>INDEX(WeightUpdate!$F$6:$F$794,MATCH($A20*10+F$2,WeightUpdate!$A$6:$A$794,0))</f>
        <v>3</v>
      </c>
      <c r="G20" s="23">
        <f>INDEX(WeightUpdate!$F$6:$F$794,MATCH($A20*10+G$2,WeightUpdate!$A$6:$A$794,0))</f>
        <v>0</v>
      </c>
      <c r="H20" s="23">
        <f t="shared" si="2"/>
        <v>35</v>
      </c>
      <c r="I20" s="22">
        <f>INDEX(WeightUpdate!$K$6:$K$794,MATCH($A20*10+I$2,WeightUpdate!$A$6:$A$794,0))</f>
        <v>0.56460747462769667</v>
      </c>
      <c r="J20" s="22">
        <f>INDEX(WeightUpdate!$K$6:$K$794,MATCH($A20*10+J$2,WeightUpdate!$A$6:$A$794,0))</f>
        <v>0.80208645143574375</v>
      </c>
      <c r="K20" s="22">
        <f>INDEX(WeightUpdate!$K$6:$K$794,MATCH($A20*10+K$2,WeightUpdate!$A$6:$A$794,0))</f>
        <v>1.3262</v>
      </c>
      <c r="L20" s="20">
        <f t="shared" si="0"/>
        <v>1</v>
      </c>
      <c r="M20" s="20">
        <f t="shared" si="1"/>
        <v>1</v>
      </c>
      <c r="N20" s="24">
        <f t="shared" si="3"/>
        <v>0.56460747462769667</v>
      </c>
      <c r="O20" s="24">
        <f t="shared" si="4"/>
        <v>0.80208645143574375</v>
      </c>
      <c r="P20" s="24">
        <f t="shared" si="5"/>
        <v>1.3262</v>
      </c>
      <c r="Q20" s="20">
        <f t="shared" si="6"/>
        <v>1</v>
      </c>
      <c r="R20" s="23"/>
    </row>
    <row r="21" spans="1:18" x14ac:dyDescent="0.25">
      <c r="A21" s="21">
        <v>1421</v>
      </c>
      <c r="B21" s="22">
        <f>INDEX(WeightUpdate!$J$6:$J$794,MATCH($A21*10+B$2,WeightUpdate!$A$6:$A$794,0))</f>
        <v>0.64470000000000016</v>
      </c>
      <c r="C21" s="22">
        <f>INDEX(WeightUpdate!$J$6:$J$794,MATCH($A21*10+C$2,WeightUpdate!$A$6:$A$794,0))</f>
        <v>0.90090000000000003</v>
      </c>
      <c r="D21" s="22">
        <f>INDEX(WeightUpdate!$J$6:$J$794,MATCH($A21*10+D$2,WeightUpdate!$A$6:$A$794,0))</f>
        <v>1.5754999999999988</v>
      </c>
      <c r="E21" s="23">
        <f>INDEX(WeightUpdate!$F$6:$F$794,MATCH($A21*10+E$2,WeightUpdate!$A$6:$A$794,0))</f>
        <v>18</v>
      </c>
      <c r="F21" s="23">
        <f>INDEX(WeightUpdate!$F$6:$F$794,MATCH($A21*10+F$2,WeightUpdate!$A$6:$A$794,0))</f>
        <v>18</v>
      </c>
      <c r="G21" s="23">
        <f>INDEX(WeightUpdate!$F$6:$F$794,MATCH($A21*10+G$2,WeightUpdate!$A$6:$A$794,0))</f>
        <v>20</v>
      </c>
      <c r="H21" s="23">
        <f t="shared" si="2"/>
        <v>56</v>
      </c>
      <c r="I21" s="22">
        <f>INDEX(WeightUpdate!$K$6:$K$794,MATCH($A21*10+I$2,WeightUpdate!$A$6:$A$794,0))</f>
        <v>0.36340234831473811</v>
      </c>
      <c r="J21" s="22">
        <f>INDEX(WeightUpdate!$K$6:$K$794,MATCH($A21*10+J$2,WeightUpdate!$A$6:$A$794,0))</f>
        <v>1.1739410947921562</v>
      </c>
      <c r="K21" s="22">
        <f>INDEX(WeightUpdate!$K$6:$K$794,MATCH($A21*10+K$2,WeightUpdate!$A$6:$A$794,0))</f>
        <v>1.8922897251743518</v>
      </c>
      <c r="L21" s="20">
        <f t="shared" si="0"/>
        <v>1</v>
      </c>
      <c r="M21" s="20">
        <f t="shared" si="1"/>
        <v>3</v>
      </c>
      <c r="N21" s="24">
        <f t="shared" si="3"/>
        <v>0.36340234831473811</v>
      </c>
      <c r="O21" s="24">
        <f t="shared" si="4"/>
        <v>1.1739410947921562</v>
      </c>
      <c r="P21" s="24">
        <f t="shared" si="5"/>
        <v>1.8922897251743518</v>
      </c>
      <c r="Q21" s="20">
        <f t="shared" si="6"/>
        <v>1</v>
      </c>
      <c r="R21" s="23"/>
    </row>
    <row r="22" spans="1:18" x14ac:dyDescent="0.25">
      <c r="A22" s="21">
        <v>1422</v>
      </c>
      <c r="B22" s="22">
        <f>INDEX(WeightUpdate!$J$6:$J$794,MATCH($A22*10+B$2,WeightUpdate!$A$6:$A$794,0))</f>
        <v>0.60919999999999108</v>
      </c>
      <c r="C22" s="22">
        <f>INDEX(WeightUpdate!$J$6:$J$794,MATCH($A22*10+C$2,WeightUpdate!$A$6:$A$794,0))</f>
        <v>0.78170000000000062</v>
      </c>
      <c r="D22" s="22">
        <f>INDEX(WeightUpdate!$J$6:$J$794,MATCH($A22*10+D$2,WeightUpdate!$A$6:$A$794,0))</f>
        <v>1.1773000000000013</v>
      </c>
      <c r="E22" s="23">
        <f>INDEX(WeightUpdate!$F$6:$F$794,MATCH($A22*10+E$2,WeightUpdate!$A$6:$A$794,0))</f>
        <v>906</v>
      </c>
      <c r="F22" s="23">
        <f>INDEX(WeightUpdate!$F$6:$F$794,MATCH($A22*10+F$2,WeightUpdate!$A$6:$A$794,0))</f>
        <v>163</v>
      </c>
      <c r="G22" s="23">
        <f>INDEX(WeightUpdate!$F$6:$F$794,MATCH($A22*10+G$2,WeightUpdate!$A$6:$A$794,0))</f>
        <v>138</v>
      </c>
      <c r="H22" s="23">
        <f t="shared" si="2"/>
        <v>1207</v>
      </c>
      <c r="I22" s="22">
        <f>INDEX(WeightUpdate!$K$6:$K$794,MATCH($A22*10+I$2,WeightUpdate!$A$6:$A$794,0))</f>
        <v>0.378840229560921</v>
      </c>
      <c r="J22" s="22">
        <f>INDEX(WeightUpdate!$K$6:$K$794,MATCH($A22*10+J$2,WeightUpdate!$A$6:$A$794,0))</f>
        <v>0.75207866323861583</v>
      </c>
      <c r="K22" s="22">
        <f>INDEX(WeightUpdate!$K$6:$K$794,MATCH($A22*10+K$2,WeightUpdate!$A$6:$A$794,0))</f>
        <v>1.4561091562909225</v>
      </c>
      <c r="L22" s="20">
        <f t="shared" si="0"/>
        <v>1</v>
      </c>
      <c r="M22" s="20">
        <f t="shared" si="1"/>
        <v>1</v>
      </c>
      <c r="N22" s="24">
        <f t="shared" si="3"/>
        <v>0.378840229560921</v>
      </c>
      <c r="O22" s="24">
        <f t="shared" si="4"/>
        <v>0.75207866323861583</v>
      </c>
      <c r="P22" s="24">
        <f t="shared" si="5"/>
        <v>1.4561091562909225</v>
      </c>
      <c r="Q22" s="20">
        <f t="shared" si="6"/>
        <v>1</v>
      </c>
      <c r="R22" s="23"/>
    </row>
    <row r="23" spans="1:18" x14ac:dyDescent="0.25">
      <c r="A23" s="21">
        <v>1423</v>
      </c>
      <c r="B23" s="22">
        <f>INDEX(WeightUpdate!$J$6:$J$794,MATCH($A23*10+B$2,WeightUpdate!$A$6:$A$794,0))</f>
        <v>0.55630000000000013</v>
      </c>
      <c r="C23" s="22">
        <f>INDEX(WeightUpdate!$J$6:$J$794,MATCH($A23*10+C$2,WeightUpdate!$A$6:$A$794,0))</f>
        <v>0.68069999999999997</v>
      </c>
      <c r="D23" s="22">
        <f>INDEX(WeightUpdate!$J$6:$J$794,MATCH($A23*10+D$2,WeightUpdate!$A$6:$A$794,0))</f>
        <v>0.90890000000000004</v>
      </c>
      <c r="E23" s="23">
        <f>INDEX(WeightUpdate!$F$6:$F$794,MATCH($A23*10+E$2,WeightUpdate!$A$6:$A$794,0))</f>
        <v>89</v>
      </c>
      <c r="F23" s="23">
        <f>INDEX(WeightUpdate!$F$6:$F$794,MATCH($A23*10+F$2,WeightUpdate!$A$6:$A$794,0))</f>
        <v>21</v>
      </c>
      <c r="G23" s="23">
        <f>INDEX(WeightUpdate!$F$6:$F$794,MATCH($A23*10+G$2,WeightUpdate!$A$6:$A$794,0))</f>
        <v>5</v>
      </c>
      <c r="H23" s="23">
        <f t="shared" si="2"/>
        <v>115</v>
      </c>
      <c r="I23" s="22">
        <f>INDEX(WeightUpdate!$K$6:$K$794,MATCH($A23*10+I$2,WeightUpdate!$A$6:$A$794,0))</f>
        <v>0.30664915205056453</v>
      </c>
      <c r="J23" s="22">
        <f>INDEX(WeightUpdate!$K$6:$K$794,MATCH($A23*10+J$2,WeightUpdate!$A$6:$A$794,0))</f>
        <v>0.59327951416431479</v>
      </c>
      <c r="K23" s="22">
        <f>INDEX(WeightUpdate!$K$6:$K$794,MATCH($A23*10+K$2,WeightUpdate!$A$6:$A$794,0))</f>
        <v>1.0099311579658075</v>
      </c>
      <c r="L23" s="20">
        <f t="shared" si="0"/>
        <v>1</v>
      </c>
      <c r="M23" s="20">
        <f t="shared" si="1"/>
        <v>1</v>
      </c>
      <c r="N23" s="24">
        <f t="shared" si="3"/>
        <v>0.30664915205056453</v>
      </c>
      <c r="O23" s="24">
        <f t="shared" si="4"/>
        <v>0.59327951416431479</v>
      </c>
      <c r="P23" s="24">
        <f t="shared" si="5"/>
        <v>1.0099311579658075</v>
      </c>
      <c r="Q23" s="20">
        <f t="shared" si="6"/>
        <v>1</v>
      </c>
      <c r="R23" s="23"/>
    </row>
    <row r="24" spans="1:18" x14ac:dyDescent="0.25">
      <c r="A24" s="21">
        <v>1424</v>
      </c>
      <c r="B24" s="22">
        <f>INDEX(WeightUpdate!$J$6:$J$794,MATCH($A24*10+B$2,WeightUpdate!$A$6:$A$794,0))</f>
        <v>0.71139999999999803</v>
      </c>
      <c r="C24" s="22">
        <f>INDEX(WeightUpdate!$J$6:$J$794,MATCH($A24*10+C$2,WeightUpdate!$A$6:$A$794,0))</f>
        <v>1.0942000000000005</v>
      </c>
      <c r="D24" s="22">
        <f>INDEX(WeightUpdate!$J$6:$J$794,MATCH($A24*10+D$2,WeightUpdate!$A$6:$A$794,0))</f>
        <v>1.9956999999999998</v>
      </c>
      <c r="E24" s="23">
        <f>INDEX(WeightUpdate!$F$6:$F$794,MATCH($A24*10+E$2,WeightUpdate!$A$6:$A$794,0))</f>
        <v>341</v>
      </c>
      <c r="F24" s="23">
        <f>INDEX(WeightUpdate!$F$6:$F$794,MATCH($A24*10+F$2,WeightUpdate!$A$6:$A$794,0))</f>
        <v>62</v>
      </c>
      <c r="G24" s="23">
        <f>INDEX(WeightUpdate!$F$6:$F$794,MATCH($A24*10+G$2,WeightUpdate!$A$6:$A$794,0))</f>
        <v>89</v>
      </c>
      <c r="H24" s="23">
        <f t="shared" si="2"/>
        <v>492</v>
      </c>
      <c r="I24" s="22">
        <f>INDEX(WeightUpdate!$K$6:$K$794,MATCH($A24*10+I$2,WeightUpdate!$A$6:$A$794,0))</f>
        <v>0.48182587398593424</v>
      </c>
      <c r="J24" s="22">
        <f>INDEX(WeightUpdate!$K$6:$K$794,MATCH($A24*10+J$2,WeightUpdate!$A$6:$A$794,0))</f>
        <v>1.4495214581059894</v>
      </c>
      <c r="K24" s="22">
        <f>INDEX(WeightUpdate!$K$6:$K$794,MATCH($A24*10+K$2,WeightUpdate!$A$6:$A$794,0))</f>
        <v>4.2573969029500329</v>
      </c>
      <c r="L24" s="20">
        <f t="shared" si="0"/>
        <v>1</v>
      </c>
      <c r="M24" s="20">
        <f t="shared" si="1"/>
        <v>1</v>
      </c>
      <c r="N24" s="24">
        <f t="shared" si="3"/>
        <v>0.48182587398593424</v>
      </c>
      <c r="O24" s="24">
        <f t="shared" si="4"/>
        <v>1.4495214581059894</v>
      </c>
      <c r="P24" s="24">
        <f t="shared" si="5"/>
        <v>4.2573969029500329</v>
      </c>
      <c r="Q24" s="20">
        <f t="shared" si="6"/>
        <v>1</v>
      </c>
      <c r="R24" s="23"/>
    </row>
    <row r="25" spans="1:18" x14ac:dyDescent="0.25">
      <c r="A25" s="21">
        <v>1425</v>
      </c>
      <c r="B25" s="22">
        <f>INDEX(WeightUpdate!$J$6:$J$794,MATCH($A25*10+B$2,WeightUpdate!$A$6:$A$794,0))</f>
        <v>0.76870000000000072</v>
      </c>
      <c r="C25" s="22">
        <f>INDEX(WeightUpdate!$J$6:$J$794,MATCH($A25*10+C$2,WeightUpdate!$A$6:$A$794,0))</f>
        <v>0.97350000000000014</v>
      </c>
      <c r="D25" s="22">
        <f>INDEX(WeightUpdate!$J$6:$J$794,MATCH($A25*10+D$2,WeightUpdate!$A$6:$A$794,0))</f>
        <v>1.4352</v>
      </c>
      <c r="E25" s="23">
        <f>INDEX(WeightUpdate!$F$6:$F$794,MATCH($A25*10+E$2,WeightUpdate!$A$6:$A$794,0))</f>
        <v>124</v>
      </c>
      <c r="F25" s="23">
        <f>INDEX(WeightUpdate!$F$6:$F$794,MATCH($A25*10+F$2,WeightUpdate!$A$6:$A$794,0))</f>
        <v>12</v>
      </c>
      <c r="G25" s="23">
        <f>INDEX(WeightUpdate!$F$6:$F$794,MATCH($A25*10+G$2,WeightUpdate!$A$6:$A$794,0))</f>
        <v>9</v>
      </c>
      <c r="H25" s="23">
        <f t="shared" si="2"/>
        <v>145</v>
      </c>
      <c r="I25" s="22">
        <f>INDEX(WeightUpdate!$K$6:$K$794,MATCH($A25*10+I$2,WeightUpdate!$A$6:$A$794,0))</f>
        <v>0.31973549807973456</v>
      </c>
      <c r="J25" s="22">
        <f>INDEX(WeightUpdate!$K$6:$K$794,MATCH($A25*10+J$2,WeightUpdate!$A$6:$A$794,0))</f>
        <v>0.84533862713526997</v>
      </c>
      <c r="K25" s="22">
        <f>INDEX(WeightUpdate!$K$6:$K$794,MATCH($A25*10+K$2,WeightUpdate!$A$6:$A$794,0))</f>
        <v>3.1987985790496767</v>
      </c>
      <c r="L25" s="20">
        <f t="shared" si="0"/>
        <v>1</v>
      </c>
      <c r="M25" s="20">
        <f t="shared" si="1"/>
        <v>1</v>
      </c>
      <c r="N25" s="24">
        <f t="shared" si="3"/>
        <v>0.31973549807973456</v>
      </c>
      <c r="O25" s="24">
        <f t="shared" si="4"/>
        <v>0.84533862713526997</v>
      </c>
      <c r="P25" s="24">
        <f t="shared" si="5"/>
        <v>3.1987985790496767</v>
      </c>
      <c r="Q25" s="20">
        <f t="shared" si="6"/>
        <v>1</v>
      </c>
      <c r="R25" s="23"/>
    </row>
    <row r="26" spans="1:18" x14ac:dyDescent="0.25">
      <c r="A26" s="21">
        <v>1426</v>
      </c>
      <c r="B26" s="22">
        <f>INDEX(WeightUpdate!$J$6:$J$794,MATCH($A26*10+B$2,WeightUpdate!$A$6:$A$794,0))</f>
        <v>0.74309999999999854</v>
      </c>
      <c r="C26" s="22">
        <f>INDEX(WeightUpdate!$J$6:$J$794,MATCH($A26*10+C$2,WeightUpdate!$A$6:$A$794,0))</f>
        <v>0.84170000000000189</v>
      </c>
      <c r="D26" s="22">
        <f>INDEX(WeightUpdate!$J$6:$J$794,MATCH($A26*10+D$2,WeightUpdate!$A$6:$A$794,0))</f>
        <v>1.3591999999999991</v>
      </c>
      <c r="E26" s="23">
        <f>INDEX(WeightUpdate!$F$6:$F$794,MATCH($A26*10+E$2,WeightUpdate!$A$6:$A$794,0))</f>
        <v>333</v>
      </c>
      <c r="F26" s="23">
        <f>INDEX(WeightUpdate!$F$6:$F$794,MATCH($A26*10+F$2,WeightUpdate!$A$6:$A$794,0))</f>
        <v>145</v>
      </c>
      <c r="G26" s="23">
        <f>INDEX(WeightUpdate!$F$6:$F$794,MATCH($A26*10+G$2,WeightUpdate!$A$6:$A$794,0))</f>
        <v>78</v>
      </c>
      <c r="H26" s="23">
        <f t="shared" si="2"/>
        <v>556</v>
      </c>
      <c r="I26" s="22">
        <f>INDEX(WeightUpdate!$K$6:$K$794,MATCH($A26*10+I$2,WeightUpdate!$A$6:$A$794,0))</f>
        <v>0.50832604725000496</v>
      </c>
      <c r="J26" s="22">
        <f>INDEX(WeightUpdate!$K$6:$K$794,MATCH($A26*10+J$2,WeightUpdate!$A$6:$A$794,0))</f>
        <v>1.060804431077875</v>
      </c>
      <c r="K26" s="22">
        <f>INDEX(WeightUpdate!$K$6:$K$794,MATCH($A26*10+K$2,WeightUpdate!$A$6:$A$794,0))</f>
        <v>2.1000807759162874</v>
      </c>
      <c r="L26" s="20">
        <f t="shared" si="0"/>
        <v>1</v>
      </c>
      <c r="M26" s="20">
        <f t="shared" si="1"/>
        <v>1</v>
      </c>
      <c r="N26" s="24">
        <f t="shared" si="3"/>
        <v>0.50832604725000496</v>
      </c>
      <c r="O26" s="24">
        <f t="shared" si="4"/>
        <v>1.060804431077875</v>
      </c>
      <c r="P26" s="24">
        <f t="shared" si="5"/>
        <v>2.1000807759162874</v>
      </c>
      <c r="Q26" s="20">
        <f t="shared" si="6"/>
        <v>1</v>
      </c>
      <c r="R26" s="23"/>
    </row>
    <row r="27" spans="1:18" x14ac:dyDescent="0.25">
      <c r="A27" s="21">
        <v>2120</v>
      </c>
      <c r="B27" s="22">
        <f>INDEX(WeightUpdate!$J$6:$J$794,MATCH($A27*10+B$2,WeightUpdate!$A$6:$A$794,0))</f>
        <v>1.0726999999999998</v>
      </c>
      <c r="C27" s="22">
        <f>INDEX(WeightUpdate!$J$6:$J$794,MATCH($A27*10+C$2,WeightUpdate!$A$6:$A$794,0))</f>
        <v>1.4263000000000003</v>
      </c>
      <c r="D27" s="22">
        <f>INDEX(WeightUpdate!$J$6:$J$794,MATCH($A27*10+D$2,WeightUpdate!$A$6:$A$794,0))</f>
        <v>2.6638000000000002</v>
      </c>
      <c r="E27" s="23">
        <f>INDEX(WeightUpdate!$F$6:$F$794,MATCH($A27*10+E$2,WeightUpdate!$A$6:$A$794,0))</f>
        <v>454</v>
      </c>
      <c r="F27" s="23">
        <f>INDEX(WeightUpdate!$F$6:$F$794,MATCH($A27*10+F$2,WeightUpdate!$A$6:$A$794,0))</f>
        <v>17</v>
      </c>
      <c r="G27" s="23">
        <f>INDEX(WeightUpdate!$F$6:$F$794,MATCH($A27*10+G$2,WeightUpdate!$A$6:$A$794,0))</f>
        <v>9</v>
      </c>
      <c r="H27" s="23">
        <f t="shared" si="2"/>
        <v>480</v>
      </c>
      <c r="I27" s="22">
        <f>INDEX(WeightUpdate!$K$6:$K$794,MATCH($A27*10+I$2,WeightUpdate!$A$6:$A$794,0))</f>
        <v>0.36250664542271993</v>
      </c>
      <c r="J27" s="22">
        <f>INDEX(WeightUpdate!$K$6:$K$794,MATCH($A27*10+J$2,WeightUpdate!$A$6:$A$794,0))</f>
        <v>1.0535388331827882</v>
      </c>
      <c r="K27" s="22">
        <f>INDEX(WeightUpdate!$K$6:$K$794,MATCH($A27*10+K$2,WeightUpdate!$A$6:$A$794,0))</f>
        <v>1.0491828831954737</v>
      </c>
      <c r="L27" s="20">
        <f t="shared" si="0"/>
        <v>0</v>
      </c>
      <c r="M27" s="20">
        <f t="shared" si="1"/>
        <v>1</v>
      </c>
      <c r="N27" s="24">
        <f t="shared" si="3"/>
        <v>0.36250664542271993</v>
      </c>
      <c r="O27" s="24">
        <f t="shared" si="4"/>
        <v>0.4820017044527134</v>
      </c>
      <c r="P27" s="24">
        <f t="shared" si="5"/>
        <v>0.90020061720615419</v>
      </c>
      <c r="Q27" s="20">
        <f t="shared" si="6"/>
        <v>1</v>
      </c>
      <c r="R27" s="23"/>
    </row>
    <row r="28" spans="1:18" x14ac:dyDescent="0.25">
      <c r="A28" s="21">
        <v>2130</v>
      </c>
      <c r="B28" s="22">
        <f>INDEX(WeightUpdate!$J$6:$J$794,MATCH($A28*10+B$2,WeightUpdate!$A$6:$A$794,0))</f>
        <v>0.79830000000001322</v>
      </c>
      <c r="C28" s="22">
        <f>INDEX(WeightUpdate!$J$6:$J$794,MATCH($A28*10+C$2,WeightUpdate!$A$6:$A$794,0))</f>
        <v>0.91149999999999987</v>
      </c>
      <c r="D28" s="22">
        <f>INDEX(WeightUpdate!$J$6:$J$794,MATCH($A28*10+D$2,WeightUpdate!$A$6:$A$794,0))</f>
        <v>2.1884000000000001</v>
      </c>
      <c r="E28" s="23">
        <f>INDEX(WeightUpdate!$F$6:$F$794,MATCH($A28*10+E$2,WeightUpdate!$A$6:$A$794,0))</f>
        <v>1044</v>
      </c>
      <c r="F28" s="23">
        <f>INDEX(WeightUpdate!$F$6:$F$794,MATCH($A28*10+F$2,WeightUpdate!$A$6:$A$794,0))</f>
        <v>244</v>
      </c>
      <c r="G28" s="23">
        <f>INDEX(WeightUpdate!$F$6:$F$794,MATCH($A28*10+G$2,WeightUpdate!$A$6:$A$794,0))</f>
        <v>50</v>
      </c>
      <c r="H28" s="23">
        <f t="shared" si="2"/>
        <v>1338</v>
      </c>
      <c r="I28" s="22">
        <f>INDEX(WeightUpdate!$K$6:$K$794,MATCH($A28*10+I$2,WeightUpdate!$A$6:$A$794,0))</f>
        <v>0.57866647909643432</v>
      </c>
      <c r="J28" s="22">
        <f>INDEX(WeightUpdate!$K$6:$K$794,MATCH($A28*10+J$2,WeightUpdate!$A$6:$A$794,0))</f>
        <v>0.94655566575676153</v>
      </c>
      <c r="K28" s="22">
        <f>INDEX(WeightUpdate!$K$6:$K$794,MATCH($A28*10+K$2,WeightUpdate!$A$6:$A$794,0))</f>
        <v>0.94691539413457071</v>
      </c>
      <c r="L28" s="20">
        <f t="shared" si="0"/>
        <v>1</v>
      </c>
      <c r="M28" s="20">
        <f t="shared" si="1"/>
        <v>1</v>
      </c>
      <c r="N28" s="24">
        <f t="shared" si="3"/>
        <v>0.57866647909643432</v>
      </c>
      <c r="O28" s="24">
        <f t="shared" si="4"/>
        <v>0.94655566575676153</v>
      </c>
      <c r="P28" s="24">
        <f t="shared" si="5"/>
        <v>0.94691539413457071</v>
      </c>
      <c r="Q28" s="20">
        <f t="shared" si="6"/>
        <v>1</v>
      </c>
      <c r="R28" s="23"/>
    </row>
    <row r="29" spans="1:18" x14ac:dyDescent="0.25">
      <c r="A29" s="21">
        <v>2410</v>
      </c>
      <c r="B29" s="22">
        <f>INDEX(WeightUpdate!$J$6:$J$794,MATCH($A29*10+B$2,WeightUpdate!$A$6:$A$794,0))</f>
        <v>0.44170000000000054</v>
      </c>
      <c r="C29" s="22">
        <f>INDEX(WeightUpdate!$J$6:$J$794,MATCH($A29*10+C$2,WeightUpdate!$A$6:$A$794,0))</f>
        <v>0.71909999999999996</v>
      </c>
      <c r="D29" s="22">
        <f>INDEX(WeightUpdate!$J$6:$J$794,MATCH($A29*10+D$2,WeightUpdate!$A$6:$A$794,0))</f>
        <v>1.1291</v>
      </c>
      <c r="E29" s="23">
        <f>INDEX(WeightUpdate!$F$6:$F$794,MATCH($A29*10+E$2,WeightUpdate!$A$6:$A$794,0))</f>
        <v>64</v>
      </c>
      <c r="F29" s="23">
        <f>INDEX(WeightUpdate!$F$6:$F$794,MATCH($A29*10+F$2,WeightUpdate!$A$6:$A$794,0))</f>
        <v>15</v>
      </c>
      <c r="G29" s="23">
        <f>INDEX(WeightUpdate!$F$6:$F$794,MATCH($A29*10+G$2,WeightUpdate!$A$6:$A$794,0))</f>
        <v>6</v>
      </c>
      <c r="H29" s="23">
        <f t="shared" si="2"/>
        <v>85</v>
      </c>
      <c r="I29" s="22">
        <f>INDEX(WeightUpdate!$K$6:$K$794,MATCH($A29*10+I$2,WeightUpdate!$A$6:$A$794,0))</f>
        <v>0.54743417449264042</v>
      </c>
      <c r="J29" s="22">
        <f>INDEX(WeightUpdate!$K$6:$K$794,MATCH($A29*10+J$2,WeightUpdate!$A$6:$A$794,0))</f>
        <v>0.85424686353922474</v>
      </c>
      <c r="K29" s="22">
        <f>INDEX(WeightUpdate!$K$6:$K$794,MATCH($A29*10+K$2,WeightUpdate!$A$6:$A$794,0))</f>
        <v>1.575799899044346</v>
      </c>
      <c r="L29" s="20">
        <f t="shared" si="0"/>
        <v>1</v>
      </c>
      <c r="M29" s="20">
        <f t="shared" si="1"/>
        <v>1</v>
      </c>
      <c r="N29" s="24">
        <f t="shared" si="3"/>
        <v>0.54743417449264042</v>
      </c>
      <c r="O29" s="24">
        <f t="shared" si="4"/>
        <v>0.85424686353922474</v>
      </c>
      <c r="P29" s="24">
        <f t="shared" si="5"/>
        <v>1.575799899044346</v>
      </c>
      <c r="Q29" s="20">
        <f t="shared" si="6"/>
        <v>1</v>
      </c>
      <c r="R29" s="23"/>
    </row>
    <row r="30" spans="1:18" x14ac:dyDescent="0.25">
      <c r="A30" s="21">
        <v>2411</v>
      </c>
      <c r="B30" s="22">
        <f>INDEX(WeightUpdate!$J$6:$J$794,MATCH($A30*10+B$2,WeightUpdate!$A$6:$A$794,0))</f>
        <v>0.72899999999999965</v>
      </c>
      <c r="C30" s="22">
        <f>INDEX(WeightUpdate!$J$6:$J$794,MATCH($A30*10+C$2,WeightUpdate!$A$6:$A$794,0))</f>
        <v>0.80470000000000008</v>
      </c>
      <c r="D30" s="22">
        <f>INDEX(WeightUpdate!$J$6:$J$794,MATCH($A30*10+D$2,WeightUpdate!$A$6:$A$794,0))</f>
        <v>1.0676879241999999</v>
      </c>
      <c r="E30" s="23">
        <f>INDEX(WeightUpdate!$F$6:$F$794,MATCH($A30*10+E$2,WeightUpdate!$A$6:$A$794,0))</f>
        <v>18</v>
      </c>
      <c r="F30" s="23">
        <f>INDEX(WeightUpdate!$F$6:$F$794,MATCH($A30*10+F$2,WeightUpdate!$A$6:$A$794,0))</f>
        <v>6</v>
      </c>
      <c r="G30" s="23">
        <f>INDEX(WeightUpdate!$F$6:$F$794,MATCH($A30*10+G$2,WeightUpdate!$A$6:$A$794,0))</f>
        <v>4</v>
      </c>
      <c r="H30" s="23">
        <f t="shared" si="2"/>
        <v>28</v>
      </c>
      <c r="I30" s="22">
        <f>INDEX(WeightUpdate!$K$6:$K$794,MATCH($A30*10+I$2,WeightUpdate!$A$6:$A$794,0))</f>
        <v>0.39709294806139978</v>
      </c>
      <c r="J30" s="22">
        <f>INDEX(WeightUpdate!$K$6:$K$794,MATCH($A30*10+J$2,WeightUpdate!$A$6:$A$794,0))</f>
        <v>0.52450649014680728</v>
      </c>
      <c r="K30" s="22">
        <f>INDEX(WeightUpdate!$K$6:$K$794,MATCH($A30*10+K$2,WeightUpdate!$A$6:$A$794,0))</f>
        <v>0.62010207597305089</v>
      </c>
      <c r="L30" s="20">
        <f t="shared" si="0"/>
        <v>1</v>
      </c>
      <c r="M30" s="20">
        <f t="shared" si="1"/>
        <v>1</v>
      </c>
      <c r="N30" s="24">
        <f t="shared" si="3"/>
        <v>0.39709294806139978</v>
      </c>
      <c r="O30" s="24">
        <f t="shared" si="4"/>
        <v>0.52450649014680728</v>
      </c>
      <c r="P30" s="24">
        <f t="shared" si="5"/>
        <v>0.62010207597305089</v>
      </c>
      <c r="Q30" s="20">
        <f t="shared" si="6"/>
        <v>1</v>
      </c>
      <c r="R30" s="23"/>
    </row>
    <row r="31" spans="1:18" x14ac:dyDescent="0.25">
      <c r="A31" s="21">
        <v>2412</v>
      </c>
      <c r="B31" s="22">
        <f>INDEX(WeightUpdate!$J$6:$J$794,MATCH($A31*10+B$2,WeightUpdate!$A$6:$A$794,0))</f>
        <v>0.53539999999999888</v>
      </c>
      <c r="C31" s="22">
        <f>INDEX(WeightUpdate!$J$6:$J$794,MATCH($A31*10+C$2,WeightUpdate!$A$6:$A$794,0))</f>
        <v>0.72520000000000029</v>
      </c>
      <c r="D31" s="22">
        <f>INDEX(WeightUpdate!$J$6:$J$794,MATCH($A31*10+D$2,WeightUpdate!$A$6:$A$794,0))</f>
        <v>1.2083999999999999</v>
      </c>
      <c r="E31" s="23">
        <f>INDEX(WeightUpdate!$F$6:$F$794,MATCH($A31*10+E$2,WeightUpdate!$A$6:$A$794,0))</f>
        <v>221</v>
      </c>
      <c r="F31" s="23">
        <f>INDEX(WeightUpdate!$F$6:$F$794,MATCH($A31*10+F$2,WeightUpdate!$A$6:$A$794,0))</f>
        <v>70</v>
      </c>
      <c r="G31" s="23">
        <f>INDEX(WeightUpdate!$F$6:$F$794,MATCH($A31*10+G$2,WeightUpdate!$A$6:$A$794,0))</f>
        <v>19</v>
      </c>
      <c r="H31" s="23">
        <f t="shared" si="2"/>
        <v>310</v>
      </c>
      <c r="I31" s="22">
        <f>INDEX(WeightUpdate!$K$6:$K$794,MATCH($A31*10+I$2,WeightUpdate!$A$6:$A$794,0))</f>
        <v>0.30519018181640967</v>
      </c>
      <c r="J31" s="22">
        <f>INDEX(WeightUpdate!$K$6:$K$794,MATCH($A31*10+J$2,WeightUpdate!$A$6:$A$794,0))</f>
        <v>0.60224783371943602</v>
      </c>
      <c r="K31" s="22">
        <f>INDEX(WeightUpdate!$K$6:$K$794,MATCH($A31*10+K$2,WeightUpdate!$A$6:$A$794,0))</f>
        <v>1.6405079062558736</v>
      </c>
      <c r="L31" s="20">
        <f t="shared" si="0"/>
        <v>1</v>
      </c>
      <c r="M31" s="20">
        <f t="shared" si="1"/>
        <v>1</v>
      </c>
      <c r="N31" s="24">
        <f t="shared" si="3"/>
        <v>0.30519018181640967</v>
      </c>
      <c r="O31" s="24">
        <f t="shared" si="4"/>
        <v>0.60224783371943602</v>
      </c>
      <c r="P31" s="24">
        <f t="shared" si="5"/>
        <v>1.6405079062558736</v>
      </c>
      <c r="Q31" s="20">
        <f t="shared" si="6"/>
        <v>1</v>
      </c>
      <c r="R31" s="23"/>
    </row>
    <row r="32" spans="1:18" x14ac:dyDescent="0.25">
      <c r="A32" s="21">
        <v>3110</v>
      </c>
      <c r="B32" s="22">
        <f>INDEX(WeightUpdate!$J$6:$J$794,MATCH($A32*10+B$2,WeightUpdate!$A$6:$A$794,0))</f>
        <v>2.0487000000000002</v>
      </c>
      <c r="C32" s="22">
        <f>INDEX(WeightUpdate!$J$6:$J$794,MATCH($A32*10+C$2,WeightUpdate!$A$6:$A$794,0))</f>
        <v>3.3346</v>
      </c>
      <c r="D32" s="22">
        <f>INDEX(WeightUpdate!$J$6:$J$794,MATCH($A32*10+D$2,WeightUpdate!$A$6:$A$794,0))</f>
        <v>4.9009879110999996</v>
      </c>
      <c r="E32" s="23">
        <f>INDEX(WeightUpdate!$F$6:$F$794,MATCH($A32*10+E$2,WeightUpdate!$A$6:$A$794,0))</f>
        <v>2</v>
      </c>
      <c r="F32" s="23">
        <f>INDEX(WeightUpdate!$F$6:$F$794,MATCH($A32*10+F$2,WeightUpdate!$A$6:$A$794,0))</f>
        <v>0</v>
      </c>
      <c r="G32" s="23">
        <f>INDEX(WeightUpdate!$F$6:$F$794,MATCH($A32*10+G$2,WeightUpdate!$A$6:$A$794,0))</f>
        <v>0</v>
      </c>
      <c r="H32" s="23">
        <f t="shared" si="2"/>
        <v>2</v>
      </c>
      <c r="I32" s="22">
        <f>INDEX(WeightUpdate!$K$6:$K$794,MATCH($A32*10+I$2,WeightUpdate!$A$6:$A$794,0))</f>
        <v>3.6401344321986624</v>
      </c>
      <c r="J32" s="22">
        <f>INDEX(WeightUpdate!$K$6:$K$794,MATCH($A32*10+J$2,WeightUpdate!$A$6:$A$794,0))</f>
        <v>3.3346</v>
      </c>
      <c r="K32" s="22">
        <f>INDEX(WeightUpdate!$K$6:$K$794,MATCH($A32*10+K$2,WeightUpdate!$A$6:$A$794,0))</f>
        <v>4.9009879110999996</v>
      </c>
      <c r="L32" s="20">
        <f t="shared" si="0"/>
        <v>0</v>
      </c>
      <c r="M32" s="20">
        <f t="shared" si="1"/>
        <v>1</v>
      </c>
      <c r="N32" s="24">
        <f t="shared" si="3"/>
        <v>3.6401344321986624</v>
      </c>
      <c r="O32" s="24">
        <f t="shared" si="4"/>
        <v>5.39108670221</v>
      </c>
      <c r="P32" s="24">
        <f t="shared" si="5"/>
        <v>5.8811854933199994</v>
      </c>
      <c r="Q32" s="20">
        <f t="shared" si="6"/>
        <v>1</v>
      </c>
      <c r="R32" s="23"/>
    </row>
    <row r="33" spans="1:18" x14ac:dyDescent="0.25">
      <c r="A33" s="21">
        <v>3111</v>
      </c>
      <c r="B33" s="22">
        <f>INDEX(WeightUpdate!$J$6:$J$794,MATCH($A33*10+B$2,WeightUpdate!$A$6:$A$794,0))</f>
        <v>1.561599999999999</v>
      </c>
      <c r="C33" s="22">
        <f>INDEX(WeightUpdate!$J$6:$J$794,MATCH($A33*10+C$2,WeightUpdate!$A$6:$A$794,0))</f>
        <v>1.9881</v>
      </c>
      <c r="D33" s="22">
        <f>INDEX(WeightUpdate!$J$6:$J$794,MATCH($A33*10+D$2,WeightUpdate!$A$6:$A$794,0))</f>
        <v>4.6974185000000004</v>
      </c>
      <c r="E33" s="23">
        <f>INDEX(WeightUpdate!$F$6:$F$794,MATCH($A33*10+E$2,WeightUpdate!$A$6:$A$794,0))</f>
        <v>36</v>
      </c>
      <c r="F33" s="23">
        <f>INDEX(WeightUpdate!$F$6:$F$794,MATCH($A33*10+F$2,WeightUpdate!$A$6:$A$794,0))</f>
        <v>1</v>
      </c>
      <c r="G33" s="23">
        <f>INDEX(WeightUpdate!$F$6:$F$794,MATCH($A33*10+G$2,WeightUpdate!$A$6:$A$794,0))</f>
        <v>0</v>
      </c>
      <c r="H33" s="23">
        <f t="shared" si="2"/>
        <v>37</v>
      </c>
      <c r="I33" s="22">
        <f>INDEX(WeightUpdate!$K$6:$K$794,MATCH($A33*10+I$2,WeightUpdate!$A$6:$A$794,0))</f>
        <v>9.8978619895670388</v>
      </c>
      <c r="J33" s="22">
        <f>INDEX(WeightUpdate!$K$6:$K$794,MATCH($A33*10+J$2,WeightUpdate!$A$6:$A$794,0))</f>
        <v>8.4159059396604992</v>
      </c>
      <c r="K33" s="22">
        <f>INDEX(WeightUpdate!$K$6:$K$794,MATCH($A33*10+K$2,WeightUpdate!$A$6:$A$794,0))</f>
        <v>4.6974185000000004</v>
      </c>
      <c r="L33" s="20">
        <f t="shared" si="0"/>
        <v>0</v>
      </c>
      <c r="M33" s="20">
        <f t="shared" si="1"/>
        <v>1</v>
      </c>
      <c r="N33" s="24">
        <f t="shared" si="3"/>
        <v>9.8978619895670388</v>
      </c>
      <c r="O33" s="24">
        <f t="shared" si="4"/>
        <v>10.887648188523743</v>
      </c>
      <c r="P33" s="24">
        <f t="shared" si="5"/>
        <v>11.877434387480447</v>
      </c>
      <c r="Q33" s="20">
        <f t="shared" si="6"/>
        <v>1</v>
      </c>
      <c r="R33" s="23"/>
    </row>
    <row r="34" spans="1:18" x14ac:dyDescent="0.25">
      <c r="A34" s="21">
        <v>3112</v>
      </c>
      <c r="B34" s="22">
        <f>INDEX(WeightUpdate!$J$6:$J$794,MATCH($A34*10+B$2,WeightUpdate!$A$6:$A$794,0))</f>
        <v>1.0765999999999984</v>
      </c>
      <c r="C34" s="22">
        <f>INDEX(WeightUpdate!$J$6:$J$794,MATCH($A34*10+C$2,WeightUpdate!$A$6:$A$794,0))</f>
        <v>1.6007</v>
      </c>
      <c r="D34" s="22">
        <f>INDEX(WeightUpdate!$J$6:$J$794,MATCH($A34*10+D$2,WeightUpdate!$A$6:$A$794,0))</f>
        <v>4.0446141121999997</v>
      </c>
      <c r="E34" s="23">
        <f>INDEX(WeightUpdate!$F$6:$F$794,MATCH($A34*10+E$2,WeightUpdate!$A$6:$A$794,0))</f>
        <v>451</v>
      </c>
      <c r="F34" s="23">
        <f>INDEX(WeightUpdate!$F$6:$F$794,MATCH($A34*10+F$2,WeightUpdate!$A$6:$A$794,0))</f>
        <v>9</v>
      </c>
      <c r="G34" s="23">
        <f>INDEX(WeightUpdate!$F$6:$F$794,MATCH($A34*10+G$2,WeightUpdate!$A$6:$A$794,0))</f>
        <v>5</v>
      </c>
      <c r="H34" s="23">
        <f t="shared" si="2"/>
        <v>465</v>
      </c>
      <c r="I34" s="22">
        <f>INDEX(WeightUpdate!$K$6:$K$794,MATCH($A34*10+I$2,WeightUpdate!$A$6:$A$794,0))</f>
        <v>0.65268290712302446</v>
      </c>
      <c r="J34" s="22">
        <f>INDEX(WeightUpdate!$K$6:$K$794,MATCH($A34*10+J$2,WeightUpdate!$A$6:$A$794,0))</f>
        <v>1.2210148505268457</v>
      </c>
      <c r="K34" s="22">
        <f>INDEX(WeightUpdate!$K$6:$K$794,MATCH($A34*10+K$2,WeightUpdate!$A$6:$A$794,0))</f>
        <v>1.4157373342216428</v>
      </c>
      <c r="L34" s="20">
        <f t="shared" si="0"/>
        <v>1</v>
      </c>
      <c r="M34" s="20">
        <f t="shared" si="1"/>
        <v>1</v>
      </c>
      <c r="N34" s="24">
        <f t="shared" si="3"/>
        <v>0.65268290712302446</v>
      </c>
      <c r="O34" s="24">
        <f t="shared" si="4"/>
        <v>1.2210148505268457</v>
      </c>
      <c r="P34" s="24">
        <f t="shared" si="5"/>
        <v>1.4157373342216428</v>
      </c>
      <c r="Q34" s="20">
        <f t="shared" si="6"/>
        <v>1</v>
      </c>
      <c r="R34" s="23"/>
    </row>
    <row r="35" spans="1:18" x14ac:dyDescent="0.25">
      <c r="A35" s="21">
        <v>3113</v>
      </c>
      <c r="B35" s="22">
        <f>INDEX(WeightUpdate!$J$6:$J$794,MATCH($A35*10+B$2,WeightUpdate!$A$6:$A$794,0))</f>
        <v>0.86999999999999966</v>
      </c>
      <c r="C35" s="22">
        <f>INDEX(WeightUpdate!$J$6:$J$794,MATCH($A35*10+C$2,WeightUpdate!$A$6:$A$794,0))</f>
        <v>0.93300000000000005</v>
      </c>
      <c r="D35" s="22">
        <f>INDEX(WeightUpdate!$J$6:$J$794,MATCH($A35*10+D$2,WeightUpdate!$A$6:$A$794,0))</f>
        <v>1.8908962068999999</v>
      </c>
      <c r="E35" s="23">
        <f>INDEX(WeightUpdate!$F$6:$F$794,MATCH($A35*10+E$2,WeightUpdate!$A$6:$A$794,0))</f>
        <v>60</v>
      </c>
      <c r="F35" s="23">
        <f>INDEX(WeightUpdate!$F$6:$F$794,MATCH($A35*10+F$2,WeightUpdate!$A$6:$A$794,0))</f>
        <v>3</v>
      </c>
      <c r="G35" s="23">
        <f>INDEX(WeightUpdate!$F$6:$F$794,MATCH($A35*10+G$2,WeightUpdate!$A$6:$A$794,0))</f>
        <v>0</v>
      </c>
      <c r="H35" s="23">
        <f t="shared" si="2"/>
        <v>63</v>
      </c>
      <c r="I35" s="22">
        <f>INDEX(WeightUpdate!$K$6:$K$794,MATCH($A35*10+I$2,WeightUpdate!$A$6:$A$794,0))</f>
        <v>0.59627462921989294</v>
      </c>
      <c r="J35" s="22">
        <f>INDEX(WeightUpdate!$K$6:$K$794,MATCH($A35*10+J$2,WeightUpdate!$A$6:$A$794,0))</f>
        <v>0.82723327096869348</v>
      </c>
      <c r="K35" s="22">
        <f>INDEX(WeightUpdate!$K$6:$K$794,MATCH($A35*10+K$2,WeightUpdate!$A$6:$A$794,0))</f>
        <v>1.8908962068999999</v>
      </c>
      <c r="L35" s="20">
        <f t="shared" si="0"/>
        <v>1</v>
      </c>
      <c r="M35" s="20">
        <f t="shared" si="1"/>
        <v>1</v>
      </c>
      <c r="N35" s="24">
        <f t="shared" si="3"/>
        <v>0.59627462921989294</v>
      </c>
      <c r="O35" s="24">
        <f t="shared" si="4"/>
        <v>0.82723327096869348</v>
      </c>
      <c r="P35" s="24">
        <f t="shared" si="5"/>
        <v>1.8908962068999999</v>
      </c>
      <c r="Q35" s="20">
        <f t="shared" si="6"/>
        <v>1</v>
      </c>
      <c r="R35" s="23"/>
    </row>
    <row r="36" spans="1:18" x14ac:dyDescent="0.25">
      <c r="A36" s="21">
        <v>3114</v>
      </c>
      <c r="B36" s="22">
        <f>INDEX(WeightUpdate!$J$6:$J$794,MATCH($A36*10+B$2,WeightUpdate!$A$6:$A$794,0))</f>
        <v>0.73460000000000025</v>
      </c>
      <c r="C36" s="22">
        <f>INDEX(WeightUpdate!$J$6:$J$794,MATCH($A36*10+C$2,WeightUpdate!$A$6:$A$794,0))</f>
        <v>0.80289999999999984</v>
      </c>
      <c r="D36" s="22">
        <f>INDEX(WeightUpdate!$J$6:$J$794,MATCH($A36*10+D$2,WeightUpdate!$A$6:$A$794,0))</f>
        <v>1.0315676879</v>
      </c>
      <c r="E36" s="23">
        <f>INDEX(WeightUpdate!$F$6:$F$794,MATCH($A36*10+E$2,WeightUpdate!$A$6:$A$794,0))</f>
        <v>38</v>
      </c>
      <c r="F36" s="23">
        <f>INDEX(WeightUpdate!$F$6:$F$794,MATCH($A36*10+F$2,WeightUpdate!$A$6:$A$794,0))</f>
        <v>3</v>
      </c>
      <c r="G36" s="23">
        <f>INDEX(WeightUpdate!$F$6:$F$794,MATCH($A36*10+G$2,WeightUpdate!$A$6:$A$794,0))</f>
        <v>2</v>
      </c>
      <c r="H36" s="23">
        <f t="shared" si="2"/>
        <v>43</v>
      </c>
      <c r="I36" s="22">
        <f>INDEX(WeightUpdate!$K$6:$K$794,MATCH($A36*10+I$2,WeightUpdate!$A$6:$A$794,0))</f>
        <v>0.76257478680712909</v>
      </c>
      <c r="J36" s="22">
        <f>INDEX(WeightUpdate!$K$6:$K$794,MATCH($A36*10+J$2,WeightUpdate!$A$6:$A$794,0))</f>
        <v>0.80080711997922394</v>
      </c>
      <c r="K36" s="22">
        <f>INDEX(WeightUpdate!$K$6:$K$794,MATCH($A36*10+K$2,WeightUpdate!$A$6:$A$794,0))</f>
        <v>0.70693458967297496</v>
      </c>
      <c r="L36" s="20">
        <f t="shared" si="0"/>
        <v>0</v>
      </c>
      <c r="M36" s="20">
        <f t="shared" si="1"/>
        <v>1</v>
      </c>
      <c r="N36" s="24">
        <f t="shared" si="3"/>
        <v>0.76257478680712909</v>
      </c>
      <c r="O36" s="24">
        <f t="shared" si="4"/>
        <v>0.83347576412665891</v>
      </c>
      <c r="P36" s="24">
        <f t="shared" si="5"/>
        <v>0.9609685439750687</v>
      </c>
      <c r="Q36" s="20">
        <f t="shared" si="6"/>
        <v>1</v>
      </c>
      <c r="R36" s="23"/>
    </row>
    <row r="37" spans="1:18" x14ac:dyDescent="0.25">
      <c r="A37" s="21">
        <v>3115</v>
      </c>
      <c r="B37" s="22">
        <f>INDEX(WeightUpdate!$J$6:$J$794,MATCH($A37*10+B$2,WeightUpdate!$A$6:$A$794,0))</f>
        <v>0.54710000000000025</v>
      </c>
      <c r="C37" s="22">
        <f>INDEX(WeightUpdate!$J$6:$J$794,MATCH($A37*10+C$2,WeightUpdate!$A$6:$A$794,0))</f>
        <v>0.77039999999999964</v>
      </c>
      <c r="D37" s="22">
        <f>INDEX(WeightUpdate!$J$6:$J$794,MATCH($A37*10+D$2,WeightUpdate!$A$6:$A$794,0))</f>
        <v>1.5511999999999999</v>
      </c>
      <c r="E37" s="23">
        <f>INDEX(WeightUpdate!$F$6:$F$794,MATCH($A37*10+E$2,WeightUpdate!$A$6:$A$794,0))</f>
        <v>3814</v>
      </c>
      <c r="F37" s="23">
        <f>INDEX(WeightUpdate!$F$6:$F$794,MATCH($A37*10+F$2,WeightUpdate!$A$6:$A$794,0))</f>
        <v>104</v>
      </c>
      <c r="G37" s="23">
        <f>INDEX(WeightUpdate!$F$6:$F$794,MATCH($A37*10+G$2,WeightUpdate!$A$6:$A$794,0))</f>
        <v>21</v>
      </c>
      <c r="H37" s="23">
        <f t="shared" si="2"/>
        <v>3939</v>
      </c>
      <c r="I37" s="22">
        <f>INDEX(WeightUpdate!$K$6:$K$794,MATCH($A37*10+I$2,WeightUpdate!$A$6:$A$794,0))</f>
        <v>0.30743506871036019</v>
      </c>
      <c r="J37" s="22">
        <f>INDEX(WeightUpdate!$K$6:$K$794,MATCH($A37*10+J$2,WeightUpdate!$A$6:$A$794,0))</f>
        <v>0.4342012670295754</v>
      </c>
      <c r="K37" s="22">
        <f>INDEX(WeightUpdate!$K$6:$K$794,MATCH($A37*10+K$2,WeightUpdate!$A$6:$A$794,0))</f>
        <v>0.71616005605620348</v>
      </c>
      <c r="L37" s="20">
        <f t="shared" si="0"/>
        <v>1</v>
      </c>
      <c r="M37" s="20">
        <f t="shared" si="1"/>
        <v>1</v>
      </c>
      <c r="N37" s="24">
        <f t="shared" si="3"/>
        <v>0.30743506871036019</v>
      </c>
      <c r="O37" s="24">
        <f t="shared" si="4"/>
        <v>0.4342012670295754</v>
      </c>
      <c r="P37" s="24">
        <f t="shared" si="5"/>
        <v>0.71616005605620348</v>
      </c>
      <c r="Q37" s="20">
        <f t="shared" si="6"/>
        <v>1</v>
      </c>
      <c r="R37" s="23"/>
    </row>
    <row r="38" spans="1:18" x14ac:dyDescent="0.25">
      <c r="A38" s="21">
        <v>3120</v>
      </c>
      <c r="B38" s="22">
        <f>INDEX(WeightUpdate!$J$6:$J$794,MATCH($A38*10+B$2,WeightUpdate!$A$6:$A$794,0))</f>
        <v>0.96559999999999502</v>
      </c>
      <c r="C38" s="22">
        <f>INDEX(WeightUpdate!$J$6:$J$794,MATCH($A38*10+C$2,WeightUpdate!$A$6:$A$794,0))</f>
        <v>1.7206000000000001</v>
      </c>
      <c r="D38" s="22">
        <f>INDEX(WeightUpdate!$J$6:$J$794,MATCH($A38*10+D$2,WeightUpdate!$A$6:$A$794,0))</f>
        <v>9.9773999999999923</v>
      </c>
      <c r="E38" s="23">
        <f>INDEX(WeightUpdate!$F$6:$F$794,MATCH($A38*10+E$2,WeightUpdate!$A$6:$A$794,0))</f>
        <v>3218</v>
      </c>
      <c r="F38" s="23">
        <f>INDEX(WeightUpdate!$F$6:$F$794,MATCH($A38*10+F$2,WeightUpdate!$A$6:$A$794,0))</f>
        <v>59</v>
      </c>
      <c r="G38" s="23">
        <f>INDEX(WeightUpdate!$F$6:$F$794,MATCH($A38*10+G$2,WeightUpdate!$A$6:$A$794,0))</f>
        <v>45</v>
      </c>
      <c r="H38" s="23">
        <f t="shared" si="2"/>
        <v>3322</v>
      </c>
      <c r="I38" s="22">
        <f>INDEX(WeightUpdate!$K$6:$K$794,MATCH($A38*10+I$2,WeightUpdate!$A$6:$A$794,0))</f>
        <v>0.63609269253167466</v>
      </c>
      <c r="J38" s="22">
        <f>INDEX(WeightUpdate!$K$6:$K$794,MATCH($A38*10+J$2,WeightUpdate!$A$6:$A$794,0))</f>
        <v>1.2348006409770576</v>
      </c>
      <c r="K38" s="22">
        <f>INDEX(WeightUpdate!$K$6:$K$794,MATCH($A38*10+K$2,WeightUpdate!$A$6:$A$794,0))</f>
        <v>13.480268027563479</v>
      </c>
      <c r="L38" s="20">
        <f t="shared" si="0"/>
        <v>1</v>
      </c>
      <c r="M38" s="20">
        <f t="shared" si="1"/>
        <v>1</v>
      </c>
      <c r="N38" s="24">
        <f t="shared" si="3"/>
        <v>0.63609269253167466</v>
      </c>
      <c r="O38" s="24">
        <f t="shared" si="4"/>
        <v>1.2348006409770576</v>
      </c>
      <c r="P38" s="24">
        <f t="shared" si="5"/>
        <v>13.480268027563479</v>
      </c>
      <c r="Q38" s="20">
        <f t="shared" si="6"/>
        <v>1</v>
      </c>
      <c r="R38" s="23"/>
    </row>
    <row r="39" spans="1:18" x14ac:dyDescent="0.25">
      <c r="A39" s="21">
        <v>3130</v>
      </c>
      <c r="B39" s="22">
        <f>INDEX(WeightUpdate!$J$6:$J$794,MATCH($A39*10+B$2,WeightUpdate!$A$6:$A$794,0))</f>
        <v>0.84490000000000021</v>
      </c>
      <c r="C39" s="22">
        <f>INDEX(WeightUpdate!$J$6:$J$794,MATCH($A39*10+C$2,WeightUpdate!$A$6:$A$794,0))</f>
        <v>1.1425000000000001</v>
      </c>
      <c r="D39" s="22">
        <f>INDEX(WeightUpdate!$J$6:$J$794,MATCH($A39*10+D$2,WeightUpdate!$A$6:$A$794,0))</f>
        <v>2.4463432208000002</v>
      </c>
      <c r="E39" s="23">
        <f>INDEX(WeightUpdate!$F$6:$F$794,MATCH($A39*10+E$2,WeightUpdate!$A$6:$A$794,0))</f>
        <v>78</v>
      </c>
      <c r="F39" s="23">
        <f>INDEX(WeightUpdate!$F$6:$F$794,MATCH($A39*10+F$2,WeightUpdate!$A$6:$A$794,0))</f>
        <v>8</v>
      </c>
      <c r="G39" s="23">
        <f>INDEX(WeightUpdate!$F$6:$F$794,MATCH($A39*10+G$2,WeightUpdate!$A$6:$A$794,0))</f>
        <v>1</v>
      </c>
      <c r="H39" s="23">
        <f t="shared" si="2"/>
        <v>87</v>
      </c>
      <c r="I39" s="22">
        <f>INDEX(WeightUpdate!$K$6:$K$794,MATCH($A39*10+I$2,WeightUpdate!$A$6:$A$794,0))</f>
        <v>0.39454092072569413</v>
      </c>
      <c r="J39" s="22">
        <f>INDEX(WeightUpdate!$K$6:$K$794,MATCH($A39*10+J$2,WeightUpdate!$A$6:$A$794,0))</f>
        <v>0.86479224636914753</v>
      </c>
      <c r="K39" s="22">
        <f>INDEX(WeightUpdate!$K$6:$K$794,MATCH($A39*10+K$2,WeightUpdate!$A$6:$A$794,0))</f>
        <v>2.958142929172868</v>
      </c>
      <c r="L39" s="20">
        <f t="shared" si="0"/>
        <v>1</v>
      </c>
      <c r="M39" s="20">
        <f t="shared" si="1"/>
        <v>1</v>
      </c>
      <c r="N39" s="24">
        <f t="shared" si="3"/>
        <v>0.39454092072569413</v>
      </c>
      <c r="O39" s="24">
        <f t="shared" si="4"/>
        <v>0.86479224636914753</v>
      </c>
      <c r="P39" s="24">
        <f t="shared" si="5"/>
        <v>2.958142929172868</v>
      </c>
      <c r="Q39" s="20">
        <f t="shared" si="6"/>
        <v>1</v>
      </c>
      <c r="R39" s="23"/>
    </row>
    <row r="40" spans="1:18" x14ac:dyDescent="0.25">
      <c r="A40" s="21">
        <v>3410</v>
      </c>
      <c r="B40" s="22">
        <f>INDEX(WeightUpdate!$J$6:$J$794,MATCH($A40*10+B$2,WeightUpdate!$A$6:$A$794,0))</f>
        <v>0.8581000000000002</v>
      </c>
      <c r="C40" s="22">
        <f>INDEX(WeightUpdate!$J$6:$J$794,MATCH($A40*10+C$2,WeightUpdate!$A$6:$A$794,0))</f>
        <v>1.0564</v>
      </c>
      <c r="D40" s="22">
        <f>INDEX(WeightUpdate!$J$6:$J$794,MATCH($A40*10+D$2,WeightUpdate!$A$6:$A$794,0))</f>
        <v>1.5907</v>
      </c>
      <c r="E40" s="23">
        <f>INDEX(WeightUpdate!$F$6:$F$794,MATCH($A40*10+E$2,WeightUpdate!$A$6:$A$794,0))</f>
        <v>26</v>
      </c>
      <c r="F40" s="23">
        <f>INDEX(WeightUpdate!$F$6:$F$794,MATCH($A40*10+F$2,WeightUpdate!$A$6:$A$794,0))</f>
        <v>24</v>
      </c>
      <c r="G40" s="23">
        <f>INDEX(WeightUpdate!$F$6:$F$794,MATCH($A40*10+G$2,WeightUpdate!$A$6:$A$794,0))</f>
        <v>8</v>
      </c>
      <c r="H40" s="23">
        <f t="shared" si="2"/>
        <v>58</v>
      </c>
      <c r="I40" s="22">
        <f>INDEX(WeightUpdate!$K$6:$K$794,MATCH($A40*10+I$2,WeightUpdate!$A$6:$A$794,0))</f>
        <v>0.99250175972450672</v>
      </c>
      <c r="J40" s="22">
        <f>INDEX(WeightUpdate!$K$6:$K$794,MATCH($A40*10+J$2,WeightUpdate!$A$6:$A$794,0))</f>
        <v>2.3810275353105808</v>
      </c>
      <c r="K40" s="22">
        <f>INDEX(WeightUpdate!$K$6:$K$794,MATCH($A40*10+K$2,WeightUpdate!$A$6:$A$794,0))</f>
        <v>2.5745144367784709</v>
      </c>
      <c r="L40" s="20">
        <f t="shared" si="0"/>
        <v>1</v>
      </c>
      <c r="M40" s="20">
        <f t="shared" si="1"/>
        <v>1</v>
      </c>
      <c r="N40" s="24">
        <f t="shared" si="3"/>
        <v>0.99250175972450672</v>
      </c>
      <c r="O40" s="24">
        <f t="shared" si="4"/>
        <v>2.3810275353105808</v>
      </c>
      <c r="P40" s="24">
        <f t="shared" si="5"/>
        <v>2.5745144367784709</v>
      </c>
      <c r="Q40" s="20">
        <f t="shared" si="6"/>
        <v>1</v>
      </c>
      <c r="R40" s="23"/>
    </row>
    <row r="41" spans="1:18" x14ac:dyDescent="0.25">
      <c r="A41" s="21">
        <v>3411</v>
      </c>
      <c r="B41" s="22">
        <f>INDEX(WeightUpdate!$J$6:$J$794,MATCH($A41*10+B$2,WeightUpdate!$A$6:$A$794,0))</f>
        <v>0.54649999999999943</v>
      </c>
      <c r="C41" s="22">
        <f>INDEX(WeightUpdate!$J$6:$J$794,MATCH($A41*10+C$2,WeightUpdate!$A$6:$A$794,0))</f>
        <v>0.64720000000000066</v>
      </c>
      <c r="D41" s="22">
        <f>INDEX(WeightUpdate!$J$6:$J$794,MATCH($A41*10+D$2,WeightUpdate!$A$6:$A$794,0))</f>
        <v>0.8296</v>
      </c>
      <c r="E41" s="23">
        <f>INDEX(WeightUpdate!$F$6:$F$794,MATCH($A41*10+E$2,WeightUpdate!$A$6:$A$794,0))</f>
        <v>178</v>
      </c>
      <c r="F41" s="23">
        <f>INDEX(WeightUpdate!$F$6:$F$794,MATCH($A41*10+F$2,WeightUpdate!$A$6:$A$794,0))</f>
        <v>51</v>
      </c>
      <c r="G41" s="23">
        <f>INDEX(WeightUpdate!$F$6:$F$794,MATCH($A41*10+G$2,WeightUpdate!$A$6:$A$794,0))</f>
        <v>7</v>
      </c>
      <c r="H41" s="23">
        <f t="shared" si="2"/>
        <v>236</v>
      </c>
      <c r="I41" s="22">
        <f>INDEX(WeightUpdate!$K$6:$K$794,MATCH($A41*10+I$2,WeightUpdate!$A$6:$A$794,0))</f>
        <v>0.35706358605100508</v>
      </c>
      <c r="J41" s="22">
        <f>INDEX(WeightUpdate!$K$6:$K$794,MATCH($A41*10+J$2,WeightUpdate!$A$6:$A$794,0))</f>
        <v>0.66043948089418558</v>
      </c>
      <c r="K41" s="22">
        <f>INDEX(WeightUpdate!$K$6:$K$794,MATCH($A41*10+K$2,WeightUpdate!$A$6:$A$794,0))</f>
        <v>0.7841694071059554</v>
      </c>
      <c r="L41" s="20">
        <f t="shared" si="0"/>
        <v>1</v>
      </c>
      <c r="M41" s="20">
        <f t="shared" si="1"/>
        <v>1</v>
      </c>
      <c r="N41" s="24">
        <f t="shared" si="3"/>
        <v>0.35706358605100508</v>
      </c>
      <c r="O41" s="24">
        <f t="shared" si="4"/>
        <v>0.66043948089418558</v>
      </c>
      <c r="P41" s="24">
        <f t="shared" si="5"/>
        <v>0.7841694071059554</v>
      </c>
      <c r="Q41" s="20">
        <f t="shared" si="6"/>
        <v>1</v>
      </c>
      <c r="R41" s="23"/>
    </row>
    <row r="42" spans="1:18" x14ac:dyDescent="0.25">
      <c r="A42" s="21">
        <v>3412</v>
      </c>
      <c r="B42" s="22">
        <f>INDEX(WeightUpdate!$J$6:$J$794,MATCH($A42*10+B$2,WeightUpdate!$A$6:$A$794,0))</f>
        <v>0.4547999999999997</v>
      </c>
      <c r="C42" s="22">
        <f>INDEX(WeightUpdate!$J$6:$J$794,MATCH($A42*10+C$2,WeightUpdate!$A$6:$A$794,0))</f>
        <v>0.56169999999999998</v>
      </c>
      <c r="D42" s="22">
        <f>INDEX(WeightUpdate!$J$6:$J$794,MATCH($A42*10+D$2,WeightUpdate!$A$6:$A$794,0))</f>
        <v>0.88439999999999996</v>
      </c>
      <c r="E42" s="23">
        <f>INDEX(WeightUpdate!$F$6:$F$794,MATCH($A42*10+E$2,WeightUpdate!$A$6:$A$794,0))</f>
        <v>97</v>
      </c>
      <c r="F42" s="23">
        <f>INDEX(WeightUpdate!$F$6:$F$794,MATCH($A42*10+F$2,WeightUpdate!$A$6:$A$794,0))</f>
        <v>13</v>
      </c>
      <c r="G42" s="23">
        <f>INDEX(WeightUpdate!$F$6:$F$794,MATCH($A42*10+G$2,WeightUpdate!$A$6:$A$794,0))</f>
        <v>10</v>
      </c>
      <c r="H42" s="23">
        <f t="shared" si="2"/>
        <v>120</v>
      </c>
      <c r="I42" s="22">
        <f>INDEX(WeightUpdate!$K$6:$K$794,MATCH($A42*10+I$2,WeightUpdate!$A$6:$A$794,0))</f>
        <v>0.26057825564938253</v>
      </c>
      <c r="J42" s="22">
        <f>INDEX(WeightUpdate!$K$6:$K$794,MATCH($A42*10+J$2,WeightUpdate!$A$6:$A$794,0))</f>
        <v>0.38023312900347223</v>
      </c>
      <c r="K42" s="22">
        <f>INDEX(WeightUpdate!$K$6:$K$794,MATCH($A42*10+K$2,WeightUpdate!$A$6:$A$794,0))</f>
        <v>0.75472405792660813</v>
      </c>
      <c r="L42" s="20">
        <f t="shared" si="0"/>
        <v>1</v>
      </c>
      <c r="M42" s="20">
        <f t="shared" si="1"/>
        <v>1</v>
      </c>
      <c r="N42" s="24">
        <f t="shared" si="3"/>
        <v>0.26057825564938253</v>
      </c>
      <c r="O42" s="24">
        <f t="shared" si="4"/>
        <v>0.38023312900347223</v>
      </c>
      <c r="P42" s="24">
        <f t="shared" si="5"/>
        <v>0.75472405792660813</v>
      </c>
      <c r="Q42" s="20">
        <f t="shared" si="6"/>
        <v>1</v>
      </c>
      <c r="R42" s="23"/>
    </row>
    <row r="43" spans="1:18" x14ac:dyDescent="0.25">
      <c r="A43" s="21">
        <v>3413</v>
      </c>
      <c r="B43" s="22">
        <f>INDEX(WeightUpdate!$J$6:$J$794,MATCH($A43*10+B$2,WeightUpdate!$A$6:$A$794,0))</f>
        <v>0.34239999999999793</v>
      </c>
      <c r="C43" s="22">
        <f>INDEX(WeightUpdate!$J$6:$J$794,MATCH($A43*10+C$2,WeightUpdate!$A$6:$A$794,0))</f>
        <v>0.51040000000000307</v>
      </c>
      <c r="D43" s="22">
        <f>INDEX(WeightUpdate!$J$6:$J$794,MATCH($A43*10+D$2,WeightUpdate!$A$6:$A$794,0))</f>
        <v>0.75769999999999993</v>
      </c>
      <c r="E43" s="23">
        <f>INDEX(WeightUpdate!$F$6:$F$794,MATCH($A43*10+E$2,WeightUpdate!$A$6:$A$794,0))</f>
        <v>2688</v>
      </c>
      <c r="F43" s="23">
        <f>INDEX(WeightUpdate!$F$6:$F$794,MATCH($A43*10+F$2,WeightUpdate!$A$6:$A$794,0))</f>
        <v>509</v>
      </c>
      <c r="G43" s="23">
        <f>INDEX(WeightUpdate!$F$6:$F$794,MATCH($A43*10+G$2,WeightUpdate!$A$6:$A$794,0))</f>
        <v>313</v>
      </c>
      <c r="H43" s="23">
        <f t="shared" si="2"/>
        <v>3510</v>
      </c>
      <c r="I43" s="22">
        <f>INDEX(WeightUpdate!$K$6:$K$794,MATCH($A43*10+I$2,WeightUpdate!$A$6:$A$794,0))</f>
        <v>0.26196048047437187</v>
      </c>
      <c r="J43" s="22">
        <f>INDEX(WeightUpdate!$K$6:$K$794,MATCH($A43*10+J$2,WeightUpdate!$A$6:$A$794,0))</f>
        <v>0.40888467521783889</v>
      </c>
      <c r="K43" s="22">
        <f>INDEX(WeightUpdate!$K$6:$K$794,MATCH($A43*10+K$2,WeightUpdate!$A$6:$A$794,0))</f>
        <v>0.52837391996501459</v>
      </c>
      <c r="L43" s="20">
        <f t="shared" si="0"/>
        <v>1</v>
      </c>
      <c r="M43" s="20">
        <f t="shared" si="1"/>
        <v>1</v>
      </c>
      <c r="N43" s="24">
        <f t="shared" si="3"/>
        <v>0.26196048047437187</v>
      </c>
      <c r="O43" s="24">
        <f t="shared" si="4"/>
        <v>0.40888467521783889</v>
      </c>
      <c r="P43" s="24">
        <f t="shared" si="5"/>
        <v>0.52837391996501459</v>
      </c>
      <c r="Q43" s="20">
        <f t="shared" si="6"/>
        <v>1</v>
      </c>
      <c r="R43" s="23"/>
    </row>
    <row r="44" spans="1:18" x14ac:dyDescent="0.25">
      <c r="A44" s="21">
        <v>3414</v>
      </c>
      <c r="B44" s="22">
        <f>INDEX(WeightUpdate!$J$6:$J$794,MATCH($A44*10+B$2,WeightUpdate!$A$6:$A$794,0))</f>
        <v>0.54189999999999849</v>
      </c>
      <c r="C44" s="22">
        <f>INDEX(WeightUpdate!$J$6:$J$794,MATCH($A44*10+C$2,WeightUpdate!$A$6:$A$794,0))</f>
        <v>0.78450000000000086</v>
      </c>
      <c r="D44" s="22">
        <f>INDEX(WeightUpdate!$J$6:$J$794,MATCH($A44*10+D$2,WeightUpdate!$A$6:$A$794,0))</f>
        <v>1.3979999999999999</v>
      </c>
      <c r="E44" s="23">
        <f>INDEX(WeightUpdate!$F$6:$F$794,MATCH($A44*10+E$2,WeightUpdate!$A$6:$A$794,0))</f>
        <v>374</v>
      </c>
      <c r="F44" s="23">
        <f>INDEX(WeightUpdate!$F$6:$F$794,MATCH($A44*10+F$2,WeightUpdate!$A$6:$A$794,0))</f>
        <v>58</v>
      </c>
      <c r="G44" s="23">
        <f>INDEX(WeightUpdate!$F$6:$F$794,MATCH($A44*10+G$2,WeightUpdate!$A$6:$A$794,0))</f>
        <v>39</v>
      </c>
      <c r="H44" s="23">
        <f t="shared" si="2"/>
        <v>471</v>
      </c>
      <c r="I44" s="22">
        <f>INDEX(WeightUpdate!$K$6:$K$794,MATCH($A44*10+I$2,WeightUpdate!$A$6:$A$794,0))</f>
        <v>0.32942429013537411</v>
      </c>
      <c r="J44" s="22">
        <f>INDEX(WeightUpdate!$K$6:$K$794,MATCH($A44*10+J$2,WeightUpdate!$A$6:$A$794,0))</f>
        <v>0.47898363312836373</v>
      </c>
      <c r="K44" s="22">
        <f>INDEX(WeightUpdate!$K$6:$K$794,MATCH($A44*10+K$2,WeightUpdate!$A$6:$A$794,0))</f>
        <v>1.8650098636277472</v>
      </c>
      <c r="L44" s="20">
        <f t="shared" si="0"/>
        <v>1</v>
      </c>
      <c r="M44" s="20">
        <f t="shared" si="1"/>
        <v>1</v>
      </c>
      <c r="N44" s="24">
        <f t="shared" si="3"/>
        <v>0.32942429013537411</v>
      </c>
      <c r="O44" s="24">
        <f t="shared" si="4"/>
        <v>0.47898363312836373</v>
      </c>
      <c r="P44" s="24">
        <f t="shared" si="5"/>
        <v>1.8650098636277472</v>
      </c>
      <c r="Q44" s="20">
        <f t="shared" si="6"/>
        <v>1</v>
      </c>
      <c r="R44" s="23"/>
    </row>
    <row r="45" spans="1:18" x14ac:dyDescent="0.25">
      <c r="A45" s="21">
        <v>3415</v>
      </c>
      <c r="B45" s="22">
        <f>INDEX(WeightUpdate!$J$6:$J$794,MATCH($A45*10+B$2,WeightUpdate!$A$6:$A$794,0))</f>
        <v>0.50419999999999787</v>
      </c>
      <c r="C45" s="22">
        <f>INDEX(WeightUpdate!$J$6:$J$794,MATCH($A45*10+C$2,WeightUpdate!$A$6:$A$794,0))</f>
        <v>0.73389999999999911</v>
      </c>
      <c r="D45" s="22">
        <f>INDEX(WeightUpdate!$J$6:$J$794,MATCH($A45*10+D$2,WeightUpdate!$A$6:$A$794,0))</f>
        <v>1.0561000000000003</v>
      </c>
      <c r="E45" s="23">
        <f>INDEX(WeightUpdate!$F$6:$F$794,MATCH($A45*10+E$2,WeightUpdate!$A$6:$A$794,0))</f>
        <v>379</v>
      </c>
      <c r="F45" s="23">
        <f>INDEX(WeightUpdate!$F$6:$F$794,MATCH($A45*10+F$2,WeightUpdate!$A$6:$A$794,0))</f>
        <v>44</v>
      </c>
      <c r="G45" s="23">
        <f>INDEX(WeightUpdate!$F$6:$F$794,MATCH($A45*10+G$2,WeightUpdate!$A$6:$A$794,0))</f>
        <v>32</v>
      </c>
      <c r="H45" s="23">
        <f t="shared" si="2"/>
        <v>455</v>
      </c>
      <c r="I45" s="22">
        <f>INDEX(WeightUpdate!$K$6:$K$794,MATCH($A45*10+I$2,WeightUpdate!$A$6:$A$794,0))</f>
        <v>0.30496736375479166</v>
      </c>
      <c r="J45" s="22">
        <f>INDEX(WeightUpdate!$K$6:$K$794,MATCH($A45*10+J$2,WeightUpdate!$A$6:$A$794,0))</f>
        <v>0.60791304085498377</v>
      </c>
      <c r="K45" s="22">
        <f>INDEX(WeightUpdate!$K$6:$K$794,MATCH($A45*10+K$2,WeightUpdate!$A$6:$A$794,0))</f>
        <v>1.7200908130107853</v>
      </c>
      <c r="L45" s="20">
        <f t="shared" si="0"/>
        <v>1</v>
      </c>
      <c r="M45" s="20">
        <f t="shared" si="1"/>
        <v>1</v>
      </c>
      <c r="N45" s="24">
        <f t="shared" si="3"/>
        <v>0.30496736375479166</v>
      </c>
      <c r="O45" s="24">
        <f t="shared" si="4"/>
        <v>0.60791304085498377</v>
      </c>
      <c r="P45" s="24">
        <f t="shared" si="5"/>
        <v>1.7200908130107853</v>
      </c>
      <c r="Q45" s="20">
        <f t="shared" si="6"/>
        <v>1</v>
      </c>
      <c r="R45" s="23"/>
    </row>
    <row r="46" spans="1:18" x14ac:dyDescent="0.25">
      <c r="A46" s="21">
        <v>4101</v>
      </c>
      <c r="B46" s="22">
        <f>INDEX(WeightUpdate!$J$6:$J$794,MATCH($A46*10+B$2,WeightUpdate!$A$6:$A$794,0))</f>
        <v>9.4076219579</v>
      </c>
      <c r="C46" s="22">
        <f>INDEX(WeightUpdate!$J$6:$J$794,MATCH($A46*10+C$2,WeightUpdate!$A$6:$A$794,0))</f>
        <v>10.050128386100001</v>
      </c>
      <c r="D46" s="22">
        <f>INDEX(WeightUpdate!$J$6:$J$794,MATCH($A46*10+D$2,WeightUpdate!$A$6:$A$794,0))</f>
        <v>17.170703448600001</v>
      </c>
      <c r="E46" s="23">
        <f>INDEX(WeightUpdate!$F$6:$F$794,MATCH($A46*10+E$2,WeightUpdate!$A$6:$A$794,0))</f>
        <v>0</v>
      </c>
      <c r="F46" s="23">
        <f>INDEX(WeightUpdate!$F$6:$F$794,MATCH($A46*10+F$2,WeightUpdate!$A$6:$A$794,0))</f>
        <v>0</v>
      </c>
      <c r="G46" s="23">
        <f>INDEX(WeightUpdate!$F$6:$F$794,MATCH($A46*10+G$2,WeightUpdate!$A$6:$A$794,0))</f>
        <v>9</v>
      </c>
      <c r="H46" s="23">
        <f t="shared" si="2"/>
        <v>9</v>
      </c>
      <c r="I46" s="22">
        <f>INDEX(WeightUpdate!$K$6:$K$794,MATCH($A46*10+I$2,WeightUpdate!$A$6:$A$794,0))</f>
        <v>9.4076219579</v>
      </c>
      <c r="J46" s="22">
        <f>INDEX(WeightUpdate!$K$6:$K$794,MATCH($A46*10+J$2,WeightUpdate!$A$6:$A$794,0))</f>
        <v>10.050128386100001</v>
      </c>
      <c r="K46" s="22">
        <f>INDEX(WeightUpdate!$K$6:$K$794,MATCH($A46*10+K$2,WeightUpdate!$A$6:$A$794,0))</f>
        <v>15.331158021827537</v>
      </c>
      <c r="L46" s="20">
        <f t="shared" si="0"/>
        <v>1</v>
      </c>
      <c r="M46" s="20">
        <f t="shared" si="1"/>
        <v>3</v>
      </c>
      <c r="N46" s="24">
        <f t="shared" si="3"/>
        <v>9.4076219579</v>
      </c>
      <c r="O46" s="24">
        <f t="shared" si="4"/>
        <v>10.050128386100001</v>
      </c>
      <c r="P46" s="24">
        <f t="shared" si="5"/>
        <v>15.331158021827537</v>
      </c>
      <c r="Q46" s="20">
        <f t="shared" si="6"/>
        <v>1</v>
      </c>
      <c r="R46" s="23"/>
    </row>
    <row r="47" spans="1:18" x14ac:dyDescent="0.25">
      <c r="A47" s="21">
        <v>4102</v>
      </c>
      <c r="B47" s="22">
        <f>INDEX(WeightUpdate!$J$6:$J$794,MATCH($A47*10+B$2,WeightUpdate!$A$6:$A$794,0))</f>
        <v>4.8089897881999999</v>
      </c>
      <c r="C47" s="22">
        <f>INDEX(WeightUpdate!$J$6:$J$794,MATCH($A47*10+C$2,WeightUpdate!$A$6:$A$794,0))</f>
        <v>5.1517093839000001</v>
      </c>
      <c r="D47" s="22">
        <f>INDEX(WeightUpdate!$J$6:$J$794,MATCH($A47*10+D$2,WeightUpdate!$A$6:$A$794,0))</f>
        <v>7.6127585397999997</v>
      </c>
      <c r="E47" s="23">
        <f>INDEX(WeightUpdate!$F$6:$F$794,MATCH($A47*10+E$2,WeightUpdate!$A$6:$A$794,0))</f>
        <v>3</v>
      </c>
      <c r="F47" s="23">
        <f>INDEX(WeightUpdate!$F$6:$F$794,MATCH($A47*10+F$2,WeightUpdate!$A$6:$A$794,0))</f>
        <v>10</v>
      </c>
      <c r="G47" s="23">
        <f>INDEX(WeightUpdate!$F$6:$F$794,MATCH($A47*10+G$2,WeightUpdate!$A$6:$A$794,0))</f>
        <v>63</v>
      </c>
      <c r="H47" s="23">
        <f t="shared" si="2"/>
        <v>76</v>
      </c>
      <c r="I47" s="22">
        <f>INDEX(WeightUpdate!$K$6:$K$794,MATCH($A47*10+I$2,WeightUpdate!$A$6:$A$794,0))</f>
        <v>7.1260808115247904</v>
      </c>
      <c r="J47" s="22">
        <f>INDEX(WeightUpdate!$K$6:$K$794,MATCH($A47*10+J$2,WeightUpdate!$A$6:$A$794,0))</f>
        <v>5.9968908432540671</v>
      </c>
      <c r="K47" s="22">
        <f>INDEX(WeightUpdate!$K$6:$K$794,MATCH($A47*10+K$2,WeightUpdate!$A$6:$A$794,0))</f>
        <v>5.8827823118814733</v>
      </c>
      <c r="L47" s="20">
        <f t="shared" si="0"/>
        <v>0</v>
      </c>
      <c r="M47" s="20">
        <f t="shared" si="1"/>
        <v>3</v>
      </c>
      <c r="N47" s="24">
        <f t="shared" si="3"/>
        <v>3.716161482876196</v>
      </c>
      <c r="O47" s="24">
        <f t="shared" si="4"/>
        <v>3.9809990926570129</v>
      </c>
      <c r="P47" s="24">
        <f t="shared" si="5"/>
        <v>5.8827823118814733</v>
      </c>
      <c r="Q47" s="20">
        <f t="shared" si="6"/>
        <v>1</v>
      </c>
      <c r="R47" s="23"/>
    </row>
    <row r="48" spans="1:18" x14ac:dyDescent="0.25">
      <c r="A48" s="21">
        <v>4110</v>
      </c>
      <c r="B48" s="22">
        <f>INDEX(WeightUpdate!$J$6:$J$794,MATCH($A48*10+B$2,WeightUpdate!$A$6:$A$794,0))</f>
        <v>2.0596000000000001</v>
      </c>
      <c r="C48" s="22">
        <f>INDEX(WeightUpdate!$J$6:$J$794,MATCH($A48*10+C$2,WeightUpdate!$A$6:$A$794,0))</f>
        <v>2.7195</v>
      </c>
      <c r="D48" s="22">
        <f>INDEX(WeightUpdate!$J$6:$J$794,MATCH($A48*10+D$2,WeightUpdate!$A$6:$A$794,0))</f>
        <v>4.8151999999999999</v>
      </c>
      <c r="E48" s="23">
        <f>INDEX(WeightUpdate!$F$6:$F$794,MATCH($A48*10+E$2,WeightUpdate!$A$6:$A$794,0))</f>
        <v>13</v>
      </c>
      <c r="F48" s="23">
        <f>INDEX(WeightUpdate!$F$6:$F$794,MATCH($A48*10+F$2,WeightUpdate!$A$6:$A$794,0))</f>
        <v>4</v>
      </c>
      <c r="G48" s="23">
        <f>INDEX(WeightUpdate!$F$6:$F$794,MATCH($A48*10+G$2,WeightUpdate!$A$6:$A$794,0))</f>
        <v>8</v>
      </c>
      <c r="H48" s="23">
        <f t="shared" si="2"/>
        <v>25</v>
      </c>
      <c r="I48" s="22">
        <f>INDEX(WeightUpdate!$K$6:$K$794,MATCH($A48*10+I$2,WeightUpdate!$A$6:$A$794,0))</f>
        <v>2.2149073892468452</v>
      </c>
      <c r="J48" s="22">
        <f>INDEX(WeightUpdate!$K$6:$K$794,MATCH($A48*10+J$2,WeightUpdate!$A$6:$A$794,0))</f>
        <v>2.0632022496569853</v>
      </c>
      <c r="K48" s="22">
        <f>INDEX(WeightUpdate!$K$6:$K$794,MATCH($A48*10+K$2,WeightUpdate!$A$6:$A$794,0))</f>
        <v>2.4951979441806729</v>
      </c>
      <c r="L48" s="20">
        <f t="shared" si="0"/>
        <v>0</v>
      </c>
      <c r="M48" s="20">
        <f t="shared" si="1"/>
        <v>1</v>
      </c>
      <c r="N48" s="24">
        <f t="shared" si="3"/>
        <v>2.2149073892468452</v>
      </c>
      <c r="O48" s="24">
        <f t="shared" si="4"/>
        <v>2.7447177385987405</v>
      </c>
      <c r="P48" s="24">
        <f t="shared" si="5"/>
        <v>2.9942375330168072</v>
      </c>
      <c r="Q48" s="20">
        <f t="shared" si="6"/>
        <v>1</v>
      </c>
      <c r="R48" s="23"/>
    </row>
    <row r="49" spans="1:18" x14ac:dyDescent="0.25">
      <c r="A49" s="21">
        <v>4120</v>
      </c>
      <c r="B49" s="22">
        <f>INDEX(WeightUpdate!$J$6:$J$794,MATCH($A49*10+B$2,WeightUpdate!$A$6:$A$794,0))</f>
        <v>1.1259999999999997</v>
      </c>
      <c r="C49" s="22">
        <f>INDEX(WeightUpdate!$J$6:$J$794,MATCH($A49*10+C$2,WeightUpdate!$A$6:$A$794,0))</f>
        <v>1.645799999999999</v>
      </c>
      <c r="D49" s="22">
        <f>INDEX(WeightUpdate!$J$6:$J$794,MATCH($A49*10+D$2,WeightUpdate!$A$6:$A$794,0))</f>
        <v>2.4627000000000017</v>
      </c>
      <c r="E49" s="23">
        <f>INDEX(WeightUpdate!$F$6:$F$794,MATCH($A49*10+E$2,WeightUpdate!$A$6:$A$794,0))</f>
        <v>63</v>
      </c>
      <c r="F49" s="23">
        <f>INDEX(WeightUpdate!$F$6:$F$794,MATCH($A49*10+F$2,WeightUpdate!$A$6:$A$794,0))</f>
        <v>57</v>
      </c>
      <c r="G49" s="23">
        <f>INDEX(WeightUpdate!$F$6:$F$794,MATCH($A49*10+G$2,WeightUpdate!$A$6:$A$794,0))</f>
        <v>348</v>
      </c>
      <c r="H49" s="23">
        <f t="shared" si="2"/>
        <v>468</v>
      </c>
      <c r="I49" s="22">
        <f>INDEX(WeightUpdate!$K$6:$K$794,MATCH($A49*10+I$2,WeightUpdate!$A$6:$A$794,0))</f>
        <v>2.0665043459579966</v>
      </c>
      <c r="J49" s="22">
        <f>INDEX(WeightUpdate!$K$6:$K$794,MATCH($A49*10+J$2,WeightUpdate!$A$6:$A$794,0))</f>
        <v>2.9449474618649831</v>
      </c>
      <c r="K49" s="22">
        <f>INDEX(WeightUpdate!$K$6:$K$794,MATCH($A49*10+K$2,WeightUpdate!$A$6:$A$794,0))</f>
        <v>4.3901079531081049</v>
      </c>
      <c r="L49" s="20">
        <f t="shared" si="0"/>
        <v>1</v>
      </c>
      <c r="M49" s="20">
        <f t="shared" si="1"/>
        <v>3</v>
      </c>
      <c r="N49" s="24">
        <f t="shared" si="3"/>
        <v>2.0665043459579966</v>
      </c>
      <c r="O49" s="24">
        <f t="shared" si="4"/>
        <v>2.9449474618649831</v>
      </c>
      <c r="P49" s="24">
        <f t="shared" si="5"/>
        <v>4.3901079531081049</v>
      </c>
      <c r="Q49" s="20">
        <f t="shared" si="6"/>
        <v>1</v>
      </c>
      <c r="R49" s="23"/>
    </row>
    <row r="50" spans="1:18" x14ac:dyDescent="0.25">
      <c r="A50" s="21">
        <v>4130</v>
      </c>
      <c r="B50" s="22">
        <f>INDEX(WeightUpdate!$J$6:$J$794,MATCH($A50*10+B$2,WeightUpdate!$A$6:$A$794,0))</f>
        <v>1.4467000000000034</v>
      </c>
      <c r="C50" s="22">
        <f>INDEX(WeightUpdate!$J$6:$J$794,MATCH($A50*10+C$2,WeightUpdate!$A$6:$A$794,0))</f>
        <v>2.0635999999999961</v>
      </c>
      <c r="D50" s="22">
        <f>INDEX(WeightUpdate!$J$6:$J$794,MATCH($A50*10+D$2,WeightUpdate!$A$6:$A$794,0))</f>
        <v>4.0990999999999875</v>
      </c>
      <c r="E50" s="23">
        <f>INDEX(WeightUpdate!$F$6:$F$794,MATCH($A50*10+E$2,WeightUpdate!$A$6:$A$794,0))</f>
        <v>173</v>
      </c>
      <c r="F50" s="23">
        <f>INDEX(WeightUpdate!$F$6:$F$794,MATCH($A50*10+F$2,WeightUpdate!$A$6:$A$794,0))</f>
        <v>103</v>
      </c>
      <c r="G50" s="23">
        <f>INDEX(WeightUpdate!$F$6:$F$794,MATCH($A50*10+G$2,WeightUpdate!$A$6:$A$794,0))</f>
        <v>133</v>
      </c>
      <c r="H50" s="23">
        <f t="shared" si="2"/>
        <v>409</v>
      </c>
      <c r="I50" s="22">
        <f>INDEX(WeightUpdate!$K$6:$K$794,MATCH($A50*10+I$2,WeightUpdate!$A$6:$A$794,0))</f>
        <v>0.92414661743226079</v>
      </c>
      <c r="J50" s="22">
        <f>INDEX(WeightUpdate!$K$6:$K$794,MATCH($A50*10+J$2,WeightUpdate!$A$6:$A$794,0))</f>
        <v>1.2402586515781984</v>
      </c>
      <c r="K50" s="22">
        <f>INDEX(WeightUpdate!$K$6:$K$794,MATCH($A50*10+K$2,WeightUpdate!$A$6:$A$794,0))</f>
        <v>3.0952643515878338</v>
      </c>
      <c r="L50" s="20">
        <f t="shared" si="0"/>
        <v>1</v>
      </c>
      <c r="M50" s="20">
        <f t="shared" si="1"/>
        <v>1</v>
      </c>
      <c r="N50" s="24">
        <f t="shared" si="3"/>
        <v>0.92414661743226079</v>
      </c>
      <c r="O50" s="24">
        <f t="shared" si="4"/>
        <v>1.2402586515781984</v>
      </c>
      <c r="P50" s="24">
        <f t="shared" si="5"/>
        <v>3.0952643515878338</v>
      </c>
      <c r="Q50" s="20">
        <f t="shared" si="6"/>
        <v>1</v>
      </c>
      <c r="R50" s="23"/>
    </row>
    <row r="51" spans="1:18" x14ac:dyDescent="0.25">
      <c r="A51" s="21">
        <v>4410</v>
      </c>
      <c r="B51" s="22">
        <f>INDEX(WeightUpdate!$J$6:$J$794,MATCH($A51*10+B$2,WeightUpdate!$A$6:$A$794,0))</f>
        <v>1.3400999999999998</v>
      </c>
      <c r="C51" s="22">
        <f>INDEX(WeightUpdate!$J$6:$J$794,MATCH($A51*10+C$2,WeightUpdate!$A$6:$A$794,0))</f>
        <v>1.9161999999999999</v>
      </c>
      <c r="D51" s="22">
        <f>INDEX(WeightUpdate!$J$6:$J$794,MATCH($A51*10+D$2,WeightUpdate!$A$6:$A$794,0))</f>
        <v>2.8989000000000003</v>
      </c>
      <c r="E51" s="23">
        <f>INDEX(WeightUpdate!$F$6:$F$794,MATCH($A51*10+E$2,WeightUpdate!$A$6:$A$794,0))</f>
        <v>7</v>
      </c>
      <c r="F51" s="23">
        <f>INDEX(WeightUpdate!$F$6:$F$794,MATCH($A51*10+F$2,WeightUpdate!$A$6:$A$794,0))</f>
        <v>16</v>
      </c>
      <c r="G51" s="23">
        <f>INDEX(WeightUpdate!$F$6:$F$794,MATCH($A51*10+G$2,WeightUpdate!$A$6:$A$794,0))</f>
        <v>6</v>
      </c>
      <c r="H51" s="23">
        <f t="shared" si="2"/>
        <v>29</v>
      </c>
      <c r="I51" s="22">
        <f>INDEX(WeightUpdate!$K$6:$K$794,MATCH($A51*10+I$2,WeightUpdate!$A$6:$A$794,0))</f>
        <v>1.3631460562658693</v>
      </c>
      <c r="J51" s="22">
        <f>INDEX(WeightUpdate!$K$6:$K$794,MATCH($A51*10+J$2,WeightUpdate!$A$6:$A$794,0))</f>
        <v>1.402661664348313</v>
      </c>
      <c r="K51" s="22">
        <f>INDEX(WeightUpdate!$K$6:$K$794,MATCH($A51*10+K$2,WeightUpdate!$A$6:$A$794,0))</f>
        <v>2.8436775698492123</v>
      </c>
      <c r="L51" s="20">
        <f t="shared" si="0"/>
        <v>1</v>
      </c>
      <c r="M51" s="20">
        <f t="shared" si="1"/>
        <v>2</v>
      </c>
      <c r="N51" s="24">
        <f t="shared" si="3"/>
        <v>1.3631460562658693</v>
      </c>
      <c r="O51" s="24">
        <f t="shared" si="4"/>
        <v>1.402661664348313</v>
      </c>
      <c r="P51" s="24">
        <f t="shared" si="5"/>
        <v>2.8436775698492123</v>
      </c>
      <c r="Q51" s="20">
        <f t="shared" si="6"/>
        <v>1</v>
      </c>
      <c r="R51" s="23"/>
    </row>
    <row r="52" spans="1:18" x14ac:dyDescent="0.25">
      <c r="A52" s="21">
        <v>4411</v>
      </c>
      <c r="B52" s="22">
        <f>INDEX(WeightUpdate!$J$6:$J$794,MATCH($A52*10+B$2,WeightUpdate!$A$6:$A$794,0))</f>
        <v>0.79640000000000011</v>
      </c>
      <c r="C52" s="22">
        <f>INDEX(WeightUpdate!$J$6:$J$794,MATCH($A52*10+C$2,WeightUpdate!$A$6:$A$794,0))</f>
        <v>1.1084999999999998</v>
      </c>
      <c r="D52" s="22">
        <f>INDEX(WeightUpdate!$J$6:$J$794,MATCH($A52*10+D$2,WeightUpdate!$A$6:$A$794,0))</f>
        <v>1.5885999999999998</v>
      </c>
      <c r="E52" s="23">
        <f>INDEX(WeightUpdate!$F$6:$F$794,MATCH($A52*10+E$2,WeightUpdate!$A$6:$A$794,0))</f>
        <v>8</v>
      </c>
      <c r="F52" s="23">
        <f>INDEX(WeightUpdate!$F$6:$F$794,MATCH($A52*10+F$2,WeightUpdate!$A$6:$A$794,0))</f>
        <v>16</v>
      </c>
      <c r="G52" s="23">
        <f>INDEX(WeightUpdate!$F$6:$F$794,MATCH($A52*10+G$2,WeightUpdate!$A$6:$A$794,0))</f>
        <v>67</v>
      </c>
      <c r="H52" s="23">
        <f t="shared" si="2"/>
        <v>91</v>
      </c>
      <c r="I52" s="22">
        <f>INDEX(WeightUpdate!$K$6:$K$794,MATCH($A52*10+I$2,WeightUpdate!$A$6:$A$794,0))</f>
        <v>1.6590312456598708</v>
      </c>
      <c r="J52" s="22">
        <f>INDEX(WeightUpdate!$K$6:$K$794,MATCH($A52*10+J$2,WeightUpdate!$A$6:$A$794,0))</f>
        <v>2.5066196605439712</v>
      </c>
      <c r="K52" s="22">
        <f>INDEX(WeightUpdate!$K$6:$K$794,MATCH($A52*10+K$2,WeightUpdate!$A$6:$A$794,0))</f>
        <v>3.9239496419982602</v>
      </c>
      <c r="L52" s="20">
        <f t="shared" si="0"/>
        <v>1</v>
      </c>
      <c r="M52" s="20">
        <f t="shared" si="1"/>
        <v>3</v>
      </c>
      <c r="N52" s="24">
        <f t="shared" si="3"/>
        <v>1.6590312456598708</v>
      </c>
      <c r="O52" s="24">
        <f t="shared" si="4"/>
        <v>2.5066196605439712</v>
      </c>
      <c r="P52" s="24">
        <f t="shared" si="5"/>
        <v>3.9239496419982602</v>
      </c>
      <c r="Q52" s="20">
        <f t="shared" si="6"/>
        <v>1</v>
      </c>
      <c r="R52" s="23"/>
    </row>
    <row r="53" spans="1:18" x14ac:dyDescent="0.25">
      <c r="A53" s="21">
        <v>4412</v>
      </c>
      <c r="B53" s="22">
        <f>INDEX(WeightUpdate!$J$6:$J$794,MATCH($A53*10+B$2,WeightUpdate!$A$6:$A$794,0))</f>
        <v>0.9145000000000002</v>
      </c>
      <c r="C53" s="22">
        <f>INDEX(WeightUpdate!$J$6:$J$794,MATCH($A53*10+C$2,WeightUpdate!$A$6:$A$794,0))</f>
        <v>1.1843000000000001</v>
      </c>
      <c r="D53" s="22">
        <f>INDEX(WeightUpdate!$J$6:$J$794,MATCH($A53*10+D$2,WeightUpdate!$A$6:$A$794,0))</f>
        <v>1.5814999999999997</v>
      </c>
      <c r="E53" s="23">
        <f>INDEX(WeightUpdate!$F$6:$F$794,MATCH($A53*10+E$2,WeightUpdate!$A$6:$A$794,0))</f>
        <v>37</v>
      </c>
      <c r="F53" s="23">
        <f>INDEX(WeightUpdate!$F$6:$F$794,MATCH($A53*10+F$2,WeightUpdate!$A$6:$A$794,0))</f>
        <v>18</v>
      </c>
      <c r="G53" s="23">
        <f>INDEX(WeightUpdate!$F$6:$F$794,MATCH($A53*10+G$2,WeightUpdate!$A$6:$A$794,0))</f>
        <v>37</v>
      </c>
      <c r="H53" s="23">
        <f t="shared" si="2"/>
        <v>92</v>
      </c>
      <c r="I53" s="22">
        <f>INDEX(WeightUpdate!$K$6:$K$794,MATCH($A53*10+I$2,WeightUpdate!$A$6:$A$794,0))</f>
        <v>1.1847658595519417</v>
      </c>
      <c r="J53" s="22">
        <f>INDEX(WeightUpdate!$K$6:$K$794,MATCH($A53*10+J$2,WeightUpdate!$A$6:$A$794,0))</f>
        <v>1.1431716058801473</v>
      </c>
      <c r="K53" s="22">
        <f>INDEX(WeightUpdate!$K$6:$K$794,MATCH($A53*10+K$2,WeightUpdate!$A$6:$A$794,0))</f>
        <v>1.9839977464622829</v>
      </c>
      <c r="L53" s="20">
        <f t="shared" si="0"/>
        <v>0</v>
      </c>
      <c r="M53" s="20">
        <f t="shared" si="1"/>
        <v>1</v>
      </c>
      <c r="N53" s="24">
        <f t="shared" si="3"/>
        <v>1.1847658595519417</v>
      </c>
      <c r="O53" s="24">
        <f t="shared" si="4"/>
        <v>1.5343009376351715</v>
      </c>
      <c r="P53" s="24">
        <f t="shared" si="5"/>
        <v>2.0488870496242702</v>
      </c>
      <c r="Q53" s="20">
        <f t="shared" si="6"/>
        <v>1</v>
      </c>
      <c r="R53" s="23"/>
    </row>
    <row r="54" spans="1:18" x14ac:dyDescent="0.25">
      <c r="A54" s="21">
        <v>4413</v>
      </c>
      <c r="B54" s="22">
        <f>INDEX(WeightUpdate!$J$6:$J$794,MATCH($A54*10+B$2,WeightUpdate!$A$6:$A$794,0))</f>
        <v>0.63500000000000112</v>
      </c>
      <c r="C54" s="22">
        <f>INDEX(WeightUpdate!$J$6:$J$794,MATCH($A54*10+C$2,WeightUpdate!$A$6:$A$794,0))</f>
        <v>0.93420000000000025</v>
      </c>
      <c r="D54" s="22">
        <f>INDEX(WeightUpdate!$J$6:$J$794,MATCH($A54*10+D$2,WeightUpdate!$A$6:$A$794,0))</f>
        <v>1.5185999999999999</v>
      </c>
      <c r="E54" s="23">
        <f>INDEX(WeightUpdate!$F$6:$F$794,MATCH($A54*10+E$2,WeightUpdate!$A$6:$A$794,0))</f>
        <v>113</v>
      </c>
      <c r="F54" s="23">
        <f>INDEX(WeightUpdate!$F$6:$F$794,MATCH($A54*10+F$2,WeightUpdate!$A$6:$A$794,0))</f>
        <v>12</v>
      </c>
      <c r="G54" s="23">
        <f>INDEX(WeightUpdate!$F$6:$F$794,MATCH($A54*10+G$2,WeightUpdate!$A$6:$A$794,0))</f>
        <v>20</v>
      </c>
      <c r="H54" s="23">
        <f t="shared" si="2"/>
        <v>145</v>
      </c>
      <c r="I54" s="22">
        <f>INDEX(WeightUpdate!$K$6:$K$794,MATCH($A54*10+I$2,WeightUpdate!$A$6:$A$794,0))</f>
        <v>0.10155274673065207</v>
      </c>
      <c r="J54" s="22">
        <f>INDEX(WeightUpdate!$K$6:$K$794,MATCH($A54*10+J$2,WeightUpdate!$A$6:$A$794,0))</f>
        <v>0.52002293062988691</v>
      </c>
      <c r="K54" s="22">
        <f>INDEX(WeightUpdate!$K$6:$K$794,MATCH($A54*10+K$2,WeightUpdate!$A$6:$A$794,0))</f>
        <v>1.7318309621024084</v>
      </c>
      <c r="L54" s="20">
        <f t="shared" si="0"/>
        <v>1</v>
      </c>
      <c r="M54" s="20">
        <f t="shared" si="1"/>
        <v>1</v>
      </c>
      <c r="N54" s="24">
        <f t="shared" si="3"/>
        <v>0.10155274673065207</v>
      </c>
      <c r="O54" s="24">
        <f t="shared" si="4"/>
        <v>0.52002293062988691</v>
      </c>
      <c r="P54" s="24">
        <f t="shared" si="5"/>
        <v>1.7318309621024084</v>
      </c>
      <c r="Q54" s="20">
        <f t="shared" si="6"/>
        <v>1</v>
      </c>
      <c r="R54" s="23"/>
    </row>
    <row r="55" spans="1:18" x14ac:dyDescent="0.25">
      <c r="A55" s="21">
        <v>4414</v>
      </c>
      <c r="B55" s="22">
        <f>INDEX(WeightUpdate!$J$6:$J$794,MATCH($A55*10+B$2,WeightUpdate!$A$6:$A$794,0))</f>
        <v>0.8667000000000008</v>
      </c>
      <c r="C55" s="22">
        <f>INDEX(WeightUpdate!$J$6:$J$794,MATCH($A55*10+C$2,WeightUpdate!$A$6:$A$794,0))</f>
        <v>1.2533999999999994</v>
      </c>
      <c r="D55" s="22">
        <f>INDEX(WeightUpdate!$J$6:$J$794,MATCH($A55*10+D$2,WeightUpdate!$A$6:$A$794,0))</f>
        <v>1.7700000000000005</v>
      </c>
      <c r="E55" s="23">
        <f>INDEX(WeightUpdate!$F$6:$F$794,MATCH($A55*10+E$2,WeightUpdate!$A$6:$A$794,0))</f>
        <v>34</v>
      </c>
      <c r="F55" s="23">
        <f>INDEX(WeightUpdate!$F$6:$F$794,MATCH($A55*10+F$2,WeightUpdate!$A$6:$A$794,0))</f>
        <v>43</v>
      </c>
      <c r="G55" s="23">
        <f>INDEX(WeightUpdate!$F$6:$F$794,MATCH($A55*10+G$2,WeightUpdate!$A$6:$A$794,0))</f>
        <v>43</v>
      </c>
      <c r="H55" s="23">
        <f t="shared" si="2"/>
        <v>120</v>
      </c>
      <c r="I55" s="22">
        <f>INDEX(WeightUpdate!$K$6:$K$794,MATCH($A55*10+I$2,WeightUpdate!$A$6:$A$794,0))</f>
        <v>1.3760790331702766</v>
      </c>
      <c r="J55" s="22">
        <f>INDEX(WeightUpdate!$K$6:$K$794,MATCH($A55*10+J$2,WeightUpdate!$A$6:$A$794,0))</f>
        <v>1.3868041417589601</v>
      </c>
      <c r="K55" s="22">
        <f>INDEX(WeightUpdate!$K$6:$K$794,MATCH($A55*10+K$2,WeightUpdate!$A$6:$A$794,0))</f>
        <v>2.0130300009387669</v>
      </c>
      <c r="L55" s="20">
        <f t="shared" si="0"/>
        <v>1</v>
      </c>
      <c r="M55" s="20">
        <f t="shared" si="1"/>
        <v>2</v>
      </c>
      <c r="N55" s="24">
        <f t="shared" si="3"/>
        <v>1.3760790331702766</v>
      </c>
      <c r="O55" s="24">
        <f t="shared" si="4"/>
        <v>1.3868041417589601</v>
      </c>
      <c r="P55" s="24">
        <f t="shared" si="5"/>
        <v>2.0130300009387669</v>
      </c>
      <c r="Q55" s="20">
        <f t="shared" si="6"/>
        <v>1</v>
      </c>
      <c r="R55" s="23"/>
    </row>
    <row r="56" spans="1:18" x14ac:dyDescent="0.25">
      <c r="A56" s="21">
        <v>4415</v>
      </c>
      <c r="B56" s="22">
        <f>INDEX(WeightUpdate!$J$6:$J$794,MATCH($A56*10+B$2,WeightUpdate!$A$6:$A$794,0))</f>
        <v>0.82190000000000385</v>
      </c>
      <c r="C56" s="22">
        <f>INDEX(WeightUpdate!$J$6:$J$794,MATCH($A56*10+C$2,WeightUpdate!$A$6:$A$794,0))</f>
        <v>1.1999000000000066</v>
      </c>
      <c r="D56" s="22">
        <f>INDEX(WeightUpdate!$J$6:$J$794,MATCH($A56*10+D$2,WeightUpdate!$A$6:$A$794,0))</f>
        <v>2.0398000000000089</v>
      </c>
      <c r="E56" s="23">
        <f>INDEX(WeightUpdate!$F$6:$F$794,MATCH($A56*10+E$2,WeightUpdate!$A$6:$A$794,0))</f>
        <v>382</v>
      </c>
      <c r="F56" s="23">
        <f>INDEX(WeightUpdate!$F$6:$F$794,MATCH($A56*10+F$2,WeightUpdate!$A$6:$A$794,0))</f>
        <v>179</v>
      </c>
      <c r="G56" s="23">
        <f>INDEX(WeightUpdate!$F$6:$F$794,MATCH($A56*10+G$2,WeightUpdate!$A$6:$A$794,0))</f>
        <v>279</v>
      </c>
      <c r="H56" s="23">
        <f t="shared" si="2"/>
        <v>840</v>
      </c>
      <c r="I56" s="22">
        <f>INDEX(WeightUpdate!$K$6:$K$794,MATCH($A56*10+I$2,WeightUpdate!$A$6:$A$794,0))</f>
        <v>1.3464019578254165</v>
      </c>
      <c r="J56" s="22">
        <f>INDEX(WeightUpdate!$K$6:$K$794,MATCH($A56*10+J$2,WeightUpdate!$A$6:$A$794,0))</f>
        <v>1.6556025025210115</v>
      </c>
      <c r="K56" s="22">
        <f>INDEX(WeightUpdate!$K$6:$K$794,MATCH($A56*10+K$2,WeightUpdate!$A$6:$A$794,0))</f>
        <v>3.3747502473224911</v>
      </c>
      <c r="L56" s="20">
        <f t="shared" si="0"/>
        <v>1</v>
      </c>
      <c r="M56" s="20">
        <f t="shared" si="1"/>
        <v>1</v>
      </c>
      <c r="N56" s="24">
        <f t="shared" si="3"/>
        <v>1.3464019578254165</v>
      </c>
      <c r="O56" s="24">
        <f t="shared" si="4"/>
        <v>1.6556025025210115</v>
      </c>
      <c r="P56" s="24">
        <f t="shared" si="5"/>
        <v>3.3747502473224911</v>
      </c>
      <c r="Q56" s="20">
        <f t="shared" si="6"/>
        <v>1</v>
      </c>
      <c r="R56" s="23"/>
    </row>
    <row r="57" spans="1:18" x14ac:dyDescent="0.25">
      <c r="A57" s="21">
        <v>4416</v>
      </c>
      <c r="B57" s="22">
        <f>INDEX(WeightUpdate!$J$6:$J$794,MATCH($A57*10+B$2,WeightUpdate!$A$6:$A$794,0))</f>
        <v>0.49199999999998145</v>
      </c>
      <c r="C57" s="22">
        <f>INDEX(WeightUpdate!$J$6:$J$794,MATCH($A57*10+C$2,WeightUpdate!$A$6:$A$794,0))</f>
        <v>0.84670000000001377</v>
      </c>
      <c r="D57" s="22">
        <f>INDEX(WeightUpdate!$J$6:$J$794,MATCH($A57*10+D$2,WeightUpdate!$A$6:$A$794,0))</f>
        <v>1.3901000000000046</v>
      </c>
      <c r="E57" s="23">
        <f>INDEX(WeightUpdate!$F$6:$F$794,MATCH($A57*10+E$2,WeightUpdate!$A$6:$A$794,0))</f>
        <v>2796</v>
      </c>
      <c r="F57" s="23">
        <f>INDEX(WeightUpdate!$F$6:$F$794,MATCH($A57*10+F$2,WeightUpdate!$A$6:$A$794,0))</f>
        <v>840</v>
      </c>
      <c r="G57" s="23">
        <f>INDEX(WeightUpdate!$F$6:$F$794,MATCH($A57*10+G$2,WeightUpdate!$A$6:$A$794,0))</f>
        <v>608</v>
      </c>
      <c r="H57" s="23">
        <f t="shared" si="2"/>
        <v>4244</v>
      </c>
      <c r="I57" s="22">
        <f>INDEX(WeightUpdate!$K$6:$K$794,MATCH($A57*10+I$2,WeightUpdate!$A$6:$A$794,0))</f>
        <v>0.45063562383557071</v>
      </c>
      <c r="J57" s="22">
        <f>INDEX(WeightUpdate!$K$6:$K$794,MATCH($A57*10+J$2,WeightUpdate!$A$6:$A$794,0))</f>
        <v>0.73582547291583156</v>
      </c>
      <c r="K57" s="22">
        <f>INDEX(WeightUpdate!$K$6:$K$794,MATCH($A57*10+K$2,WeightUpdate!$A$6:$A$794,0))</f>
        <v>1.7109824648949485</v>
      </c>
      <c r="L57" s="20">
        <f t="shared" si="0"/>
        <v>1</v>
      </c>
      <c r="M57" s="20">
        <f t="shared" si="1"/>
        <v>1</v>
      </c>
      <c r="N57" s="24">
        <f t="shared" si="3"/>
        <v>0.45063562383557071</v>
      </c>
      <c r="O57" s="24">
        <f t="shared" si="4"/>
        <v>0.73582547291583156</v>
      </c>
      <c r="P57" s="24">
        <f t="shared" si="5"/>
        <v>1.7109824648949485</v>
      </c>
      <c r="Q57" s="20">
        <f t="shared" si="6"/>
        <v>1</v>
      </c>
      <c r="R57" s="23"/>
    </row>
    <row r="58" spans="1:18" x14ac:dyDescent="0.25">
      <c r="A58" s="21">
        <v>4417</v>
      </c>
      <c r="B58" s="22">
        <f>INDEX(WeightUpdate!$J$6:$J$794,MATCH($A58*10+B$2,WeightUpdate!$A$6:$A$794,0))</f>
        <v>0.63280000000000214</v>
      </c>
      <c r="C58" s="22">
        <f>INDEX(WeightUpdate!$J$6:$J$794,MATCH($A58*10+C$2,WeightUpdate!$A$6:$A$794,0))</f>
        <v>0.85609999999999864</v>
      </c>
      <c r="D58" s="22">
        <f>INDEX(WeightUpdate!$J$6:$J$794,MATCH($A58*10+D$2,WeightUpdate!$A$6:$A$794,0))</f>
        <v>1.2391999999999979</v>
      </c>
      <c r="E58" s="23">
        <f>INDEX(WeightUpdate!$F$6:$F$794,MATCH($A58*10+E$2,WeightUpdate!$A$6:$A$794,0))</f>
        <v>179</v>
      </c>
      <c r="F58" s="23">
        <f>INDEX(WeightUpdate!$F$6:$F$794,MATCH($A58*10+F$2,WeightUpdate!$A$6:$A$794,0))</f>
        <v>126</v>
      </c>
      <c r="G58" s="23">
        <f>INDEX(WeightUpdate!$F$6:$F$794,MATCH($A58*10+G$2,WeightUpdate!$A$6:$A$794,0))</f>
        <v>230</v>
      </c>
      <c r="H58" s="23">
        <f t="shared" si="2"/>
        <v>535</v>
      </c>
      <c r="I58" s="22">
        <f>INDEX(WeightUpdate!$K$6:$K$794,MATCH($A58*10+I$2,WeightUpdate!$A$6:$A$794,0))</f>
        <v>0.8445123407228583</v>
      </c>
      <c r="J58" s="22">
        <f>INDEX(WeightUpdate!$K$6:$K$794,MATCH($A58*10+J$2,WeightUpdate!$A$6:$A$794,0))</f>
        <v>1.0011575680564651</v>
      </c>
      <c r="K58" s="22">
        <f>INDEX(WeightUpdate!$K$6:$K$794,MATCH($A58*10+K$2,WeightUpdate!$A$6:$A$794,0))</f>
        <v>1.4555474901203405</v>
      </c>
      <c r="L58" s="20">
        <f t="shared" si="0"/>
        <v>1</v>
      </c>
      <c r="M58" s="20">
        <f t="shared" si="1"/>
        <v>3</v>
      </c>
      <c r="N58" s="24">
        <f t="shared" si="3"/>
        <v>0.8445123407228583</v>
      </c>
      <c r="O58" s="24">
        <f t="shared" si="4"/>
        <v>1.0011575680564651</v>
      </c>
      <c r="P58" s="24">
        <f t="shared" si="5"/>
        <v>1.4555474901203405</v>
      </c>
      <c r="Q58" s="20">
        <f t="shared" si="6"/>
        <v>1</v>
      </c>
      <c r="R58" s="23"/>
    </row>
    <row r="59" spans="1:18" x14ac:dyDescent="0.25">
      <c r="A59" s="21">
        <v>4418</v>
      </c>
      <c r="B59" s="22">
        <f>INDEX(WeightUpdate!$J$6:$J$794,MATCH($A59*10+B$2,WeightUpdate!$A$6:$A$794,0))</f>
        <v>0.43089999999998513</v>
      </c>
      <c r="C59" s="22">
        <f>INDEX(WeightUpdate!$J$6:$J$794,MATCH($A59*10+C$2,WeightUpdate!$A$6:$A$794,0))</f>
        <v>0.66309999999999159</v>
      </c>
      <c r="D59" s="22">
        <f>INDEX(WeightUpdate!$J$6:$J$794,MATCH($A59*10+D$2,WeightUpdate!$A$6:$A$794,0))</f>
        <v>0.69110000000000471</v>
      </c>
      <c r="E59" s="23">
        <f>INDEX(WeightUpdate!$F$6:$F$794,MATCH($A59*10+E$2,WeightUpdate!$A$6:$A$794,0))</f>
        <v>2707</v>
      </c>
      <c r="F59" s="23">
        <f>INDEX(WeightUpdate!$F$6:$F$794,MATCH($A59*10+F$2,WeightUpdate!$A$6:$A$794,0))</f>
        <v>338</v>
      </c>
      <c r="G59" s="23">
        <f>INDEX(WeightUpdate!$F$6:$F$794,MATCH($A59*10+G$2,WeightUpdate!$A$6:$A$794,0))</f>
        <v>887</v>
      </c>
      <c r="H59" s="23">
        <f t="shared" si="2"/>
        <v>3932</v>
      </c>
      <c r="I59" s="22">
        <f>INDEX(WeightUpdate!$K$6:$K$794,MATCH($A59*10+I$2,WeightUpdate!$A$6:$A$794,0))</f>
        <v>0.37770045860369611</v>
      </c>
      <c r="J59" s="22">
        <f>INDEX(WeightUpdate!$K$6:$K$794,MATCH($A59*10+J$2,WeightUpdate!$A$6:$A$794,0))</f>
        <v>0.64698454245967896</v>
      </c>
      <c r="K59" s="22">
        <f>INDEX(WeightUpdate!$K$6:$K$794,MATCH($A59*10+K$2,WeightUpdate!$A$6:$A$794,0))</f>
        <v>0.65483237569547847</v>
      </c>
      <c r="L59" s="20">
        <f t="shared" si="0"/>
        <v>1</v>
      </c>
      <c r="M59" s="20">
        <f t="shared" si="1"/>
        <v>1</v>
      </c>
      <c r="N59" s="24">
        <f t="shared" si="3"/>
        <v>0.37770045860369611</v>
      </c>
      <c r="O59" s="24">
        <f t="shared" si="4"/>
        <v>0.64698454245967896</v>
      </c>
      <c r="P59" s="24">
        <f t="shared" si="5"/>
        <v>0.65483237569547847</v>
      </c>
      <c r="Q59" s="20">
        <f t="shared" si="6"/>
        <v>1</v>
      </c>
      <c r="R59" s="23"/>
    </row>
    <row r="60" spans="1:18" x14ac:dyDescent="0.25">
      <c r="A60" s="21">
        <v>4419</v>
      </c>
      <c r="B60" s="22">
        <f>INDEX(WeightUpdate!$J$6:$J$794,MATCH($A60*10+B$2,WeightUpdate!$A$6:$A$794,0))</f>
        <v>0.82540000000000013</v>
      </c>
      <c r="C60" s="22">
        <f>INDEX(WeightUpdate!$J$6:$J$794,MATCH($A60*10+C$2,WeightUpdate!$A$6:$A$794,0))</f>
        <v>1.0793000000000006</v>
      </c>
      <c r="D60" s="22">
        <f>INDEX(WeightUpdate!$J$6:$J$794,MATCH($A60*10+D$2,WeightUpdate!$A$6:$A$794,0))</f>
        <v>1.6060999999999999</v>
      </c>
      <c r="E60" s="23">
        <f>INDEX(WeightUpdate!$F$6:$F$794,MATCH($A60*10+E$2,WeightUpdate!$A$6:$A$794,0))</f>
        <v>51</v>
      </c>
      <c r="F60" s="23">
        <f>INDEX(WeightUpdate!$F$6:$F$794,MATCH($A60*10+F$2,WeightUpdate!$A$6:$A$794,0))</f>
        <v>18</v>
      </c>
      <c r="G60" s="23">
        <f>INDEX(WeightUpdate!$F$6:$F$794,MATCH($A60*10+G$2,WeightUpdate!$A$6:$A$794,0))</f>
        <v>65</v>
      </c>
      <c r="H60" s="23">
        <f t="shared" si="2"/>
        <v>134</v>
      </c>
      <c r="I60" s="22">
        <f>INDEX(WeightUpdate!$K$6:$K$794,MATCH($A60*10+I$2,WeightUpdate!$A$6:$A$794,0))</f>
        <v>0.67739685793322002</v>
      </c>
      <c r="J60" s="22">
        <f>INDEX(WeightUpdate!$K$6:$K$794,MATCH($A60*10+J$2,WeightUpdate!$A$6:$A$794,0))</f>
        <v>1.4808497972818742</v>
      </c>
      <c r="K60" s="22">
        <f>INDEX(WeightUpdate!$K$6:$K$794,MATCH($A60*10+K$2,WeightUpdate!$A$6:$A$794,0))</f>
        <v>2.449896967135083</v>
      </c>
      <c r="L60" s="20">
        <f t="shared" si="0"/>
        <v>1</v>
      </c>
      <c r="M60" s="20">
        <f t="shared" si="1"/>
        <v>3</v>
      </c>
      <c r="N60" s="24">
        <f t="shared" si="3"/>
        <v>0.67739685793322002</v>
      </c>
      <c r="O60" s="24">
        <f t="shared" si="4"/>
        <v>1.4808497972818742</v>
      </c>
      <c r="P60" s="24">
        <f t="shared" si="5"/>
        <v>2.449896967135083</v>
      </c>
      <c r="Q60" s="20">
        <f t="shared" si="6"/>
        <v>1</v>
      </c>
      <c r="R60" s="23"/>
    </row>
    <row r="61" spans="1:18" x14ac:dyDescent="0.25">
      <c r="A61" s="21">
        <v>4420</v>
      </c>
      <c r="B61" s="22">
        <f>INDEX(WeightUpdate!$J$6:$J$794,MATCH($A61*10+B$2,WeightUpdate!$A$6:$A$794,0))</f>
        <v>0.59250000000000069</v>
      </c>
      <c r="C61" s="22">
        <f>INDEX(WeightUpdate!$J$6:$J$794,MATCH($A61*10+C$2,WeightUpdate!$A$6:$A$794,0))</f>
        <v>0.99029999999999907</v>
      </c>
      <c r="D61" s="22">
        <f>INDEX(WeightUpdate!$J$6:$J$794,MATCH($A61*10+D$2,WeightUpdate!$A$6:$A$794,0))</f>
        <v>1.5656000000000012</v>
      </c>
      <c r="E61" s="23">
        <f>INDEX(WeightUpdate!$F$6:$F$794,MATCH($A61*10+E$2,WeightUpdate!$A$6:$A$794,0))</f>
        <v>107</v>
      </c>
      <c r="F61" s="23">
        <f>INDEX(WeightUpdate!$F$6:$F$794,MATCH($A61*10+F$2,WeightUpdate!$A$6:$A$794,0))</f>
        <v>51</v>
      </c>
      <c r="G61" s="23">
        <f>INDEX(WeightUpdate!$F$6:$F$794,MATCH($A61*10+G$2,WeightUpdate!$A$6:$A$794,0))</f>
        <v>67</v>
      </c>
      <c r="H61" s="23">
        <f t="shared" si="2"/>
        <v>225</v>
      </c>
      <c r="I61" s="22">
        <f>INDEX(WeightUpdate!$K$6:$K$794,MATCH($A61*10+I$2,WeightUpdate!$A$6:$A$794,0))</f>
        <v>0.60312434850964103</v>
      </c>
      <c r="J61" s="22">
        <f>INDEX(WeightUpdate!$K$6:$K$794,MATCH($A61*10+J$2,WeightUpdate!$A$6:$A$794,0))</f>
        <v>1.1334374765275494</v>
      </c>
      <c r="K61" s="22">
        <f>INDEX(WeightUpdate!$K$6:$K$794,MATCH($A61*10+K$2,WeightUpdate!$A$6:$A$794,0))</f>
        <v>2.4646818887207593</v>
      </c>
      <c r="L61" s="20">
        <f t="shared" si="0"/>
        <v>1</v>
      </c>
      <c r="M61" s="20">
        <f t="shared" si="1"/>
        <v>1</v>
      </c>
      <c r="N61" s="24">
        <f t="shared" si="3"/>
        <v>0.60312434850964103</v>
      </c>
      <c r="O61" s="24">
        <f t="shared" si="4"/>
        <v>1.1334374765275494</v>
      </c>
      <c r="P61" s="24">
        <f t="shared" si="5"/>
        <v>2.4646818887207593</v>
      </c>
      <c r="Q61" s="20">
        <f t="shared" si="6"/>
        <v>1</v>
      </c>
      <c r="R61" s="23"/>
    </row>
    <row r="62" spans="1:18" x14ac:dyDescent="0.25">
      <c r="A62" s="21">
        <v>4421</v>
      </c>
      <c r="B62" s="22">
        <f>INDEX(WeightUpdate!$J$6:$J$794,MATCH($A62*10+B$2,WeightUpdate!$A$6:$A$794,0))</f>
        <v>0.48419999999999069</v>
      </c>
      <c r="C62" s="22">
        <f>INDEX(WeightUpdate!$J$6:$J$794,MATCH($A62*10+C$2,WeightUpdate!$A$6:$A$794,0))</f>
        <v>0.69049999999999179</v>
      </c>
      <c r="D62" s="22">
        <f>INDEX(WeightUpdate!$J$6:$J$794,MATCH($A62*10+D$2,WeightUpdate!$A$6:$A$794,0))</f>
        <v>1.0586000000000011</v>
      </c>
      <c r="E62" s="23">
        <f>INDEX(WeightUpdate!$F$6:$F$794,MATCH($A62*10+E$2,WeightUpdate!$A$6:$A$794,0))</f>
        <v>1216</v>
      </c>
      <c r="F62" s="23">
        <f>INDEX(WeightUpdate!$F$6:$F$794,MATCH($A62*10+F$2,WeightUpdate!$A$6:$A$794,0))</f>
        <v>291</v>
      </c>
      <c r="G62" s="23">
        <f>INDEX(WeightUpdate!$F$6:$F$794,MATCH($A62*10+G$2,WeightUpdate!$A$6:$A$794,0))</f>
        <v>356</v>
      </c>
      <c r="H62" s="23">
        <f t="shared" si="2"/>
        <v>1863</v>
      </c>
      <c r="I62" s="22">
        <f>INDEX(WeightUpdate!$K$6:$K$794,MATCH($A62*10+I$2,WeightUpdate!$A$6:$A$794,0))</f>
        <v>0.36049789636102186</v>
      </c>
      <c r="J62" s="22">
        <f>INDEX(WeightUpdate!$K$6:$K$794,MATCH($A62*10+J$2,WeightUpdate!$A$6:$A$794,0))</f>
        <v>0.70766621833498145</v>
      </c>
      <c r="K62" s="22">
        <f>INDEX(WeightUpdate!$K$6:$K$794,MATCH($A62*10+K$2,WeightUpdate!$A$6:$A$794,0))</f>
        <v>1.46058746810611</v>
      </c>
      <c r="L62" s="20">
        <f t="shared" si="0"/>
        <v>1</v>
      </c>
      <c r="M62" s="20">
        <f t="shared" si="1"/>
        <v>1</v>
      </c>
      <c r="N62" s="24">
        <f t="shared" si="3"/>
        <v>0.36049789636102186</v>
      </c>
      <c r="O62" s="24">
        <f t="shared" si="4"/>
        <v>0.70766621833498145</v>
      </c>
      <c r="P62" s="24">
        <f t="shared" si="5"/>
        <v>1.46058746810611</v>
      </c>
      <c r="Q62" s="20">
        <f t="shared" si="6"/>
        <v>1</v>
      </c>
      <c r="R62" s="23"/>
    </row>
    <row r="63" spans="1:18" x14ac:dyDescent="0.25">
      <c r="A63" s="21">
        <v>5101</v>
      </c>
      <c r="B63" s="22">
        <f>INDEX(WeightUpdate!$J$6:$J$794,MATCH($A63*10+B$2,WeightUpdate!$A$6:$A$794,0))</f>
        <v>12.883721995</v>
      </c>
      <c r="C63" s="22">
        <f>INDEX(WeightUpdate!$J$6:$J$794,MATCH($A63*10+C$2,WeightUpdate!$A$6:$A$794,0))</f>
        <v>13.1672310534</v>
      </c>
      <c r="D63" s="22">
        <f>INDEX(WeightUpdate!$J$6:$J$794,MATCH($A63*10+D$2,WeightUpdate!$A$6:$A$794,0))</f>
        <v>20.784221645100001</v>
      </c>
      <c r="E63" s="23">
        <f>INDEX(WeightUpdate!$F$6:$F$794,MATCH($A63*10+E$2,WeightUpdate!$A$6:$A$794,0))</f>
        <v>0</v>
      </c>
      <c r="F63" s="23">
        <f>INDEX(WeightUpdate!$F$6:$F$794,MATCH($A63*10+F$2,WeightUpdate!$A$6:$A$794,0))</f>
        <v>0</v>
      </c>
      <c r="G63" s="23">
        <f>INDEX(WeightUpdate!$F$6:$F$794,MATCH($A63*10+G$2,WeightUpdate!$A$6:$A$794,0))</f>
        <v>0</v>
      </c>
      <c r="H63" s="23">
        <f t="shared" si="2"/>
        <v>0</v>
      </c>
      <c r="I63" s="22">
        <f>INDEX(WeightUpdate!$K$6:$K$794,MATCH($A63*10+I$2,WeightUpdate!$A$6:$A$794,0))</f>
        <v>12.883721995</v>
      </c>
      <c r="J63" s="22">
        <f>INDEX(WeightUpdate!$K$6:$K$794,MATCH($A63*10+J$2,WeightUpdate!$A$6:$A$794,0))</f>
        <v>13.1672310534</v>
      </c>
      <c r="K63" s="22">
        <f>INDEX(WeightUpdate!$K$6:$K$794,MATCH($A63*10+K$2,WeightUpdate!$A$6:$A$794,0))</f>
        <v>20.784221645100001</v>
      </c>
      <c r="L63" s="20">
        <f t="shared" si="0"/>
        <v>1</v>
      </c>
      <c r="M63" s="20">
        <f t="shared" si="1"/>
        <v>1</v>
      </c>
      <c r="N63" s="24">
        <f t="shared" si="3"/>
        <v>12.883721995</v>
      </c>
      <c r="O63" s="24">
        <f t="shared" si="4"/>
        <v>13.1672310534</v>
      </c>
      <c r="P63" s="24">
        <f t="shared" si="5"/>
        <v>20.784221645100001</v>
      </c>
      <c r="Q63" s="20">
        <f t="shared" si="6"/>
        <v>1</v>
      </c>
      <c r="R63" s="23"/>
    </row>
    <row r="64" spans="1:18" x14ac:dyDescent="0.25">
      <c r="A64" s="21">
        <v>5102</v>
      </c>
      <c r="B64" s="22">
        <f>INDEX(WeightUpdate!$J$6:$J$794,MATCH($A64*10+B$2,WeightUpdate!$A$6:$A$794,0))</f>
        <v>5.4127000000000001</v>
      </c>
      <c r="C64" s="22">
        <f>INDEX(WeightUpdate!$J$6:$J$794,MATCH($A64*10+C$2,WeightUpdate!$A$6:$A$794,0))</f>
        <v>6.9889000000000001</v>
      </c>
      <c r="D64" s="22">
        <f>INDEX(WeightUpdate!$J$6:$J$794,MATCH($A64*10+D$2,WeightUpdate!$A$6:$A$794,0))</f>
        <v>11.1012940949</v>
      </c>
      <c r="E64" s="23">
        <f>INDEX(WeightUpdate!$F$6:$F$794,MATCH($A64*10+E$2,WeightUpdate!$A$6:$A$794,0))</f>
        <v>1</v>
      </c>
      <c r="F64" s="23">
        <f>INDEX(WeightUpdate!$F$6:$F$794,MATCH($A64*10+F$2,WeightUpdate!$A$6:$A$794,0))</f>
        <v>0</v>
      </c>
      <c r="G64" s="23">
        <f>INDEX(WeightUpdate!$F$6:$F$794,MATCH($A64*10+G$2,WeightUpdate!$A$6:$A$794,0))</f>
        <v>2</v>
      </c>
      <c r="H64" s="23">
        <f t="shared" si="2"/>
        <v>3</v>
      </c>
      <c r="I64" s="22">
        <f>INDEX(WeightUpdate!$K$6:$K$794,MATCH($A64*10+I$2,WeightUpdate!$A$6:$A$794,0))</f>
        <v>5.1268702592035948</v>
      </c>
      <c r="J64" s="22">
        <f>INDEX(WeightUpdate!$K$6:$K$794,MATCH($A64*10+J$2,WeightUpdate!$A$6:$A$794,0))</f>
        <v>6.9889000000000001</v>
      </c>
      <c r="K64" s="22">
        <f>INDEX(WeightUpdate!$K$6:$K$794,MATCH($A64*10+K$2,WeightUpdate!$A$6:$A$794,0))</f>
        <v>14.869902249874452</v>
      </c>
      <c r="L64" s="20">
        <f t="shared" si="0"/>
        <v>1</v>
      </c>
      <c r="M64" s="20">
        <f t="shared" si="1"/>
        <v>3</v>
      </c>
      <c r="N64" s="24">
        <f t="shared" si="3"/>
        <v>5.1268702592035948</v>
      </c>
      <c r="O64" s="24">
        <f t="shared" si="4"/>
        <v>6.9889000000000001</v>
      </c>
      <c r="P64" s="24">
        <f t="shared" si="5"/>
        <v>14.869902249874452</v>
      </c>
      <c r="Q64" s="20">
        <f t="shared" si="6"/>
        <v>1</v>
      </c>
      <c r="R64" s="23"/>
    </row>
    <row r="65" spans="1:18" x14ac:dyDescent="0.25">
      <c r="A65" s="21">
        <v>5103</v>
      </c>
      <c r="B65" s="22">
        <f>INDEX(WeightUpdate!$J$6:$J$794,MATCH($A65*10+B$2,WeightUpdate!$A$6:$A$794,0))</f>
        <v>4.157</v>
      </c>
      <c r="C65" s="22">
        <f>INDEX(WeightUpdate!$J$6:$J$794,MATCH($A65*10+C$2,WeightUpdate!$A$6:$A$794,0))</f>
        <v>5.3819000000000008</v>
      </c>
      <c r="D65" s="22">
        <f>INDEX(WeightUpdate!$J$6:$J$794,MATCH($A65*10+D$2,WeightUpdate!$A$6:$A$794,0))</f>
        <v>8.9611999999999998</v>
      </c>
      <c r="E65" s="23">
        <f>INDEX(WeightUpdate!$F$6:$F$794,MATCH($A65*10+E$2,WeightUpdate!$A$6:$A$794,0))</f>
        <v>3</v>
      </c>
      <c r="F65" s="23">
        <f>INDEX(WeightUpdate!$F$6:$F$794,MATCH($A65*10+F$2,WeightUpdate!$A$6:$A$794,0))</f>
        <v>4</v>
      </c>
      <c r="G65" s="23">
        <f>INDEX(WeightUpdate!$F$6:$F$794,MATCH($A65*10+G$2,WeightUpdate!$A$6:$A$794,0))</f>
        <v>10</v>
      </c>
      <c r="H65" s="23">
        <f t="shared" si="2"/>
        <v>17</v>
      </c>
      <c r="I65" s="22">
        <f>INDEX(WeightUpdate!$K$6:$K$794,MATCH($A65*10+I$2,WeightUpdate!$A$6:$A$794,0))</f>
        <v>3.37706113618693</v>
      </c>
      <c r="J65" s="22">
        <f>INDEX(WeightUpdate!$K$6:$K$794,MATCH($A65*10+J$2,WeightUpdate!$A$6:$A$794,0))</f>
        <v>6.26126541550361</v>
      </c>
      <c r="K65" s="22">
        <f>INDEX(WeightUpdate!$K$6:$K$794,MATCH($A65*10+K$2,WeightUpdate!$A$6:$A$794,0))</f>
        <v>8.8132331538940409</v>
      </c>
      <c r="L65" s="20">
        <f t="shared" si="0"/>
        <v>1</v>
      </c>
      <c r="M65" s="20">
        <f t="shared" si="1"/>
        <v>3</v>
      </c>
      <c r="N65" s="24">
        <f t="shared" si="3"/>
        <v>3.37706113618693</v>
      </c>
      <c r="O65" s="24">
        <f t="shared" si="4"/>
        <v>6.26126541550361</v>
      </c>
      <c r="P65" s="24">
        <f t="shared" si="5"/>
        <v>8.8132331538940409</v>
      </c>
      <c r="Q65" s="20">
        <f t="shared" si="6"/>
        <v>1</v>
      </c>
      <c r="R65" s="23"/>
    </row>
    <row r="66" spans="1:18" x14ac:dyDescent="0.25">
      <c r="A66" s="21">
        <v>5104</v>
      </c>
      <c r="B66" s="22">
        <f>INDEX(WeightUpdate!$J$6:$J$794,MATCH($A66*10+B$2,WeightUpdate!$A$6:$A$794,0))</f>
        <v>4.1488999999999985</v>
      </c>
      <c r="C66" s="22">
        <f>INDEX(WeightUpdate!$J$6:$J$794,MATCH($A66*10+C$2,WeightUpdate!$A$6:$A$794,0))</f>
        <v>5.1465000000000014</v>
      </c>
      <c r="D66" s="22">
        <f>INDEX(WeightUpdate!$J$6:$J$794,MATCH($A66*10+D$2,WeightUpdate!$A$6:$A$794,0))</f>
        <v>8.5890000000000004</v>
      </c>
      <c r="E66" s="23">
        <f>INDEX(WeightUpdate!$F$6:$F$794,MATCH($A66*10+E$2,WeightUpdate!$A$6:$A$794,0))</f>
        <v>22</v>
      </c>
      <c r="F66" s="23">
        <f>INDEX(WeightUpdate!$F$6:$F$794,MATCH($A66*10+F$2,WeightUpdate!$A$6:$A$794,0))</f>
        <v>10</v>
      </c>
      <c r="G66" s="23">
        <f>INDEX(WeightUpdate!$F$6:$F$794,MATCH($A66*10+G$2,WeightUpdate!$A$6:$A$794,0))</f>
        <v>9</v>
      </c>
      <c r="H66" s="23">
        <f t="shared" si="2"/>
        <v>41</v>
      </c>
      <c r="I66" s="22">
        <f>INDEX(WeightUpdate!$K$6:$K$794,MATCH($A66*10+I$2,WeightUpdate!$A$6:$A$794,0))</f>
        <v>5.1064323196321997</v>
      </c>
      <c r="J66" s="22">
        <f>INDEX(WeightUpdate!$K$6:$K$794,MATCH($A66*10+J$2,WeightUpdate!$A$6:$A$794,0))</f>
        <v>5.6079825418325546</v>
      </c>
      <c r="K66" s="22">
        <f>INDEX(WeightUpdate!$K$6:$K$794,MATCH($A66*10+K$2,WeightUpdate!$A$6:$A$794,0))</f>
        <v>7.2516695949269261</v>
      </c>
      <c r="L66" s="20">
        <f t="shared" si="0"/>
        <v>1</v>
      </c>
      <c r="M66" s="20">
        <f t="shared" si="1"/>
        <v>1</v>
      </c>
      <c r="N66" s="24">
        <f t="shared" si="3"/>
        <v>5.1064323196321997</v>
      </c>
      <c r="O66" s="24">
        <f t="shared" si="4"/>
        <v>5.6079825418325546</v>
      </c>
      <c r="P66" s="24">
        <f t="shared" si="5"/>
        <v>7.2516695949269261</v>
      </c>
      <c r="Q66" s="20">
        <f t="shared" si="6"/>
        <v>1</v>
      </c>
      <c r="R66" s="23"/>
    </row>
    <row r="67" spans="1:18" x14ac:dyDescent="0.25">
      <c r="A67" s="21">
        <v>5105</v>
      </c>
      <c r="B67" s="22">
        <f>INDEX(WeightUpdate!$J$6:$J$794,MATCH($A67*10+B$2,WeightUpdate!$A$6:$A$794,0))</f>
        <v>4.5643000000000002</v>
      </c>
      <c r="C67" s="22">
        <f>INDEX(WeightUpdate!$J$6:$J$794,MATCH($A67*10+C$2,WeightUpdate!$A$6:$A$794,0))</f>
        <v>5.1684999999999999</v>
      </c>
      <c r="D67" s="22">
        <f>INDEX(WeightUpdate!$J$6:$J$794,MATCH($A67*10+D$2,WeightUpdate!$A$6:$A$794,0))</f>
        <v>7.5364759533000001</v>
      </c>
      <c r="E67" s="23">
        <f>INDEX(WeightUpdate!$F$6:$F$794,MATCH($A67*10+E$2,WeightUpdate!$A$6:$A$794,0))</f>
        <v>10</v>
      </c>
      <c r="F67" s="23">
        <f>INDEX(WeightUpdate!$F$6:$F$794,MATCH($A67*10+F$2,WeightUpdate!$A$6:$A$794,0))</f>
        <v>1</v>
      </c>
      <c r="G67" s="23">
        <f>INDEX(WeightUpdate!$F$6:$F$794,MATCH($A67*10+G$2,WeightUpdate!$A$6:$A$794,0))</f>
        <v>0</v>
      </c>
      <c r="H67" s="23">
        <f t="shared" si="2"/>
        <v>11</v>
      </c>
      <c r="I67" s="22">
        <f>INDEX(WeightUpdate!$K$6:$K$794,MATCH($A67*10+I$2,WeightUpdate!$A$6:$A$794,0))</f>
        <v>4.0477310533254123</v>
      </c>
      <c r="J67" s="22">
        <f>INDEX(WeightUpdate!$K$6:$K$794,MATCH($A67*10+J$2,WeightUpdate!$A$6:$A$794,0))</f>
        <v>3.3525364462250913</v>
      </c>
      <c r="K67" s="22">
        <f>INDEX(WeightUpdate!$K$6:$K$794,MATCH($A67*10+K$2,WeightUpdate!$A$6:$A$794,0))</f>
        <v>7.5364759533000001</v>
      </c>
      <c r="L67" s="20">
        <f t="shared" ref="L67:L130" si="7">AND(I67&lt;J67,J67&lt;K67)*1</f>
        <v>0</v>
      </c>
      <c r="M67" s="20">
        <f t="shared" ref="M67:M130" si="8">MATCH(MAX(E67:G67),E67:G67,0)</f>
        <v>1</v>
      </c>
      <c r="N67" s="24">
        <f t="shared" si="3"/>
        <v>4.0477310533254123</v>
      </c>
      <c r="O67" s="24">
        <f t="shared" si="4"/>
        <v>4.58355014988331</v>
      </c>
      <c r="P67" s="24">
        <f t="shared" si="5"/>
        <v>6.6835281968347058</v>
      </c>
      <c r="Q67" s="20">
        <f t="shared" si="6"/>
        <v>1</v>
      </c>
      <c r="R67" s="23"/>
    </row>
    <row r="68" spans="1:18" x14ac:dyDescent="0.25">
      <c r="A68" s="21">
        <v>5106</v>
      </c>
      <c r="B68" s="22">
        <f>INDEX(WeightUpdate!$J$6:$J$794,MATCH($A68*10+B$2,WeightUpdate!$A$6:$A$794,0))</f>
        <v>2.6802999999999977</v>
      </c>
      <c r="C68" s="22">
        <f>INDEX(WeightUpdate!$J$6:$J$794,MATCH($A68*10+C$2,WeightUpdate!$A$6:$A$794,0))</f>
        <v>3.7771999999999974</v>
      </c>
      <c r="D68" s="22">
        <f>INDEX(WeightUpdate!$J$6:$J$794,MATCH($A68*10+D$2,WeightUpdate!$A$6:$A$794,0))</f>
        <v>5.9821000000000017</v>
      </c>
      <c r="E68" s="23">
        <f>INDEX(WeightUpdate!$F$6:$F$794,MATCH($A68*10+E$2,WeightUpdate!$A$6:$A$794,0))</f>
        <v>35</v>
      </c>
      <c r="F68" s="23">
        <f>INDEX(WeightUpdate!$F$6:$F$794,MATCH($A68*10+F$2,WeightUpdate!$A$6:$A$794,0))</f>
        <v>15</v>
      </c>
      <c r="G68" s="23">
        <f>INDEX(WeightUpdate!$F$6:$F$794,MATCH($A68*10+G$2,WeightUpdate!$A$6:$A$794,0))</f>
        <v>32</v>
      </c>
      <c r="H68" s="23">
        <f t="shared" ref="H68:H131" si="9">E68+F68+G68</f>
        <v>82</v>
      </c>
      <c r="I68" s="22">
        <f>INDEX(WeightUpdate!$K$6:$K$794,MATCH($A68*10+I$2,WeightUpdate!$A$6:$A$794,0))</f>
        <v>2.4459314203049036</v>
      </c>
      <c r="J68" s="22">
        <f>INDEX(WeightUpdate!$K$6:$K$794,MATCH($A68*10+J$2,WeightUpdate!$A$6:$A$794,0))</f>
        <v>3.5958687245881844</v>
      </c>
      <c r="K68" s="22">
        <f>INDEX(WeightUpdate!$K$6:$K$794,MATCH($A68*10+K$2,WeightUpdate!$A$6:$A$794,0))</f>
        <v>4.58444866585954</v>
      </c>
      <c r="L68" s="20">
        <f t="shared" si="7"/>
        <v>1</v>
      </c>
      <c r="M68" s="20">
        <f t="shared" si="8"/>
        <v>1</v>
      </c>
      <c r="N68" s="24">
        <f t="shared" ref="N68:N131" si="10">MIN(MAX(I68:K68)*1,IF($L68=0,IF($M68=1,I68,IF($M68=2,J68*B68/C68,K68*B68/D68)),I68))</f>
        <v>2.4459314203049036</v>
      </c>
      <c r="O68" s="24">
        <f t="shared" ref="O68:O131" si="11">MIN(MAX(I68:K68)*1.1,IF($L68=0,IF($M68=1,I68*C68/B68,IF($M68=2,J68,K68*C68/D68)),J68))</f>
        <v>3.5958687245881844</v>
      </c>
      <c r="P68" s="24">
        <f t="shared" ref="P68:P131" si="12">MIN(MAX(I68:K68)*1.2,IF($L68=0,IF($M68=1,I68*D68/B68,IF($M68=2,J68*D68/C68,K68)),K68))</f>
        <v>4.58444866585954</v>
      </c>
      <c r="Q68" s="20">
        <f t="shared" ref="Q68:Q131" si="13">AND(N68&lt;O68,O68&lt;P68)*1</f>
        <v>1</v>
      </c>
      <c r="R68" s="23"/>
    </row>
    <row r="69" spans="1:18" x14ac:dyDescent="0.25">
      <c r="A69" s="21">
        <v>5107</v>
      </c>
      <c r="B69" s="22">
        <f>INDEX(WeightUpdate!$J$6:$J$794,MATCH($A69*10+B$2,WeightUpdate!$A$6:$A$794,0))</f>
        <v>3.2199999999999993</v>
      </c>
      <c r="C69" s="22">
        <f>INDEX(WeightUpdate!$J$6:$J$794,MATCH($A69*10+C$2,WeightUpdate!$A$6:$A$794,0))</f>
        <v>3.6559000000000017</v>
      </c>
      <c r="D69" s="22">
        <f>INDEX(WeightUpdate!$J$6:$J$794,MATCH($A69*10+D$2,WeightUpdate!$A$6:$A$794,0))</f>
        <v>5.2471000000000014</v>
      </c>
      <c r="E69" s="23">
        <f>INDEX(WeightUpdate!$F$6:$F$794,MATCH($A69*10+E$2,WeightUpdate!$A$6:$A$794,0))</f>
        <v>74</v>
      </c>
      <c r="F69" s="23">
        <f>INDEX(WeightUpdate!$F$6:$F$794,MATCH($A69*10+F$2,WeightUpdate!$A$6:$A$794,0))</f>
        <v>28</v>
      </c>
      <c r="G69" s="23">
        <f>INDEX(WeightUpdate!$F$6:$F$794,MATCH($A69*10+G$2,WeightUpdate!$A$6:$A$794,0))</f>
        <v>31</v>
      </c>
      <c r="H69" s="23">
        <f t="shared" si="9"/>
        <v>133</v>
      </c>
      <c r="I69" s="22">
        <f>INDEX(WeightUpdate!$K$6:$K$794,MATCH($A69*10+I$2,WeightUpdate!$A$6:$A$794,0))</f>
        <v>3.8322090650182972</v>
      </c>
      <c r="J69" s="22">
        <f>INDEX(WeightUpdate!$K$6:$K$794,MATCH($A69*10+J$2,WeightUpdate!$A$6:$A$794,0))</f>
        <v>4.4548170025343312</v>
      </c>
      <c r="K69" s="22">
        <f>INDEX(WeightUpdate!$K$6:$K$794,MATCH($A69*10+K$2,WeightUpdate!$A$6:$A$794,0))</f>
        <v>6.1965655085412674</v>
      </c>
      <c r="L69" s="20">
        <f t="shared" si="7"/>
        <v>1</v>
      </c>
      <c r="M69" s="20">
        <f t="shared" si="8"/>
        <v>1</v>
      </c>
      <c r="N69" s="24">
        <f t="shared" si="10"/>
        <v>3.8322090650182972</v>
      </c>
      <c r="O69" s="24">
        <f t="shared" si="11"/>
        <v>4.4548170025343312</v>
      </c>
      <c r="P69" s="24">
        <f t="shared" si="12"/>
        <v>6.1965655085412674</v>
      </c>
      <c r="Q69" s="20">
        <f t="shared" si="13"/>
        <v>1</v>
      </c>
      <c r="R69" s="23"/>
    </row>
    <row r="70" spans="1:18" x14ac:dyDescent="0.25">
      <c r="A70" s="21">
        <v>5111</v>
      </c>
      <c r="B70" s="22">
        <f>INDEX(WeightUpdate!$J$6:$J$794,MATCH($A70*10+B$2,WeightUpdate!$A$6:$A$794,0))</f>
        <v>6.0788999999999991</v>
      </c>
      <c r="C70" s="22">
        <f>INDEX(WeightUpdate!$J$6:$J$794,MATCH($A70*10+C$2,WeightUpdate!$A$6:$A$794,0))</f>
        <v>6.7591000000000028</v>
      </c>
      <c r="D70" s="22">
        <f>INDEX(WeightUpdate!$J$6:$J$794,MATCH($A70*10+D$2,WeightUpdate!$A$6:$A$794,0))</f>
        <v>8.9943000000000008</v>
      </c>
      <c r="E70" s="23">
        <f>INDEX(WeightUpdate!$F$6:$F$794,MATCH($A70*10+E$2,WeightUpdate!$A$6:$A$794,0))</f>
        <v>6</v>
      </c>
      <c r="F70" s="23">
        <f>INDEX(WeightUpdate!$F$6:$F$794,MATCH($A70*10+F$2,WeightUpdate!$A$6:$A$794,0))</f>
        <v>4</v>
      </c>
      <c r="G70" s="23">
        <f>INDEX(WeightUpdate!$F$6:$F$794,MATCH($A70*10+G$2,WeightUpdate!$A$6:$A$794,0))</f>
        <v>29</v>
      </c>
      <c r="H70" s="23">
        <f t="shared" si="9"/>
        <v>39</v>
      </c>
      <c r="I70" s="22">
        <f>INDEX(WeightUpdate!$K$6:$K$794,MATCH($A70*10+I$2,WeightUpdate!$A$6:$A$794,0))</f>
        <v>3.1865040570181047</v>
      </c>
      <c r="J70" s="22">
        <f>INDEX(WeightUpdate!$K$6:$K$794,MATCH($A70*10+J$2,WeightUpdate!$A$6:$A$794,0))</f>
        <v>7.446078753505522</v>
      </c>
      <c r="K70" s="22">
        <f>INDEX(WeightUpdate!$K$6:$K$794,MATCH($A70*10+K$2,WeightUpdate!$A$6:$A$794,0))</f>
        <v>5.7704108594601191</v>
      </c>
      <c r="L70" s="20">
        <f t="shared" si="7"/>
        <v>0</v>
      </c>
      <c r="M70" s="20">
        <f t="shared" si="8"/>
        <v>3</v>
      </c>
      <c r="N70" s="24">
        <f t="shared" si="10"/>
        <v>3.8999978401401005</v>
      </c>
      <c r="O70" s="24">
        <f t="shared" si="11"/>
        <v>4.3363890508629801</v>
      </c>
      <c r="P70" s="24">
        <f t="shared" si="12"/>
        <v>5.7704108594601191</v>
      </c>
      <c r="Q70" s="20">
        <f t="shared" si="13"/>
        <v>1</v>
      </c>
      <c r="R70" s="23"/>
    </row>
    <row r="71" spans="1:18" x14ac:dyDescent="0.25">
      <c r="A71" s="21">
        <v>5112</v>
      </c>
      <c r="B71" s="22">
        <f>INDEX(WeightUpdate!$J$6:$J$794,MATCH($A71*10+B$2,WeightUpdate!$A$6:$A$794,0))</f>
        <v>2.2675999999999998</v>
      </c>
      <c r="C71" s="22">
        <f>INDEX(WeightUpdate!$J$6:$J$794,MATCH($A71*10+C$2,WeightUpdate!$A$6:$A$794,0))</f>
        <v>3.7194999999999983</v>
      </c>
      <c r="D71" s="22">
        <f>INDEX(WeightUpdate!$J$6:$J$794,MATCH($A71*10+D$2,WeightUpdate!$A$6:$A$794,0))</f>
        <v>8.8376999999999999</v>
      </c>
      <c r="E71" s="23">
        <f>INDEX(WeightUpdate!$F$6:$F$794,MATCH($A71*10+E$2,WeightUpdate!$A$6:$A$794,0))</f>
        <v>7</v>
      </c>
      <c r="F71" s="23">
        <f>INDEX(WeightUpdate!$F$6:$F$794,MATCH($A71*10+F$2,WeightUpdate!$A$6:$A$794,0))</f>
        <v>4</v>
      </c>
      <c r="G71" s="23">
        <f>INDEX(WeightUpdate!$F$6:$F$794,MATCH($A71*10+G$2,WeightUpdate!$A$6:$A$794,0))</f>
        <v>17</v>
      </c>
      <c r="H71" s="23">
        <f t="shared" si="9"/>
        <v>28</v>
      </c>
      <c r="I71" s="22">
        <f>INDEX(WeightUpdate!$K$6:$K$794,MATCH($A71*10+I$2,WeightUpdate!$A$6:$A$794,0))</f>
        <v>1.9909161800418258</v>
      </c>
      <c r="J71" s="22">
        <f>INDEX(WeightUpdate!$K$6:$K$794,MATCH($A71*10+J$2,WeightUpdate!$A$6:$A$794,0))</f>
        <v>2.8371964980539777</v>
      </c>
      <c r="K71" s="22">
        <f>INDEX(WeightUpdate!$K$6:$K$794,MATCH($A71*10+K$2,WeightUpdate!$A$6:$A$794,0))</f>
        <v>5.2422563977165071</v>
      </c>
      <c r="L71" s="20">
        <f t="shared" si="7"/>
        <v>1</v>
      </c>
      <c r="M71" s="20">
        <f t="shared" si="8"/>
        <v>3</v>
      </c>
      <c r="N71" s="24">
        <f t="shared" si="10"/>
        <v>1.9909161800418258</v>
      </c>
      <c r="O71" s="24">
        <f t="shared" si="11"/>
        <v>2.8371964980539777</v>
      </c>
      <c r="P71" s="24">
        <f t="shared" si="12"/>
        <v>5.2422563977165071</v>
      </c>
      <c r="Q71" s="20">
        <f t="shared" si="13"/>
        <v>1</v>
      </c>
      <c r="R71" s="23"/>
    </row>
    <row r="72" spans="1:18" x14ac:dyDescent="0.25">
      <c r="A72" s="21">
        <v>5113</v>
      </c>
      <c r="B72" s="22">
        <f>INDEX(WeightUpdate!$J$6:$J$794,MATCH($A72*10+B$2,WeightUpdate!$A$6:$A$794,0))</f>
        <v>2.3197000000000001</v>
      </c>
      <c r="C72" s="22">
        <f>INDEX(WeightUpdate!$J$6:$J$794,MATCH($A72*10+C$2,WeightUpdate!$A$6:$A$794,0))</f>
        <v>2.9980000000000002</v>
      </c>
      <c r="D72" s="22">
        <f>INDEX(WeightUpdate!$J$6:$J$794,MATCH($A72*10+D$2,WeightUpdate!$A$6:$A$794,0))</f>
        <v>5.6802999999999999</v>
      </c>
      <c r="E72" s="23">
        <f>INDEX(WeightUpdate!$F$6:$F$794,MATCH($A72*10+E$2,WeightUpdate!$A$6:$A$794,0))</f>
        <v>3</v>
      </c>
      <c r="F72" s="23">
        <f>INDEX(WeightUpdate!$F$6:$F$794,MATCH($A72*10+F$2,WeightUpdate!$A$6:$A$794,0))</f>
        <v>4</v>
      </c>
      <c r="G72" s="23">
        <f>INDEX(WeightUpdate!$F$6:$F$794,MATCH($A72*10+G$2,WeightUpdate!$A$6:$A$794,0))</f>
        <v>2</v>
      </c>
      <c r="H72" s="23">
        <f t="shared" si="9"/>
        <v>9</v>
      </c>
      <c r="I72" s="22">
        <f>INDEX(WeightUpdate!$K$6:$K$794,MATCH($A72*10+I$2,WeightUpdate!$A$6:$A$794,0))</f>
        <v>5.0781725045841508</v>
      </c>
      <c r="J72" s="22">
        <f>INDEX(WeightUpdate!$K$6:$K$794,MATCH($A72*10+J$2,WeightUpdate!$A$6:$A$794,0))</f>
        <v>4.0292587955765304</v>
      </c>
      <c r="K72" s="22">
        <f>INDEX(WeightUpdate!$K$6:$K$794,MATCH($A72*10+K$2,WeightUpdate!$A$6:$A$794,0))</f>
        <v>5.7214082080130071</v>
      </c>
      <c r="L72" s="20">
        <f t="shared" si="7"/>
        <v>0</v>
      </c>
      <c r="M72" s="20">
        <f t="shared" si="8"/>
        <v>2</v>
      </c>
      <c r="N72" s="24">
        <f t="shared" si="10"/>
        <v>3.117635633121707</v>
      </c>
      <c r="O72" s="24">
        <f t="shared" si="11"/>
        <v>4.0292587955765304</v>
      </c>
      <c r="P72" s="24">
        <f t="shared" si="12"/>
        <v>6.8656898496156087</v>
      </c>
      <c r="Q72" s="20">
        <f t="shared" si="13"/>
        <v>1</v>
      </c>
      <c r="R72" s="23"/>
    </row>
    <row r="73" spans="1:18" x14ac:dyDescent="0.25">
      <c r="A73" s="21">
        <v>5114</v>
      </c>
      <c r="B73" s="22">
        <f>INDEX(WeightUpdate!$J$6:$J$794,MATCH($A73*10+B$2,WeightUpdate!$A$6:$A$794,0))</f>
        <v>2.2315032938999999</v>
      </c>
      <c r="C73" s="22">
        <f>INDEX(WeightUpdate!$J$6:$J$794,MATCH($A73*10+C$2,WeightUpdate!$A$6:$A$794,0))</f>
        <v>2.7368000000000001</v>
      </c>
      <c r="D73" s="22">
        <f>INDEX(WeightUpdate!$J$6:$J$794,MATCH($A73*10+D$2,WeightUpdate!$A$6:$A$794,0))</f>
        <v>4.1558084556999999</v>
      </c>
      <c r="E73" s="23">
        <f>INDEX(WeightUpdate!$F$6:$F$794,MATCH($A73*10+E$2,WeightUpdate!$A$6:$A$794,0))</f>
        <v>19</v>
      </c>
      <c r="F73" s="23">
        <f>INDEX(WeightUpdate!$F$6:$F$794,MATCH($A73*10+F$2,WeightUpdate!$A$6:$A$794,0))</f>
        <v>16</v>
      </c>
      <c r="G73" s="23">
        <f>INDEX(WeightUpdate!$F$6:$F$794,MATCH($A73*10+G$2,WeightUpdate!$A$6:$A$794,0))</f>
        <v>14</v>
      </c>
      <c r="H73" s="23">
        <f t="shared" si="9"/>
        <v>49</v>
      </c>
      <c r="I73" s="22">
        <f>INDEX(WeightUpdate!$K$6:$K$794,MATCH($A73*10+I$2,WeightUpdate!$A$6:$A$794,0))</f>
        <v>1.757918175539096</v>
      </c>
      <c r="J73" s="22">
        <f>INDEX(WeightUpdate!$K$6:$K$794,MATCH($A73*10+J$2,WeightUpdate!$A$6:$A$794,0))</f>
        <v>2.5420289890744345</v>
      </c>
      <c r="K73" s="22">
        <f>INDEX(WeightUpdate!$K$6:$K$794,MATCH($A73*10+K$2,WeightUpdate!$A$6:$A$794,0))</f>
        <v>2.1628585475857793</v>
      </c>
      <c r="L73" s="20">
        <f t="shared" si="7"/>
        <v>0</v>
      </c>
      <c r="M73" s="20">
        <f t="shared" si="8"/>
        <v>1</v>
      </c>
      <c r="N73" s="24">
        <f t="shared" si="10"/>
        <v>1.757918175539096</v>
      </c>
      <c r="O73" s="24">
        <f t="shared" si="11"/>
        <v>2.1559773073008048</v>
      </c>
      <c r="P73" s="24">
        <f t="shared" si="12"/>
        <v>3.0504347868893213</v>
      </c>
      <c r="Q73" s="20">
        <f t="shared" si="13"/>
        <v>1</v>
      </c>
      <c r="R73" s="23"/>
    </row>
    <row r="74" spans="1:18" x14ac:dyDescent="0.25">
      <c r="A74" s="21">
        <v>5115</v>
      </c>
      <c r="B74" s="22">
        <f>INDEX(WeightUpdate!$J$6:$J$794,MATCH($A74*10+B$2,WeightUpdate!$A$6:$A$794,0))</f>
        <v>1.1211999999999913</v>
      </c>
      <c r="C74" s="22">
        <f>INDEX(WeightUpdate!$J$6:$J$794,MATCH($A74*10+C$2,WeightUpdate!$A$6:$A$794,0))</f>
        <v>1.4058999999999968</v>
      </c>
      <c r="D74" s="22">
        <f>INDEX(WeightUpdate!$J$6:$J$794,MATCH($A74*10+D$2,WeightUpdate!$A$6:$A$794,0))</f>
        <v>2.4008000000000003</v>
      </c>
      <c r="E74" s="23">
        <f>INDEX(WeightUpdate!$F$6:$F$794,MATCH($A74*10+E$2,WeightUpdate!$A$6:$A$794,0))</f>
        <v>393</v>
      </c>
      <c r="F74" s="23">
        <f>INDEX(WeightUpdate!$F$6:$F$794,MATCH($A74*10+F$2,WeightUpdate!$A$6:$A$794,0))</f>
        <v>196</v>
      </c>
      <c r="G74" s="23">
        <f>INDEX(WeightUpdate!$F$6:$F$794,MATCH($A74*10+G$2,WeightUpdate!$A$6:$A$794,0))</f>
        <v>142</v>
      </c>
      <c r="H74" s="23">
        <f t="shared" si="9"/>
        <v>731</v>
      </c>
      <c r="I74" s="22">
        <f>INDEX(WeightUpdate!$K$6:$K$794,MATCH($A74*10+I$2,WeightUpdate!$A$6:$A$794,0))</f>
        <v>0.60597648787300007</v>
      </c>
      <c r="J74" s="22">
        <f>INDEX(WeightUpdate!$K$6:$K$794,MATCH($A74*10+J$2,WeightUpdate!$A$6:$A$794,0))</f>
        <v>0.77692100265194353</v>
      </c>
      <c r="K74" s="22">
        <f>INDEX(WeightUpdate!$K$6:$K$794,MATCH($A74*10+K$2,WeightUpdate!$A$6:$A$794,0))</f>
        <v>1.0351217289794721</v>
      </c>
      <c r="L74" s="20">
        <f t="shared" si="7"/>
        <v>1</v>
      </c>
      <c r="M74" s="20">
        <f t="shared" si="8"/>
        <v>1</v>
      </c>
      <c r="N74" s="24">
        <f t="shared" si="10"/>
        <v>0.60597648787300007</v>
      </c>
      <c r="O74" s="24">
        <f t="shared" si="11"/>
        <v>0.77692100265194353</v>
      </c>
      <c r="P74" s="24">
        <f t="shared" si="12"/>
        <v>1.0351217289794721</v>
      </c>
      <c r="Q74" s="20">
        <f t="shared" si="13"/>
        <v>1</v>
      </c>
      <c r="R74" s="23"/>
    </row>
    <row r="75" spans="1:18" x14ac:dyDescent="0.25">
      <c r="A75" s="21">
        <v>5116</v>
      </c>
      <c r="B75" s="22">
        <f>INDEX(WeightUpdate!$J$6:$J$794,MATCH($A75*10+B$2,WeightUpdate!$A$6:$A$794,0))</f>
        <v>0.94079999999999975</v>
      </c>
      <c r="C75" s="22">
        <f>INDEX(WeightUpdate!$J$6:$J$794,MATCH($A75*10+C$2,WeightUpdate!$A$6:$A$794,0))</f>
        <v>1.3177000000000003</v>
      </c>
      <c r="D75" s="22">
        <f>INDEX(WeightUpdate!$J$6:$J$794,MATCH($A75*10+D$2,WeightUpdate!$A$6:$A$794,0))</f>
        <v>2.8216000000000001</v>
      </c>
      <c r="E75" s="23">
        <f>INDEX(WeightUpdate!$F$6:$F$794,MATCH($A75*10+E$2,WeightUpdate!$A$6:$A$794,0))</f>
        <v>9</v>
      </c>
      <c r="F75" s="23">
        <f>INDEX(WeightUpdate!$F$6:$F$794,MATCH($A75*10+F$2,WeightUpdate!$A$6:$A$794,0))</f>
        <v>2</v>
      </c>
      <c r="G75" s="23">
        <f>INDEX(WeightUpdate!$F$6:$F$794,MATCH($A75*10+G$2,WeightUpdate!$A$6:$A$794,0))</f>
        <v>10</v>
      </c>
      <c r="H75" s="23">
        <f t="shared" si="9"/>
        <v>21</v>
      </c>
      <c r="I75" s="22">
        <f>INDEX(WeightUpdate!$K$6:$K$794,MATCH($A75*10+I$2,WeightUpdate!$A$6:$A$794,0))</f>
        <v>4.7816687102192423</v>
      </c>
      <c r="J75" s="22">
        <f>INDEX(WeightUpdate!$K$6:$K$794,MATCH($A75*10+J$2,WeightUpdate!$A$6:$A$794,0))</f>
        <v>1.9815292153126278</v>
      </c>
      <c r="K75" s="22">
        <f>INDEX(WeightUpdate!$K$6:$K$794,MATCH($A75*10+K$2,WeightUpdate!$A$6:$A$794,0))</f>
        <v>5.4707820194581451</v>
      </c>
      <c r="L75" s="20">
        <f t="shared" si="7"/>
        <v>0</v>
      </c>
      <c r="M75" s="20">
        <f t="shared" si="8"/>
        <v>3</v>
      </c>
      <c r="N75" s="24">
        <f t="shared" si="10"/>
        <v>1.8241110447640421</v>
      </c>
      <c r="O75" s="24">
        <f t="shared" si="11"/>
        <v>2.5548800209242981</v>
      </c>
      <c r="P75" s="24">
        <f t="shared" si="12"/>
        <v>5.4707820194581451</v>
      </c>
      <c r="Q75" s="20">
        <f t="shared" si="13"/>
        <v>1</v>
      </c>
      <c r="R75" s="23"/>
    </row>
    <row r="76" spans="1:18" x14ac:dyDescent="0.25">
      <c r="A76" s="21">
        <v>5117</v>
      </c>
      <c r="B76" s="22">
        <f>INDEX(WeightUpdate!$J$6:$J$794,MATCH($A76*10+B$2,WeightUpdate!$A$6:$A$794,0))</f>
        <v>0.80940000000000312</v>
      </c>
      <c r="C76" s="22">
        <f>INDEX(WeightUpdate!$J$6:$J$794,MATCH($A76*10+C$2,WeightUpdate!$A$6:$A$794,0))</f>
        <v>1.2249000000000001</v>
      </c>
      <c r="D76" s="22">
        <f>INDEX(WeightUpdate!$J$6:$J$794,MATCH($A76*10+D$2,WeightUpdate!$A$6:$A$794,0))</f>
        <v>2.6604000000000001</v>
      </c>
      <c r="E76" s="23">
        <f>INDEX(WeightUpdate!$F$6:$F$794,MATCH($A76*10+E$2,WeightUpdate!$A$6:$A$794,0))</f>
        <v>398</v>
      </c>
      <c r="F76" s="23">
        <f>INDEX(WeightUpdate!$F$6:$F$794,MATCH($A76*10+F$2,WeightUpdate!$A$6:$A$794,0))</f>
        <v>9</v>
      </c>
      <c r="G76" s="23">
        <f>INDEX(WeightUpdate!$F$6:$F$794,MATCH($A76*10+G$2,WeightUpdate!$A$6:$A$794,0))</f>
        <v>2</v>
      </c>
      <c r="H76" s="23">
        <f t="shared" si="9"/>
        <v>409</v>
      </c>
      <c r="I76" s="22">
        <f>INDEX(WeightUpdate!$K$6:$K$794,MATCH($A76*10+I$2,WeightUpdate!$A$6:$A$794,0))</f>
        <v>0.55523815722888881</v>
      </c>
      <c r="J76" s="22">
        <f>INDEX(WeightUpdate!$K$6:$K$794,MATCH($A76*10+J$2,WeightUpdate!$A$6:$A$794,0))</f>
        <v>0.556223045107887</v>
      </c>
      <c r="K76" s="22">
        <f>INDEX(WeightUpdate!$K$6:$K$794,MATCH($A76*10+K$2,WeightUpdate!$A$6:$A$794,0))</f>
        <v>1.1039505141779116</v>
      </c>
      <c r="L76" s="20">
        <f t="shared" si="7"/>
        <v>1</v>
      </c>
      <c r="M76" s="20">
        <f t="shared" si="8"/>
        <v>1</v>
      </c>
      <c r="N76" s="24">
        <f t="shared" si="10"/>
        <v>0.55523815722888881</v>
      </c>
      <c r="O76" s="24">
        <f t="shared" si="11"/>
        <v>0.556223045107887</v>
      </c>
      <c r="P76" s="24">
        <f t="shared" si="12"/>
        <v>1.1039505141779116</v>
      </c>
      <c r="Q76" s="20">
        <f t="shared" si="13"/>
        <v>1</v>
      </c>
      <c r="R76" s="23"/>
    </row>
    <row r="77" spans="1:18" x14ac:dyDescent="0.25">
      <c r="A77" s="21">
        <v>5120</v>
      </c>
      <c r="B77" s="22">
        <f>INDEX(WeightUpdate!$J$6:$J$794,MATCH($A77*10+B$2,WeightUpdate!$A$6:$A$794,0))</f>
        <v>1.705399999999998</v>
      </c>
      <c r="C77" s="22">
        <f>INDEX(WeightUpdate!$J$6:$J$794,MATCH($A77*10+C$2,WeightUpdate!$A$6:$A$794,0))</f>
        <v>2.2898000000000094</v>
      </c>
      <c r="D77" s="22">
        <f>INDEX(WeightUpdate!$J$6:$J$794,MATCH($A77*10+D$2,WeightUpdate!$A$6:$A$794,0))</f>
        <v>4.1880000000000006</v>
      </c>
      <c r="E77" s="23">
        <f>INDEX(WeightUpdate!$F$6:$F$794,MATCH($A77*10+E$2,WeightUpdate!$A$6:$A$794,0))</f>
        <v>125</v>
      </c>
      <c r="F77" s="23">
        <f>INDEX(WeightUpdate!$F$6:$F$794,MATCH($A77*10+F$2,WeightUpdate!$A$6:$A$794,0))</f>
        <v>69</v>
      </c>
      <c r="G77" s="23">
        <f>INDEX(WeightUpdate!$F$6:$F$794,MATCH($A77*10+G$2,WeightUpdate!$A$6:$A$794,0))</f>
        <v>159</v>
      </c>
      <c r="H77" s="23">
        <f t="shared" si="9"/>
        <v>353</v>
      </c>
      <c r="I77" s="22">
        <f>INDEX(WeightUpdate!$K$6:$K$794,MATCH($A77*10+I$2,WeightUpdate!$A$6:$A$794,0))</f>
        <v>1.4206617850101049</v>
      </c>
      <c r="J77" s="22">
        <f>INDEX(WeightUpdate!$K$6:$K$794,MATCH($A77*10+J$2,WeightUpdate!$A$6:$A$794,0))</f>
        <v>2.0437922890035347</v>
      </c>
      <c r="K77" s="22">
        <f>INDEX(WeightUpdate!$K$6:$K$794,MATCH($A77*10+K$2,WeightUpdate!$A$6:$A$794,0))</f>
        <v>2.3217206901274965</v>
      </c>
      <c r="L77" s="20">
        <f t="shared" si="7"/>
        <v>1</v>
      </c>
      <c r="M77" s="20">
        <f t="shared" si="8"/>
        <v>3</v>
      </c>
      <c r="N77" s="24">
        <f t="shared" si="10"/>
        <v>1.4206617850101049</v>
      </c>
      <c r="O77" s="24">
        <f t="shared" si="11"/>
        <v>2.0437922890035347</v>
      </c>
      <c r="P77" s="24">
        <f t="shared" si="12"/>
        <v>2.3217206901274965</v>
      </c>
      <c r="Q77" s="20">
        <f t="shared" si="13"/>
        <v>1</v>
      </c>
      <c r="R77" s="23"/>
    </row>
    <row r="78" spans="1:18" x14ac:dyDescent="0.25">
      <c r="A78" s="21">
        <v>5130</v>
      </c>
      <c r="B78" s="22">
        <f>INDEX(WeightUpdate!$J$6:$J$794,MATCH($A78*10+B$2,WeightUpdate!$A$6:$A$794,0))</f>
        <v>2.1238999999999999</v>
      </c>
      <c r="C78" s="22">
        <f>INDEX(WeightUpdate!$J$6:$J$794,MATCH($A78*10+C$2,WeightUpdate!$A$6:$A$794,0))</f>
        <v>2.3898000000000001</v>
      </c>
      <c r="D78" s="22">
        <f>INDEX(WeightUpdate!$J$6:$J$794,MATCH($A78*10+D$2,WeightUpdate!$A$6:$A$794,0))</f>
        <v>4.3356000000000003</v>
      </c>
      <c r="E78" s="23">
        <f>INDEX(WeightUpdate!$F$6:$F$794,MATCH($A78*10+E$2,WeightUpdate!$A$6:$A$794,0))</f>
        <v>6</v>
      </c>
      <c r="F78" s="23">
        <f>INDEX(WeightUpdate!$F$6:$F$794,MATCH($A78*10+F$2,WeightUpdate!$A$6:$A$794,0))</f>
        <v>4</v>
      </c>
      <c r="G78" s="23">
        <f>INDEX(WeightUpdate!$F$6:$F$794,MATCH($A78*10+G$2,WeightUpdate!$A$6:$A$794,0))</f>
        <v>14</v>
      </c>
      <c r="H78" s="23">
        <f t="shared" si="9"/>
        <v>24</v>
      </c>
      <c r="I78" s="22">
        <f>INDEX(WeightUpdate!$K$6:$K$794,MATCH($A78*10+I$2,WeightUpdate!$A$6:$A$794,0))</f>
        <v>3.3168704956619237</v>
      </c>
      <c r="J78" s="22">
        <f>INDEX(WeightUpdate!$K$6:$K$794,MATCH($A78*10+J$2,WeightUpdate!$A$6:$A$794,0))</f>
        <v>1.6078121617714221</v>
      </c>
      <c r="K78" s="22">
        <f>INDEX(WeightUpdate!$K$6:$K$794,MATCH($A78*10+K$2,WeightUpdate!$A$6:$A$794,0))</f>
        <v>5.7059659961507467</v>
      </c>
      <c r="L78" s="20">
        <f t="shared" si="7"/>
        <v>0</v>
      </c>
      <c r="M78" s="20">
        <f t="shared" si="8"/>
        <v>3</v>
      </c>
      <c r="N78" s="24">
        <f t="shared" si="10"/>
        <v>2.7952073944147453</v>
      </c>
      <c r="O78" s="24">
        <f t="shared" si="11"/>
        <v>3.1451511988193226</v>
      </c>
      <c r="P78" s="24">
        <f t="shared" si="12"/>
        <v>5.7059659961507467</v>
      </c>
      <c r="Q78" s="20">
        <f t="shared" si="13"/>
        <v>1</v>
      </c>
      <c r="R78" s="23"/>
    </row>
    <row r="79" spans="1:18" x14ac:dyDescent="0.25">
      <c r="A79" s="21">
        <v>5140</v>
      </c>
      <c r="B79" s="22">
        <f>INDEX(WeightUpdate!$J$6:$J$794,MATCH($A79*10+B$2,WeightUpdate!$A$6:$A$794,0))</f>
        <v>2.25</v>
      </c>
      <c r="C79" s="22">
        <f>INDEX(WeightUpdate!$J$6:$J$794,MATCH($A79*10+C$2,WeightUpdate!$A$6:$A$794,0))</f>
        <v>2.4184000000000125</v>
      </c>
      <c r="D79" s="22">
        <f>INDEX(WeightUpdate!$J$6:$J$794,MATCH($A79*10+D$2,WeightUpdate!$A$6:$A$794,0))</f>
        <v>3.336800000000002</v>
      </c>
      <c r="E79" s="23">
        <f>INDEX(WeightUpdate!$F$6:$F$794,MATCH($A79*10+E$2,WeightUpdate!$A$6:$A$794,0))</f>
        <v>1190</v>
      </c>
      <c r="F79" s="23">
        <f>INDEX(WeightUpdate!$F$6:$F$794,MATCH($A79*10+F$2,WeightUpdate!$A$6:$A$794,0))</f>
        <v>367</v>
      </c>
      <c r="G79" s="23">
        <f>INDEX(WeightUpdate!$F$6:$F$794,MATCH($A79*10+G$2,WeightUpdate!$A$6:$A$794,0))</f>
        <v>177</v>
      </c>
      <c r="H79" s="23">
        <f t="shared" si="9"/>
        <v>1734</v>
      </c>
      <c r="I79" s="22">
        <f>INDEX(WeightUpdate!$K$6:$K$794,MATCH($A79*10+I$2,WeightUpdate!$A$6:$A$794,0))</f>
        <v>2.2988055205018165</v>
      </c>
      <c r="J79" s="22">
        <f>INDEX(WeightUpdate!$K$6:$K$794,MATCH($A79*10+J$2,WeightUpdate!$A$6:$A$794,0))</f>
        <v>2.4261629777093257</v>
      </c>
      <c r="K79" s="22">
        <f>INDEX(WeightUpdate!$K$6:$K$794,MATCH($A79*10+K$2,WeightUpdate!$A$6:$A$794,0))</f>
        <v>2.5123981584614845</v>
      </c>
      <c r="L79" s="20">
        <f t="shared" si="7"/>
        <v>1</v>
      </c>
      <c r="M79" s="20">
        <f t="shared" si="8"/>
        <v>1</v>
      </c>
      <c r="N79" s="24">
        <f t="shared" si="10"/>
        <v>2.2988055205018165</v>
      </c>
      <c r="O79" s="24">
        <f t="shared" si="11"/>
        <v>2.4261629777093257</v>
      </c>
      <c r="P79" s="24">
        <f t="shared" si="12"/>
        <v>2.5123981584614845</v>
      </c>
      <c r="Q79" s="20">
        <f t="shared" si="13"/>
        <v>1</v>
      </c>
      <c r="R79" s="23"/>
    </row>
    <row r="80" spans="1:18" x14ac:dyDescent="0.25">
      <c r="A80" s="21">
        <v>5410</v>
      </c>
      <c r="B80" s="22">
        <f>INDEX(WeightUpdate!$J$6:$J$794,MATCH($A80*10+B$2,WeightUpdate!$A$6:$A$794,0))</f>
        <v>0.68870000000000253</v>
      </c>
      <c r="C80" s="22">
        <f>INDEX(WeightUpdate!$J$6:$J$794,MATCH($A80*10+C$2,WeightUpdate!$A$6:$A$794,0))</f>
        <v>0.97060000000000179</v>
      </c>
      <c r="D80" s="22">
        <f>INDEX(WeightUpdate!$J$6:$J$794,MATCH($A80*10+D$2,WeightUpdate!$A$6:$A$794,0))</f>
        <v>1.5687999999999993</v>
      </c>
      <c r="E80" s="23">
        <f>INDEX(WeightUpdate!$F$6:$F$794,MATCH($A80*10+E$2,WeightUpdate!$A$6:$A$794,0))</f>
        <v>387</v>
      </c>
      <c r="F80" s="23">
        <f>INDEX(WeightUpdate!$F$6:$F$794,MATCH($A80*10+F$2,WeightUpdate!$A$6:$A$794,0))</f>
        <v>117</v>
      </c>
      <c r="G80" s="23">
        <f>INDEX(WeightUpdate!$F$6:$F$794,MATCH($A80*10+G$2,WeightUpdate!$A$6:$A$794,0))</f>
        <v>193</v>
      </c>
      <c r="H80" s="23">
        <f t="shared" si="9"/>
        <v>697</v>
      </c>
      <c r="I80" s="22">
        <f>INDEX(WeightUpdate!$K$6:$K$794,MATCH($A80*10+I$2,WeightUpdate!$A$6:$A$794,0))</f>
        <v>1.3569309524523809</v>
      </c>
      <c r="J80" s="22">
        <f>INDEX(WeightUpdate!$K$6:$K$794,MATCH($A80*10+J$2,WeightUpdate!$A$6:$A$794,0))</f>
        <v>2.2862596780031761</v>
      </c>
      <c r="K80" s="22">
        <f>INDEX(WeightUpdate!$K$6:$K$794,MATCH($A80*10+K$2,WeightUpdate!$A$6:$A$794,0))</f>
        <v>3.0996012407850886</v>
      </c>
      <c r="L80" s="20">
        <f t="shared" si="7"/>
        <v>1</v>
      </c>
      <c r="M80" s="20">
        <f t="shared" si="8"/>
        <v>1</v>
      </c>
      <c r="N80" s="24">
        <f t="shared" si="10"/>
        <v>1.3569309524523809</v>
      </c>
      <c r="O80" s="24">
        <f t="shared" si="11"/>
        <v>2.2862596780031761</v>
      </c>
      <c r="P80" s="24">
        <f t="shared" si="12"/>
        <v>3.0996012407850886</v>
      </c>
      <c r="Q80" s="20">
        <f t="shared" si="13"/>
        <v>1</v>
      </c>
      <c r="R80" s="23"/>
    </row>
    <row r="81" spans="1:18" x14ac:dyDescent="0.25">
      <c r="A81" s="21">
        <v>5411</v>
      </c>
      <c r="B81" s="22">
        <f>INDEX(WeightUpdate!$J$6:$J$794,MATCH($A81*10+B$2,WeightUpdate!$A$6:$A$794,0))</f>
        <v>0.99760000000000004</v>
      </c>
      <c r="C81" s="22">
        <f>INDEX(WeightUpdate!$J$6:$J$794,MATCH($A81*10+C$2,WeightUpdate!$A$6:$A$794,0))</f>
        <v>1.6404999999999998</v>
      </c>
      <c r="D81" s="22">
        <f>INDEX(WeightUpdate!$J$6:$J$794,MATCH($A81*10+D$2,WeightUpdate!$A$6:$A$794,0))</f>
        <v>2.8231999999999999</v>
      </c>
      <c r="E81" s="23">
        <f>INDEX(WeightUpdate!$F$6:$F$794,MATCH($A81*10+E$2,WeightUpdate!$A$6:$A$794,0))</f>
        <v>4</v>
      </c>
      <c r="F81" s="23">
        <f>INDEX(WeightUpdate!$F$6:$F$794,MATCH($A81*10+F$2,WeightUpdate!$A$6:$A$794,0))</f>
        <v>3</v>
      </c>
      <c r="G81" s="23">
        <f>INDEX(WeightUpdate!$F$6:$F$794,MATCH($A81*10+G$2,WeightUpdate!$A$6:$A$794,0))</f>
        <v>7</v>
      </c>
      <c r="H81" s="23">
        <f t="shared" si="9"/>
        <v>14</v>
      </c>
      <c r="I81" s="22">
        <f>INDEX(WeightUpdate!$K$6:$K$794,MATCH($A81*10+I$2,WeightUpdate!$A$6:$A$794,0))</f>
        <v>0.95726933550721516</v>
      </c>
      <c r="J81" s="22">
        <f>INDEX(WeightUpdate!$K$6:$K$794,MATCH($A81*10+J$2,WeightUpdate!$A$6:$A$794,0))</f>
        <v>5.4235614393197125</v>
      </c>
      <c r="K81" s="22">
        <f>INDEX(WeightUpdate!$K$6:$K$794,MATCH($A81*10+K$2,WeightUpdate!$A$6:$A$794,0))</f>
        <v>3.54972199705667</v>
      </c>
      <c r="L81" s="20">
        <f t="shared" si="7"/>
        <v>0</v>
      </c>
      <c r="M81" s="20">
        <f t="shared" si="8"/>
        <v>3</v>
      </c>
      <c r="N81" s="24">
        <f t="shared" si="10"/>
        <v>1.2543222811928783</v>
      </c>
      <c r="O81" s="24">
        <f t="shared" si="11"/>
        <v>2.0626661009391709</v>
      </c>
      <c r="P81" s="24">
        <f t="shared" si="12"/>
        <v>3.54972199705667</v>
      </c>
      <c r="Q81" s="20">
        <f t="shared" si="13"/>
        <v>1</v>
      </c>
      <c r="R81" s="23"/>
    </row>
    <row r="82" spans="1:18" x14ac:dyDescent="0.25">
      <c r="A82" s="21">
        <v>5412</v>
      </c>
      <c r="B82" s="22">
        <f>INDEX(WeightUpdate!$J$6:$J$794,MATCH($A82*10+B$2,WeightUpdate!$A$6:$A$794,0))</f>
        <v>0.62850000000000183</v>
      </c>
      <c r="C82" s="22">
        <f>INDEX(WeightUpdate!$J$6:$J$794,MATCH($A82*10+C$2,WeightUpdate!$A$6:$A$794,0))</f>
        <v>0.87119999999999187</v>
      </c>
      <c r="D82" s="22">
        <f>INDEX(WeightUpdate!$J$6:$J$794,MATCH($A82*10+D$2,WeightUpdate!$A$6:$A$794,0))</f>
        <v>1.3999000000000017</v>
      </c>
      <c r="E82" s="23">
        <f>INDEX(WeightUpdate!$F$6:$F$794,MATCH($A82*10+E$2,WeightUpdate!$A$6:$A$794,0))</f>
        <v>238</v>
      </c>
      <c r="F82" s="23">
        <f>INDEX(WeightUpdate!$F$6:$F$794,MATCH($A82*10+F$2,WeightUpdate!$A$6:$A$794,0))</f>
        <v>337</v>
      </c>
      <c r="G82" s="23">
        <f>INDEX(WeightUpdate!$F$6:$F$794,MATCH($A82*10+G$2,WeightUpdate!$A$6:$A$794,0))</f>
        <v>442</v>
      </c>
      <c r="H82" s="23">
        <f t="shared" si="9"/>
        <v>1017</v>
      </c>
      <c r="I82" s="22">
        <f>INDEX(WeightUpdate!$K$6:$K$794,MATCH($A82*10+I$2,WeightUpdate!$A$6:$A$794,0))</f>
        <v>0.93537056127061935</v>
      </c>
      <c r="J82" s="22">
        <f>INDEX(WeightUpdate!$K$6:$K$794,MATCH($A82*10+J$2,WeightUpdate!$A$6:$A$794,0))</f>
        <v>1.1033856573522729</v>
      </c>
      <c r="K82" s="22">
        <f>INDEX(WeightUpdate!$K$6:$K$794,MATCH($A82*10+K$2,WeightUpdate!$A$6:$A$794,0))</f>
        <v>1.8422815428270634</v>
      </c>
      <c r="L82" s="20">
        <f t="shared" si="7"/>
        <v>1</v>
      </c>
      <c r="M82" s="20">
        <f t="shared" si="8"/>
        <v>3</v>
      </c>
      <c r="N82" s="24">
        <f t="shared" si="10"/>
        <v>0.93537056127061935</v>
      </c>
      <c r="O82" s="24">
        <f t="shared" si="11"/>
        <v>1.1033856573522729</v>
      </c>
      <c r="P82" s="24">
        <f t="shared" si="12"/>
        <v>1.8422815428270634</v>
      </c>
      <c r="Q82" s="20">
        <f t="shared" si="13"/>
        <v>1</v>
      </c>
      <c r="R82" s="23"/>
    </row>
    <row r="83" spans="1:18" x14ac:dyDescent="0.25">
      <c r="A83" s="21">
        <v>5413</v>
      </c>
      <c r="B83" s="22">
        <f>INDEX(WeightUpdate!$J$6:$J$794,MATCH($A83*10+B$2,WeightUpdate!$A$6:$A$794,0))</f>
        <v>0.48499999999999999</v>
      </c>
      <c r="C83" s="22">
        <f>INDEX(WeightUpdate!$J$6:$J$794,MATCH($A83*10+C$2,WeightUpdate!$A$6:$A$794,0))</f>
        <v>0.7046</v>
      </c>
      <c r="D83" s="22">
        <f>INDEX(WeightUpdate!$J$6:$J$794,MATCH($A83*10+D$2,WeightUpdate!$A$6:$A$794,0))</f>
        <v>1.1596225735000001</v>
      </c>
      <c r="E83" s="23">
        <f>INDEX(WeightUpdate!$F$6:$F$794,MATCH($A83*10+E$2,WeightUpdate!$A$6:$A$794,0))</f>
        <v>7</v>
      </c>
      <c r="F83" s="23">
        <f>INDEX(WeightUpdate!$F$6:$F$794,MATCH($A83*10+F$2,WeightUpdate!$A$6:$A$794,0))</f>
        <v>2</v>
      </c>
      <c r="G83" s="23">
        <f>INDEX(WeightUpdate!$F$6:$F$794,MATCH($A83*10+G$2,WeightUpdate!$A$6:$A$794,0))</f>
        <v>2</v>
      </c>
      <c r="H83" s="23">
        <f t="shared" si="9"/>
        <v>11</v>
      </c>
      <c r="I83" s="22">
        <f>INDEX(WeightUpdate!$K$6:$K$794,MATCH($A83*10+I$2,WeightUpdate!$A$6:$A$794,0))</f>
        <v>0.67839294060728716</v>
      </c>
      <c r="J83" s="22">
        <f>INDEX(WeightUpdate!$K$6:$K$794,MATCH($A83*10+J$2,WeightUpdate!$A$6:$A$794,0))</f>
        <v>0.6483871631527629</v>
      </c>
      <c r="K83" s="22">
        <f>INDEX(WeightUpdate!$K$6:$K$794,MATCH($A83*10+K$2,WeightUpdate!$A$6:$A$794,0))</f>
        <v>1.0112159064798087</v>
      </c>
      <c r="L83" s="20">
        <f t="shared" si="7"/>
        <v>0</v>
      </c>
      <c r="M83" s="20">
        <f t="shared" si="8"/>
        <v>1</v>
      </c>
      <c r="N83" s="24">
        <f t="shared" si="10"/>
        <v>0.67839294060728716</v>
      </c>
      <c r="O83" s="24">
        <f t="shared" si="11"/>
        <v>0.98555807412761764</v>
      </c>
      <c r="P83" s="24">
        <f t="shared" si="12"/>
        <v>1.2134590877757705</v>
      </c>
      <c r="Q83" s="20">
        <f t="shared" si="13"/>
        <v>1</v>
      </c>
      <c r="R83" s="23"/>
    </row>
    <row r="84" spans="1:18" x14ac:dyDescent="0.25">
      <c r="A84" s="21">
        <v>5414</v>
      </c>
      <c r="B84" s="22">
        <f>INDEX(WeightUpdate!$J$6:$J$794,MATCH($A84*10+B$2,WeightUpdate!$A$6:$A$794,0))</f>
        <v>0.48230000000000006</v>
      </c>
      <c r="C84" s="22">
        <f>INDEX(WeightUpdate!$J$6:$J$794,MATCH($A84*10+C$2,WeightUpdate!$A$6:$A$794,0))</f>
        <v>0.56430000000000002</v>
      </c>
      <c r="D84" s="22">
        <f>INDEX(WeightUpdate!$J$6:$J$794,MATCH($A84*10+D$2,WeightUpdate!$A$6:$A$794,0))</f>
        <v>0.87450000000000006</v>
      </c>
      <c r="E84" s="23">
        <f>INDEX(WeightUpdate!$F$6:$F$794,MATCH($A84*10+E$2,WeightUpdate!$A$6:$A$794,0))</f>
        <v>3</v>
      </c>
      <c r="F84" s="23">
        <f>INDEX(WeightUpdate!$F$6:$F$794,MATCH($A84*10+F$2,WeightUpdate!$A$6:$A$794,0))</f>
        <v>1</v>
      </c>
      <c r="G84" s="23">
        <f>INDEX(WeightUpdate!$F$6:$F$794,MATCH($A84*10+G$2,WeightUpdate!$A$6:$A$794,0))</f>
        <v>14</v>
      </c>
      <c r="H84" s="23">
        <f t="shared" si="9"/>
        <v>18</v>
      </c>
      <c r="I84" s="22">
        <f>INDEX(WeightUpdate!$K$6:$K$794,MATCH($A84*10+I$2,WeightUpdate!$A$6:$A$794,0))</f>
        <v>4.810964821545971</v>
      </c>
      <c r="J84" s="22">
        <f>INDEX(WeightUpdate!$K$6:$K$794,MATCH($A84*10+J$2,WeightUpdate!$A$6:$A$794,0))</f>
        <v>0.55614918138446978</v>
      </c>
      <c r="K84" s="22">
        <f>INDEX(WeightUpdate!$K$6:$K$794,MATCH($A84*10+K$2,WeightUpdate!$A$6:$A$794,0))</f>
        <v>5.9522605234025976</v>
      </c>
      <c r="L84" s="20">
        <f t="shared" si="7"/>
        <v>0</v>
      </c>
      <c r="M84" s="20">
        <f t="shared" si="8"/>
        <v>3</v>
      </c>
      <c r="N84" s="24">
        <f t="shared" si="10"/>
        <v>3.2827618644220391</v>
      </c>
      <c r="O84" s="24">
        <f t="shared" si="11"/>
        <v>3.8408926396296006</v>
      </c>
      <c r="P84" s="24">
        <f t="shared" si="12"/>
        <v>5.9522605234025976</v>
      </c>
      <c r="Q84" s="20">
        <f t="shared" si="13"/>
        <v>1</v>
      </c>
      <c r="R84" s="23"/>
    </row>
    <row r="85" spans="1:18" x14ac:dyDescent="0.25">
      <c r="A85" s="21">
        <v>5415</v>
      </c>
      <c r="B85" s="22">
        <f>INDEX(WeightUpdate!$J$6:$J$794,MATCH($A85*10+B$2,WeightUpdate!$A$6:$A$794,0))</f>
        <v>0.55349999999999977</v>
      </c>
      <c r="C85" s="22">
        <f>INDEX(WeightUpdate!$J$6:$J$794,MATCH($A85*10+C$2,WeightUpdate!$A$6:$A$794,0))</f>
        <v>0.83469999999999867</v>
      </c>
      <c r="D85" s="22">
        <f>INDEX(WeightUpdate!$J$6:$J$794,MATCH($A85*10+D$2,WeightUpdate!$A$6:$A$794,0))</f>
        <v>1.3388000000000004</v>
      </c>
      <c r="E85" s="23">
        <f>INDEX(WeightUpdate!$F$6:$F$794,MATCH($A85*10+E$2,WeightUpdate!$A$6:$A$794,0))</f>
        <v>136</v>
      </c>
      <c r="F85" s="23">
        <f>INDEX(WeightUpdate!$F$6:$F$794,MATCH($A85*10+F$2,WeightUpdate!$A$6:$A$794,0))</f>
        <v>84</v>
      </c>
      <c r="G85" s="23">
        <f>INDEX(WeightUpdate!$F$6:$F$794,MATCH($A85*10+G$2,WeightUpdate!$A$6:$A$794,0))</f>
        <v>149</v>
      </c>
      <c r="H85" s="23">
        <f t="shared" si="9"/>
        <v>369</v>
      </c>
      <c r="I85" s="22">
        <f>INDEX(WeightUpdate!$K$6:$K$794,MATCH($A85*10+I$2,WeightUpdate!$A$6:$A$794,0))</f>
        <v>0.82243913201332663</v>
      </c>
      <c r="J85" s="22">
        <f>INDEX(WeightUpdate!$K$6:$K$794,MATCH($A85*10+J$2,WeightUpdate!$A$6:$A$794,0))</f>
        <v>1.6619101777009067</v>
      </c>
      <c r="K85" s="22">
        <f>INDEX(WeightUpdate!$K$6:$K$794,MATCH($A85*10+K$2,WeightUpdate!$A$6:$A$794,0))</f>
        <v>2.3985494212072771</v>
      </c>
      <c r="L85" s="20">
        <f t="shared" si="7"/>
        <v>1</v>
      </c>
      <c r="M85" s="20">
        <f t="shared" si="8"/>
        <v>3</v>
      </c>
      <c r="N85" s="24">
        <f t="shared" si="10"/>
        <v>0.82243913201332663</v>
      </c>
      <c r="O85" s="24">
        <f t="shared" si="11"/>
        <v>1.6619101777009067</v>
      </c>
      <c r="P85" s="24">
        <f t="shared" si="12"/>
        <v>2.3985494212072771</v>
      </c>
      <c r="Q85" s="20">
        <f t="shared" si="13"/>
        <v>1</v>
      </c>
      <c r="R85" s="23"/>
    </row>
    <row r="86" spans="1:18" x14ac:dyDescent="0.25">
      <c r="A86" s="21">
        <v>5416</v>
      </c>
      <c r="B86" s="22">
        <f>INDEX(WeightUpdate!$J$6:$J$794,MATCH($A86*10+B$2,WeightUpdate!$A$6:$A$794,0))</f>
        <v>0.55149999999999855</v>
      </c>
      <c r="C86" s="22">
        <f>INDEX(WeightUpdate!$J$6:$J$794,MATCH($A86*10+C$2,WeightUpdate!$A$6:$A$794,0))</f>
        <v>0.63069999999999693</v>
      </c>
      <c r="D86" s="22">
        <f>INDEX(WeightUpdate!$J$6:$J$794,MATCH($A86*10+D$2,WeightUpdate!$A$6:$A$794,0))</f>
        <v>0.97769999999999924</v>
      </c>
      <c r="E86" s="23">
        <f>INDEX(WeightUpdate!$F$6:$F$794,MATCH($A86*10+E$2,WeightUpdate!$A$6:$A$794,0))</f>
        <v>699</v>
      </c>
      <c r="F86" s="23">
        <f>INDEX(WeightUpdate!$F$6:$F$794,MATCH($A86*10+F$2,WeightUpdate!$A$6:$A$794,0))</f>
        <v>332</v>
      </c>
      <c r="G86" s="23">
        <f>INDEX(WeightUpdate!$F$6:$F$794,MATCH($A86*10+G$2,WeightUpdate!$A$6:$A$794,0))</f>
        <v>229</v>
      </c>
      <c r="H86" s="23">
        <f t="shared" si="9"/>
        <v>1260</v>
      </c>
      <c r="I86" s="22">
        <f>INDEX(WeightUpdate!$K$6:$K$794,MATCH($A86*10+I$2,WeightUpdate!$A$6:$A$794,0))</f>
        <v>0.64558645956670058</v>
      </c>
      <c r="J86" s="22">
        <f>INDEX(WeightUpdate!$K$6:$K$794,MATCH($A86*10+J$2,WeightUpdate!$A$6:$A$794,0))</f>
        <v>1.401641063541486</v>
      </c>
      <c r="K86" s="22">
        <f>INDEX(WeightUpdate!$K$6:$K$794,MATCH($A86*10+K$2,WeightUpdate!$A$6:$A$794,0))</f>
        <v>1.930087643096299</v>
      </c>
      <c r="L86" s="20">
        <f t="shared" si="7"/>
        <v>1</v>
      </c>
      <c r="M86" s="20">
        <f t="shared" si="8"/>
        <v>1</v>
      </c>
      <c r="N86" s="24">
        <f t="shared" si="10"/>
        <v>0.64558645956670058</v>
      </c>
      <c r="O86" s="24">
        <f t="shared" si="11"/>
        <v>1.401641063541486</v>
      </c>
      <c r="P86" s="24">
        <f t="shared" si="12"/>
        <v>1.930087643096299</v>
      </c>
      <c r="Q86" s="20">
        <f t="shared" si="13"/>
        <v>1</v>
      </c>
      <c r="R86" s="23"/>
    </row>
    <row r="87" spans="1:18" x14ac:dyDescent="0.25">
      <c r="A87" s="21">
        <v>5417</v>
      </c>
      <c r="B87" s="22">
        <f>INDEX(WeightUpdate!$J$6:$J$794,MATCH($A87*10+B$2,WeightUpdate!$A$6:$A$794,0))</f>
        <v>0.55600000000000127</v>
      </c>
      <c r="C87" s="22">
        <f>INDEX(WeightUpdate!$J$6:$J$794,MATCH($A87*10+C$2,WeightUpdate!$A$6:$A$794,0))</f>
        <v>0.68489999999999918</v>
      </c>
      <c r="D87" s="22">
        <f>INDEX(WeightUpdate!$J$6:$J$794,MATCH($A87*10+D$2,WeightUpdate!$A$6:$A$794,0))</f>
        <v>1.0683999999999982</v>
      </c>
      <c r="E87" s="23">
        <f>INDEX(WeightUpdate!$F$6:$F$794,MATCH($A87*10+E$2,WeightUpdate!$A$6:$A$794,0))</f>
        <v>331</v>
      </c>
      <c r="F87" s="23">
        <f>INDEX(WeightUpdate!$F$6:$F$794,MATCH($A87*10+F$2,WeightUpdate!$A$6:$A$794,0))</f>
        <v>168</v>
      </c>
      <c r="G87" s="23">
        <f>INDEX(WeightUpdate!$F$6:$F$794,MATCH($A87*10+G$2,WeightUpdate!$A$6:$A$794,0))</f>
        <v>124</v>
      </c>
      <c r="H87" s="23">
        <f t="shared" si="9"/>
        <v>623</v>
      </c>
      <c r="I87" s="22">
        <f>INDEX(WeightUpdate!$K$6:$K$794,MATCH($A87*10+I$2,WeightUpdate!$A$6:$A$794,0))</f>
        <v>0.42053688721927973</v>
      </c>
      <c r="J87" s="22">
        <f>INDEX(WeightUpdate!$K$6:$K$794,MATCH($A87*10+J$2,WeightUpdate!$A$6:$A$794,0))</f>
        <v>0.77696855923399766</v>
      </c>
      <c r="K87" s="22">
        <f>INDEX(WeightUpdate!$K$6:$K$794,MATCH($A87*10+K$2,WeightUpdate!$A$6:$A$794,0))</f>
        <v>1.1496725309193636</v>
      </c>
      <c r="L87" s="20">
        <f t="shared" si="7"/>
        <v>1</v>
      </c>
      <c r="M87" s="20">
        <f t="shared" si="8"/>
        <v>1</v>
      </c>
      <c r="N87" s="24">
        <f t="shared" si="10"/>
        <v>0.42053688721927973</v>
      </c>
      <c r="O87" s="24">
        <f t="shared" si="11"/>
        <v>0.77696855923399766</v>
      </c>
      <c r="P87" s="24">
        <f t="shared" si="12"/>
        <v>1.1496725309193636</v>
      </c>
      <c r="Q87" s="20">
        <f t="shared" si="13"/>
        <v>1</v>
      </c>
      <c r="R87" s="23"/>
    </row>
    <row r="88" spans="1:18" x14ac:dyDescent="0.25">
      <c r="A88" s="21">
        <v>5418</v>
      </c>
      <c r="B88" s="22">
        <f>INDEX(WeightUpdate!$J$6:$J$794,MATCH($A88*10+B$2,WeightUpdate!$A$6:$A$794,0))</f>
        <v>0.57549999999999968</v>
      </c>
      <c r="C88" s="22">
        <f>INDEX(WeightUpdate!$J$6:$J$794,MATCH($A88*10+C$2,WeightUpdate!$A$6:$A$794,0))</f>
        <v>0.80989999999999918</v>
      </c>
      <c r="D88" s="22">
        <f>INDEX(WeightUpdate!$J$6:$J$794,MATCH($A88*10+D$2,WeightUpdate!$A$6:$A$794,0))</f>
        <v>1.2879999999999991</v>
      </c>
      <c r="E88" s="23">
        <f>INDEX(WeightUpdate!$F$6:$F$794,MATCH($A88*10+E$2,WeightUpdate!$A$6:$A$794,0))</f>
        <v>80</v>
      </c>
      <c r="F88" s="23">
        <f>INDEX(WeightUpdate!$F$6:$F$794,MATCH($A88*10+F$2,WeightUpdate!$A$6:$A$794,0))</f>
        <v>76</v>
      </c>
      <c r="G88" s="23">
        <f>INDEX(WeightUpdate!$F$6:$F$794,MATCH($A88*10+G$2,WeightUpdate!$A$6:$A$794,0))</f>
        <v>132</v>
      </c>
      <c r="H88" s="23">
        <f t="shared" si="9"/>
        <v>288</v>
      </c>
      <c r="I88" s="22">
        <f>INDEX(WeightUpdate!$K$6:$K$794,MATCH($A88*10+I$2,WeightUpdate!$A$6:$A$794,0))</f>
        <v>1.2791490590446333</v>
      </c>
      <c r="J88" s="22">
        <f>INDEX(WeightUpdate!$K$6:$K$794,MATCH($A88*10+J$2,WeightUpdate!$A$6:$A$794,0))</f>
        <v>2.8256582726967014</v>
      </c>
      <c r="K88" s="22">
        <f>INDEX(WeightUpdate!$K$6:$K$794,MATCH($A88*10+K$2,WeightUpdate!$A$6:$A$794,0))</f>
        <v>4.4528048589824829</v>
      </c>
      <c r="L88" s="20">
        <f t="shared" si="7"/>
        <v>1</v>
      </c>
      <c r="M88" s="20">
        <f t="shared" si="8"/>
        <v>3</v>
      </c>
      <c r="N88" s="24">
        <f t="shared" si="10"/>
        <v>1.2791490590446333</v>
      </c>
      <c r="O88" s="24">
        <f t="shared" si="11"/>
        <v>2.8256582726967014</v>
      </c>
      <c r="P88" s="24">
        <f t="shared" si="12"/>
        <v>4.4528048589824829</v>
      </c>
      <c r="Q88" s="20">
        <f t="shared" si="13"/>
        <v>1</v>
      </c>
      <c r="R88" s="23"/>
    </row>
    <row r="89" spans="1:18" x14ac:dyDescent="0.25">
      <c r="A89" s="21">
        <v>5419</v>
      </c>
      <c r="B89" s="22">
        <f>INDEX(WeightUpdate!$J$6:$J$794,MATCH($A89*10+B$2,WeightUpdate!$A$6:$A$794,0))</f>
        <v>0.53360000000000518</v>
      </c>
      <c r="C89" s="22">
        <f>INDEX(WeightUpdate!$J$6:$J$794,MATCH($A89*10+C$2,WeightUpdate!$A$6:$A$794,0))</f>
        <v>0.72900000000000176</v>
      </c>
      <c r="D89" s="22">
        <f>INDEX(WeightUpdate!$J$6:$J$794,MATCH($A89*10+D$2,WeightUpdate!$A$6:$A$794,0))</f>
        <v>1.1912999999999991</v>
      </c>
      <c r="E89" s="23">
        <f>INDEX(WeightUpdate!$F$6:$F$794,MATCH($A89*10+E$2,WeightUpdate!$A$6:$A$794,0))</f>
        <v>587</v>
      </c>
      <c r="F89" s="23">
        <f>INDEX(WeightUpdate!$F$6:$F$794,MATCH($A89*10+F$2,WeightUpdate!$A$6:$A$794,0))</f>
        <v>163</v>
      </c>
      <c r="G89" s="23">
        <f>INDEX(WeightUpdate!$F$6:$F$794,MATCH($A89*10+G$2,WeightUpdate!$A$6:$A$794,0))</f>
        <v>134</v>
      </c>
      <c r="H89" s="23">
        <f t="shared" si="9"/>
        <v>884</v>
      </c>
      <c r="I89" s="22">
        <f>INDEX(WeightUpdate!$K$6:$K$794,MATCH($A89*10+I$2,WeightUpdate!$A$6:$A$794,0))</f>
        <v>0.52123830163956619</v>
      </c>
      <c r="J89" s="22">
        <f>INDEX(WeightUpdate!$K$6:$K$794,MATCH($A89*10+J$2,WeightUpdate!$A$6:$A$794,0))</f>
        <v>0.8451031897067115</v>
      </c>
      <c r="K89" s="22">
        <f>INDEX(WeightUpdate!$K$6:$K$794,MATCH($A89*10+K$2,WeightUpdate!$A$6:$A$794,0))</f>
        <v>1.9555482873079755</v>
      </c>
      <c r="L89" s="20">
        <f t="shared" si="7"/>
        <v>1</v>
      </c>
      <c r="M89" s="20">
        <f t="shared" si="8"/>
        <v>1</v>
      </c>
      <c r="N89" s="24">
        <f t="shared" si="10"/>
        <v>0.52123830163956619</v>
      </c>
      <c r="O89" s="24">
        <f t="shared" si="11"/>
        <v>0.8451031897067115</v>
      </c>
      <c r="P89" s="24">
        <f t="shared" si="12"/>
        <v>1.9555482873079755</v>
      </c>
      <c r="Q89" s="20">
        <f t="shared" si="13"/>
        <v>1</v>
      </c>
      <c r="R89" s="23"/>
    </row>
    <row r="90" spans="1:18" x14ac:dyDescent="0.25">
      <c r="A90" s="21">
        <v>5420</v>
      </c>
      <c r="B90" s="22">
        <f>INDEX(WeightUpdate!$J$6:$J$794,MATCH($A90*10+B$2,WeightUpdate!$A$6:$A$794,0))</f>
        <v>0.52989999999999804</v>
      </c>
      <c r="C90" s="22">
        <f>INDEX(WeightUpdate!$J$6:$J$794,MATCH($A90*10+C$2,WeightUpdate!$A$6:$A$794,0))</f>
        <v>0.61050000000000171</v>
      </c>
      <c r="D90" s="22">
        <f>INDEX(WeightUpdate!$J$6:$J$794,MATCH($A90*10+D$2,WeightUpdate!$A$6:$A$794,0))</f>
        <v>0.81020000000000059</v>
      </c>
      <c r="E90" s="23">
        <f>INDEX(WeightUpdate!$F$6:$F$794,MATCH($A90*10+E$2,WeightUpdate!$A$6:$A$794,0))</f>
        <v>1601</v>
      </c>
      <c r="F90" s="23">
        <f>INDEX(WeightUpdate!$F$6:$F$794,MATCH($A90*10+F$2,WeightUpdate!$A$6:$A$794,0))</f>
        <v>354</v>
      </c>
      <c r="G90" s="23">
        <f>INDEX(WeightUpdate!$F$6:$F$794,MATCH($A90*10+G$2,WeightUpdate!$A$6:$A$794,0))</f>
        <v>141</v>
      </c>
      <c r="H90" s="23">
        <f t="shared" si="9"/>
        <v>2096</v>
      </c>
      <c r="I90" s="22">
        <f>INDEX(WeightUpdate!$K$6:$K$794,MATCH($A90*10+I$2,WeightUpdate!$A$6:$A$794,0))</f>
        <v>0.43492815232225973</v>
      </c>
      <c r="J90" s="22">
        <f>INDEX(WeightUpdate!$K$6:$K$794,MATCH($A90*10+J$2,WeightUpdate!$A$6:$A$794,0))</f>
        <v>0.56616744272744612</v>
      </c>
      <c r="K90" s="22">
        <f>INDEX(WeightUpdate!$K$6:$K$794,MATCH($A90*10+K$2,WeightUpdate!$A$6:$A$794,0))</f>
        <v>0.98037878090032626</v>
      </c>
      <c r="L90" s="20">
        <f t="shared" si="7"/>
        <v>1</v>
      </c>
      <c r="M90" s="20">
        <f t="shared" si="8"/>
        <v>1</v>
      </c>
      <c r="N90" s="24">
        <f t="shared" si="10"/>
        <v>0.43492815232225973</v>
      </c>
      <c r="O90" s="24">
        <f t="shared" si="11"/>
        <v>0.56616744272744612</v>
      </c>
      <c r="P90" s="24">
        <f t="shared" si="12"/>
        <v>0.98037878090032626</v>
      </c>
      <c r="Q90" s="20">
        <f t="shared" si="13"/>
        <v>1</v>
      </c>
      <c r="R90" s="23"/>
    </row>
    <row r="91" spans="1:18" x14ac:dyDescent="0.25">
      <c r="A91" s="21">
        <v>5421</v>
      </c>
      <c r="B91" s="22">
        <f>INDEX(WeightUpdate!$J$6:$J$794,MATCH($A91*10+B$2,WeightUpdate!$A$6:$A$794,0))</f>
        <v>0.5936999999999989</v>
      </c>
      <c r="C91" s="22">
        <f>INDEX(WeightUpdate!$J$6:$J$794,MATCH($A91*10+C$2,WeightUpdate!$A$6:$A$794,0))</f>
        <v>0.74070000000000003</v>
      </c>
      <c r="D91" s="22">
        <f>INDEX(WeightUpdate!$J$6:$J$794,MATCH($A91*10+D$2,WeightUpdate!$A$6:$A$794,0))</f>
        <v>1.0104</v>
      </c>
      <c r="E91" s="23">
        <f>INDEX(WeightUpdate!$F$6:$F$794,MATCH($A91*10+E$2,WeightUpdate!$A$6:$A$794,0))</f>
        <v>114</v>
      </c>
      <c r="F91" s="23">
        <f>INDEX(WeightUpdate!$F$6:$F$794,MATCH($A91*10+F$2,WeightUpdate!$A$6:$A$794,0))</f>
        <v>54</v>
      </c>
      <c r="G91" s="23">
        <f>INDEX(WeightUpdate!$F$6:$F$794,MATCH($A91*10+G$2,WeightUpdate!$A$6:$A$794,0))</f>
        <v>18</v>
      </c>
      <c r="H91" s="23">
        <f t="shared" si="9"/>
        <v>186</v>
      </c>
      <c r="I91" s="22">
        <f>INDEX(WeightUpdate!$K$6:$K$794,MATCH($A91*10+I$2,WeightUpdate!$A$6:$A$794,0))</f>
        <v>0.54984021600262167</v>
      </c>
      <c r="J91" s="22">
        <f>INDEX(WeightUpdate!$K$6:$K$794,MATCH($A91*10+J$2,WeightUpdate!$A$6:$A$794,0))</f>
        <v>0.55145525634724823</v>
      </c>
      <c r="K91" s="22">
        <f>INDEX(WeightUpdate!$K$6:$K$794,MATCH($A91*10+K$2,WeightUpdate!$A$6:$A$794,0))</f>
        <v>0.80110261106517933</v>
      </c>
      <c r="L91" s="20">
        <f t="shared" si="7"/>
        <v>1</v>
      </c>
      <c r="M91" s="20">
        <f t="shared" si="8"/>
        <v>1</v>
      </c>
      <c r="N91" s="24">
        <f t="shared" si="10"/>
        <v>0.54984021600262167</v>
      </c>
      <c r="O91" s="24">
        <f t="shared" si="11"/>
        <v>0.55145525634724823</v>
      </c>
      <c r="P91" s="24">
        <f t="shared" si="12"/>
        <v>0.80110261106517933</v>
      </c>
      <c r="Q91" s="20">
        <f t="shared" si="13"/>
        <v>1</v>
      </c>
      <c r="R91" s="23"/>
    </row>
    <row r="92" spans="1:18" x14ac:dyDescent="0.25">
      <c r="A92" s="21">
        <v>5422</v>
      </c>
      <c r="B92" s="22">
        <f>INDEX(WeightUpdate!$J$6:$J$794,MATCH($A92*10+B$2,WeightUpdate!$A$6:$A$794,0))</f>
        <v>0.69330000000000025</v>
      </c>
      <c r="C92" s="22">
        <f>INDEX(WeightUpdate!$J$6:$J$794,MATCH($A92*10+C$2,WeightUpdate!$A$6:$A$794,0))</f>
        <v>0.81490000000000085</v>
      </c>
      <c r="D92" s="22">
        <f>INDEX(WeightUpdate!$J$6:$J$794,MATCH($A92*10+D$2,WeightUpdate!$A$6:$A$794,0))</f>
        <v>1.2372000000000005</v>
      </c>
      <c r="E92" s="23">
        <f>INDEX(WeightUpdate!$F$6:$F$794,MATCH($A92*10+E$2,WeightUpdate!$A$6:$A$794,0))</f>
        <v>25</v>
      </c>
      <c r="F92" s="23">
        <f>INDEX(WeightUpdate!$F$6:$F$794,MATCH($A92*10+F$2,WeightUpdate!$A$6:$A$794,0))</f>
        <v>17</v>
      </c>
      <c r="G92" s="23">
        <f>INDEX(WeightUpdate!$F$6:$F$794,MATCH($A92*10+G$2,WeightUpdate!$A$6:$A$794,0))</f>
        <v>65</v>
      </c>
      <c r="H92" s="23">
        <f t="shared" si="9"/>
        <v>107</v>
      </c>
      <c r="I92" s="22">
        <f>INDEX(WeightUpdate!$K$6:$K$794,MATCH($A92*10+I$2,WeightUpdate!$A$6:$A$794,0))</f>
        <v>0.55520689074927565</v>
      </c>
      <c r="J92" s="22">
        <f>INDEX(WeightUpdate!$K$6:$K$794,MATCH($A92*10+J$2,WeightUpdate!$A$6:$A$794,0))</f>
        <v>0.86393712047093962</v>
      </c>
      <c r="K92" s="22">
        <f>INDEX(WeightUpdate!$K$6:$K$794,MATCH($A92*10+K$2,WeightUpdate!$A$6:$A$794,0))</f>
        <v>1.1727906445180243</v>
      </c>
      <c r="L92" s="20">
        <f t="shared" si="7"/>
        <v>1</v>
      </c>
      <c r="M92" s="20">
        <f t="shared" si="8"/>
        <v>3</v>
      </c>
      <c r="N92" s="24">
        <f t="shared" si="10"/>
        <v>0.55520689074927565</v>
      </c>
      <c r="O92" s="24">
        <f t="shared" si="11"/>
        <v>0.86393712047093962</v>
      </c>
      <c r="P92" s="24">
        <f t="shared" si="12"/>
        <v>1.1727906445180243</v>
      </c>
      <c r="Q92" s="20">
        <f t="shared" si="13"/>
        <v>1</v>
      </c>
      <c r="R92" s="23"/>
    </row>
    <row r="93" spans="1:18" x14ac:dyDescent="0.25">
      <c r="A93" s="21">
        <v>5423</v>
      </c>
      <c r="B93" s="22">
        <f>INDEX(WeightUpdate!$J$6:$J$794,MATCH($A93*10+B$2,WeightUpdate!$A$6:$A$794,0))</f>
        <v>0.73519999999999996</v>
      </c>
      <c r="C93" s="22">
        <f>INDEX(WeightUpdate!$J$6:$J$794,MATCH($A93*10+C$2,WeightUpdate!$A$6:$A$794,0))</f>
        <v>0.90259999999999974</v>
      </c>
      <c r="D93" s="22">
        <f>INDEX(WeightUpdate!$J$6:$J$794,MATCH($A93*10+D$2,WeightUpdate!$A$6:$A$794,0))</f>
        <v>1.7635999999999985</v>
      </c>
      <c r="E93" s="23">
        <f>INDEX(WeightUpdate!$F$6:$F$794,MATCH($A93*10+E$2,WeightUpdate!$A$6:$A$794,0))</f>
        <v>5</v>
      </c>
      <c r="F93" s="23">
        <f>INDEX(WeightUpdate!$F$6:$F$794,MATCH($A93*10+F$2,WeightUpdate!$A$6:$A$794,0))</f>
        <v>10</v>
      </c>
      <c r="G93" s="23">
        <f>INDEX(WeightUpdate!$F$6:$F$794,MATCH($A93*10+G$2,WeightUpdate!$A$6:$A$794,0))</f>
        <v>50</v>
      </c>
      <c r="H93" s="23">
        <f t="shared" si="9"/>
        <v>65</v>
      </c>
      <c r="I93" s="22">
        <f>INDEX(WeightUpdate!$K$6:$K$794,MATCH($A93*10+I$2,WeightUpdate!$A$6:$A$794,0))</f>
        <v>1.4930926380034775</v>
      </c>
      <c r="J93" s="22">
        <f>INDEX(WeightUpdate!$K$6:$K$794,MATCH($A93*10+J$2,WeightUpdate!$A$6:$A$794,0))</f>
        <v>2.6445932718325418</v>
      </c>
      <c r="K93" s="22">
        <f>INDEX(WeightUpdate!$K$6:$K$794,MATCH($A93*10+K$2,WeightUpdate!$A$6:$A$794,0))</f>
        <v>2.0663811578568918</v>
      </c>
      <c r="L93" s="20">
        <f t="shared" si="7"/>
        <v>0</v>
      </c>
      <c r="M93" s="20">
        <f t="shared" si="8"/>
        <v>3</v>
      </c>
      <c r="N93" s="24">
        <f t="shared" si="10"/>
        <v>0.86142176641890911</v>
      </c>
      <c r="O93" s="24">
        <f t="shared" si="11"/>
        <v>1.0575615973472623</v>
      </c>
      <c r="P93" s="24">
        <f t="shared" si="12"/>
        <v>2.0663811578568918</v>
      </c>
      <c r="Q93" s="20">
        <f t="shared" si="13"/>
        <v>1</v>
      </c>
      <c r="R93" s="23"/>
    </row>
    <row r="94" spans="1:18" x14ac:dyDescent="0.25">
      <c r="A94" s="21">
        <v>5424</v>
      </c>
      <c r="B94" s="22">
        <f>INDEX(WeightUpdate!$J$6:$J$794,MATCH($A94*10+B$2,WeightUpdate!$A$6:$A$794,0))</f>
        <v>0.57450000000000034</v>
      </c>
      <c r="C94" s="22">
        <f>INDEX(WeightUpdate!$J$6:$J$794,MATCH($A94*10+C$2,WeightUpdate!$A$6:$A$794,0))</f>
        <v>0.78940000000000043</v>
      </c>
      <c r="D94" s="22">
        <f>INDEX(WeightUpdate!$J$6:$J$794,MATCH($A94*10+D$2,WeightUpdate!$A$6:$A$794,0))</f>
        <v>1.2721999999999996</v>
      </c>
      <c r="E94" s="23">
        <f>INDEX(WeightUpdate!$F$6:$F$794,MATCH($A94*10+E$2,WeightUpdate!$A$6:$A$794,0))</f>
        <v>345</v>
      </c>
      <c r="F94" s="23">
        <f>INDEX(WeightUpdate!$F$6:$F$794,MATCH($A94*10+F$2,WeightUpdate!$A$6:$A$794,0))</f>
        <v>88</v>
      </c>
      <c r="G94" s="23">
        <f>INDEX(WeightUpdate!$F$6:$F$794,MATCH($A94*10+G$2,WeightUpdate!$A$6:$A$794,0))</f>
        <v>88</v>
      </c>
      <c r="H94" s="23">
        <f t="shared" si="9"/>
        <v>521</v>
      </c>
      <c r="I94" s="22">
        <f>INDEX(WeightUpdate!$K$6:$K$794,MATCH($A94*10+I$2,WeightUpdate!$A$6:$A$794,0))</f>
        <v>0.96384619788234649</v>
      </c>
      <c r="J94" s="22">
        <f>INDEX(WeightUpdate!$K$6:$K$794,MATCH($A94*10+J$2,WeightUpdate!$A$6:$A$794,0))</f>
        <v>1.2442095959685073</v>
      </c>
      <c r="K94" s="22">
        <f>INDEX(WeightUpdate!$K$6:$K$794,MATCH($A94*10+K$2,WeightUpdate!$A$6:$A$794,0))</f>
        <v>1.902958131144481</v>
      </c>
      <c r="L94" s="20">
        <f t="shared" si="7"/>
        <v>1</v>
      </c>
      <c r="M94" s="20">
        <f t="shared" si="8"/>
        <v>1</v>
      </c>
      <c r="N94" s="24">
        <f t="shared" si="10"/>
        <v>0.96384619788234649</v>
      </c>
      <c r="O94" s="24">
        <f t="shared" si="11"/>
        <v>1.2442095959685073</v>
      </c>
      <c r="P94" s="24">
        <f t="shared" si="12"/>
        <v>1.902958131144481</v>
      </c>
      <c r="Q94" s="20">
        <f t="shared" si="13"/>
        <v>1</v>
      </c>
      <c r="R94" s="23"/>
    </row>
    <row r="95" spans="1:18" x14ac:dyDescent="0.25">
      <c r="A95" s="21">
        <v>6110</v>
      </c>
      <c r="B95" s="22">
        <f>INDEX(WeightUpdate!$J$6:$J$794,MATCH($A95*10+B$2,WeightUpdate!$A$6:$A$794,0))</f>
        <v>1.2060000000000008</v>
      </c>
      <c r="C95" s="22">
        <f>INDEX(WeightUpdate!$J$6:$J$794,MATCH($A95*10+C$2,WeightUpdate!$A$6:$A$794,0))</f>
        <v>1.7781999999999991</v>
      </c>
      <c r="D95" s="22">
        <f>INDEX(WeightUpdate!$J$6:$J$794,MATCH($A95*10+D$2,WeightUpdate!$A$6:$A$794,0))</f>
        <v>4.1497999999999999</v>
      </c>
      <c r="E95" s="23">
        <f>INDEX(WeightUpdate!$F$6:$F$794,MATCH($A95*10+E$2,WeightUpdate!$A$6:$A$794,0))</f>
        <v>49</v>
      </c>
      <c r="F95" s="23">
        <f>INDEX(WeightUpdate!$F$6:$F$794,MATCH($A95*10+F$2,WeightUpdate!$A$6:$A$794,0))</f>
        <v>15</v>
      </c>
      <c r="G95" s="23">
        <f>INDEX(WeightUpdate!$F$6:$F$794,MATCH($A95*10+G$2,WeightUpdate!$A$6:$A$794,0))</f>
        <v>14</v>
      </c>
      <c r="H95" s="23">
        <f t="shared" si="9"/>
        <v>78</v>
      </c>
      <c r="I95" s="22">
        <f>INDEX(WeightUpdate!$K$6:$K$794,MATCH($A95*10+I$2,WeightUpdate!$A$6:$A$794,0))</f>
        <v>1.1448104790515585</v>
      </c>
      <c r="J95" s="22">
        <f>INDEX(WeightUpdate!$K$6:$K$794,MATCH($A95*10+J$2,WeightUpdate!$A$6:$A$794,0))</f>
        <v>1.803935919195139</v>
      </c>
      <c r="K95" s="22">
        <f>INDEX(WeightUpdate!$K$6:$K$794,MATCH($A95*10+K$2,WeightUpdate!$A$6:$A$794,0))</f>
        <v>6.0712228707589926</v>
      </c>
      <c r="L95" s="20">
        <f t="shared" si="7"/>
        <v>1</v>
      </c>
      <c r="M95" s="20">
        <f t="shared" si="8"/>
        <v>1</v>
      </c>
      <c r="N95" s="24">
        <f t="shared" si="10"/>
        <v>1.1448104790515585</v>
      </c>
      <c r="O95" s="24">
        <f t="shared" si="11"/>
        <v>1.803935919195139</v>
      </c>
      <c r="P95" s="24">
        <f t="shared" si="12"/>
        <v>6.0712228707589926</v>
      </c>
      <c r="Q95" s="20">
        <f t="shared" si="13"/>
        <v>1</v>
      </c>
      <c r="R95" s="23"/>
    </row>
    <row r="96" spans="1:18" x14ac:dyDescent="0.25">
      <c r="A96" s="21">
        <v>6111</v>
      </c>
      <c r="B96" s="22">
        <f>INDEX(WeightUpdate!$J$6:$J$794,MATCH($A96*10+B$2,WeightUpdate!$A$6:$A$794,0))</f>
        <v>0.97020000000000106</v>
      </c>
      <c r="C96" s="22">
        <f>INDEX(WeightUpdate!$J$6:$J$794,MATCH($A96*10+C$2,WeightUpdate!$A$6:$A$794,0))</f>
        <v>1.3917999999999999</v>
      </c>
      <c r="D96" s="22">
        <f>INDEX(WeightUpdate!$J$6:$J$794,MATCH($A96*10+D$2,WeightUpdate!$A$6:$A$794,0))</f>
        <v>3.2323999999999993</v>
      </c>
      <c r="E96" s="23">
        <f>INDEX(WeightUpdate!$F$6:$F$794,MATCH($A96*10+E$2,WeightUpdate!$A$6:$A$794,0))</f>
        <v>111</v>
      </c>
      <c r="F96" s="23">
        <f>INDEX(WeightUpdate!$F$6:$F$794,MATCH($A96*10+F$2,WeightUpdate!$A$6:$A$794,0))</f>
        <v>14</v>
      </c>
      <c r="G96" s="23">
        <f>INDEX(WeightUpdate!$F$6:$F$794,MATCH($A96*10+G$2,WeightUpdate!$A$6:$A$794,0))</f>
        <v>13</v>
      </c>
      <c r="H96" s="23">
        <f t="shared" si="9"/>
        <v>138</v>
      </c>
      <c r="I96" s="22">
        <f>INDEX(WeightUpdate!$K$6:$K$794,MATCH($A96*10+I$2,WeightUpdate!$A$6:$A$794,0))</f>
        <v>0.96516857824224123</v>
      </c>
      <c r="J96" s="22">
        <f>INDEX(WeightUpdate!$K$6:$K$794,MATCH($A96*10+J$2,WeightUpdate!$A$6:$A$794,0))</f>
        <v>1.4741870183059147</v>
      </c>
      <c r="K96" s="22">
        <f>INDEX(WeightUpdate!$K$6:$K$794,MATCH($A96*10+K$2,WeightUpdate!$A$6:$A$794,0))</f>
        <v>4.4238761587468245</v>
      </c>
      <c r="L96" s="20">
        <f t="shared" si="7"/>
        <v>1</v>
      </c>
      <c r="M96" s="20">
        <f t="shared" si="8"/>
        <v>1</v>
      </c>
      <c r="N96" s="24">
        <f t="shared" si="10"/>
        <v>0.96516857824224123</v>
      </c>
      <c r="O96" s="24">
        <f t="shared" si="11"/>
        <v>1.4741870183059147</v>
      </c>
      <c r="P96" s="24">
        <f t="shared" si="12"/>
        <v>4.4238761587468245</v>
      </c>
      <c r="Q96" s="20">
        <f t="shared" si="13"/>
        <v>1</v>
      </c>
      <c r="R96" s="23"/>
    </row>
    <row r="97" spans="1:18" x14ac:dyDescent="0.25">
      <c r="A97" s="21">
        <v>6112</v>
      </c>
      <c r="B97" s="22">
        <f>INDEX(WeightUpdate!$J$6:$J$794,MATCH($A97*10+B$2,WeightUpdate!$A$6:$A$794,0))</f>
        <v>0.95259999999998779</v>
      </c>
      <c r="C97" s="22">
        <f>INDEX(WeightUpdate!$J$6:$J$794,MATCH($A97*10+C$2,WeightUpdate!$A$6:$A$794,0))</f>
        <v>1.2415000000000007</v>
      </c>
      <c r="D97" s="22">
        <f>INDEX(WeightUpdate!$J$6:$J$794,MATCH($A97*10+D$2,WeightUpdate!$A$6:$A$794,0))</f>
        <v>2.4695999999999998</v>
      </c>
      <c r="E97" s="23">
        <f>INDEX(WeightUpdate!$F$6:$F$794,MATCH($A97*10+E$2,WeightUpdate!$A$6:$A$794,0))</f>
        <v>756</v>
      </c>
      <c r="F97" s="23">
        <f>INDEX(WeightUpdate!$F$6:$F$794,MATCH($A97*10+F$2,WeightUpdate!$A$6:$A$794,0))</f>
        <v>52</v>
      </c>
      <c r="G97" s="23">
        <f>INDEX(WeightUpdate!$F$6:$F$794,MATCH($A97*10+G$2,WeightUpdate!$A$6:$A$794,0))</f>
        <v>12</v>
      </c>
      <c r="H97" s="23">
        <f t="shared" si="9"/>
        <v>820</v>
      </c>
      <c r="I97" s="22">
        <f>INDEX(WeightUpdate!$K$6:$K$794,MATCH($A97*10+I$2,WeightUpdate!$A$6:$A$794,0))</f>
        <v>0.60774568173339927</v>
      </c>
      <c r="J97" s="22">
        <f>INDEX(WeightUpdate!$K$6:$K$794,MATCH($A97*10+J$2,WeightUpdate!$A$6:$A$794,0))</f>
        <v>1.1692255439497619</v>
      </c>
      <c r="K97" s="22">
        <f>INDEX(WeightUpdate!$K$6:$K$794,MATCH($A97*10+K$2,WeightUpdate!$A$6:$A$794,0))</f>
        <v>1.3573657306720106</v>
      </c>
      <c r="L97" s="20">
        <f t="shared" si="7"/>
        <v>1</v>
      </c>
      <c r="M97" s="20">
        <f t="shared" si="8"/>
        <v>1</v>
      </c>
      <c r="N97" s="24">
        <f t="shared" si="10"/>
        <v>0.60774568173339927</v>
      </c>
      <c r="O97" s="24">
        <f t="shared" si="11"/>
        <v>1.1692255439497619</v>
      </c>
      <c r="P97" s="24">
        <f t="shared" si="12"/>
        <v>1.3573657306720106</v>
      </c>
      <c r="Q97" s="20">
        <f t="shared" si="13"/>
        <v>1</v>
      </c>
      <c r="R97" s="23"/>
    </row>
    <row r="98" spans="1:18" x14ac:dyDescent="0.25">
      <c r="A98" s="21">
        <v>6113</v>
      </c>
      <c r="B98" s="22">
        <f>INDEX(WeightUpdate!$J$6:$J$794,MATCH($A98*10+B$2,WeightUpdate!$A$6:$A$794,0))</f>
        <v>0.90479999999999883</v>
      </c>
      <c r="C98" s="22">
        <f>INDEX(WeightUpdate!$J$6:$J$794,MATCH($A98*10+C$2,WeightUpdate!$A$6:$A$794,0))</f>
        <v>1.0030999999999484</v>
      </c>
      <c r="D98" s="22">
        <f>INDEX(WeightUpdate!$J$6:$J$794,MATCH($A98*10+D$2,WeightUpdate!$A$6:$A$794,0))</f>
        <v>1.4332999999999985</v>
      </c>
      <c r="E98" s="23">
        <f>INDEX(WeightUpdate!$F$6:$F$794,MATCH($A98*10+E$2,WeightUpdate!$A$6:$A$794,0))</f>
        <v>3592</v>
      </c>
      <c r="F98" s="23">
        <f>INDEX(WeightUpdate!$F$6:$F$794,MATCH($A98*10+F$2,WeightUpdate!$A$6:$A$794,0))</f>
        <v>148</v>
      </c>
      <c r="G98" s="23">
        <f>INDEX(WeightUpdate!$F$6:$F$794,MATCH($A98*10+G$2,WeightUpdate!$A$6:$A$794,0))</f>
        <v>52</v>
      </c>
      <c r="H98" s="23">
        <f t="shared" si="9"/>
        <v>3792</v>
      </c>
      <c r="I98" s="22">
        <f>INDEX(WeightUpdate!$K$6:$K$794,MATCH($A98*10+I$2,WeightUpdate!$A$6:$A$794,0))</f>
        <v>0.60269843059429928</v>
      </c>
      <c r="J98" s="22">
        <f>INDEX(WeightUpdate!$K$6:$K$794,MATCH($A98*10+J$2,WeightUpdate!$A$6:$A$794,0))</f>
        <v>0.86864240204253662</v>
      </c>
      <c r="K98" s="22">
        <f>INDEX(WeightUpdate!$K$6:$K$794,MATCH($A98*10+K$2,WeightUpdate!$A$6:$A$794,0))</f>
        <v>1.2044467807005794</v>
      </c>
      <c r="L98" s="20">
        <f t="shared" si="7"/>
        <v>1</v>
      </c>
      <c r="M98" s="20">
        <f t="shared" si="8"/>
        <v>1</v>
      </c>
      <c r="N98" s="24">
        <f t="shared" si="10"/>
        <v>0.60269843059429928</v>
      </c>
      <c r="O98" s="24">
        <f t="shared" si="11"/>
        <v>0.86864240204253662</v>
      </c>
      <c r="P98" s="24">
        <f t="shared" si="12"/>
        <v>1.2044467807005794</v>
      </c>
      <c r="Q98" s="20">
        <f t="shared" si="13"/>
        <v>1</v>
      </c>
      <c r="R98" s="23"/>
    </row>
    <row r="99" spans="1:18" x14ac:dyDescent="0.25">
      <c r="A99" s="21">
        <v>6114</v>
      </c>
      <c r="B99" s="22">
        <f>INDEX(WeightUpdate!$J$6:$J$794,MATCH($A99*10+B$2,WeightUpdate!$A$6:$A$794,0))</f>
        <v>0.74300000000001987</v>
      </c>
      <c r="C99" s="22">
        <f>INDEX(WeightUpdate!$J$6:$J$794,MATCH($A99*10+C$2,WeightUpdate!$A$6:$A$794,0))</f>
        <v>1.0406000000000004</v>
      </c>
      <c r="D99" s="22">
        <f>INDEX(WeightUpdate!$J$6:$J$794,MATCH($A99*10+D$2,WeightUpdate!$A$6:$A$794,0))</f>
        <v>2.1488999999999998</v>
      </c>
      <c r="E99" s="23">
        <f>INDEX(WeightUpdate!$F$6:$F$794,MATCH($A99*10+E$2,WeightUpdate!$A$6:$A$794,0))</f>
        <v>2184</v>
      </c>
      <c r="F99" s="23">
        <f>INDEX(WeightUpdate!$F$6:$F$794,MATCH($A99*10+F$2,WeightUpdate!$A$6:$A$794,0))</f>
        <v>35</v>
      </c>
      <c r="G99" s="23">
        <f>INDEX(WeightUpdate!$F$6:$F$794,MATCH($A99*10+G$2,WeightUpdate!$A$6:$A$794,0))</f>
        <v>15</v>
      </c>
      <c r="H99" s="23">
        <f t="shared" si="9"/>
        <v>2234</v>
      </c>
      <c r="I99" s="22">
        <f>INDEX(WeightUpdate!$K$6:$K$794,MATCH($A99*10+I$2,WeightUpdate!$A$6:$A$794,0))</f>
        <v>0.52017741251991423</v>
      </c>
      <c r="J99" s="22">
        <f>INDEX(WeightUpdate!$K$6:$K$794,MATCH($A99*10+J$2,WeightUpdate!$A$6:$A$794,0))</f>
        <v>0.73167396993450007</v>
      </c>
      <c r="K99" s="22">
        <f>INDEX(WeightUpdate!$K$6:$K$794,MATCH($A99*10+K$2,WeightUpdate!$A$6:$A$794,0))</f>
        <v>0.81784531818872286</v>
      </c>
      <c r="L99" s="20">
        <f t="shared" si="7"/>
        <v>1</v>
      </c>
      <c r="M99" s="20">
        <f t="shared" si="8"/>
        <v>1</v>
      </c>
      <c r="N99" s="24">
        <f t="shared" si="10"/>
        <v>0.52017741251991423</v>
      </c>
      <c r="O99" s="24">
        <f t="shared" si="11"/>
        <v>0.73167396993450007</v>
      </c>
      <c r="P99" s="24">
        <f t="shared" si="12"/>
        <v>0.81784531818872286</v>
      </c>
      <c r="Q99" s="20">
        <f t="shared" si="13"/>
        <v>1</v>
      </c>
      <c r="R99" s="23"/>
    </row>
    <row r="100" spans="1:18" x14ac:dyDescent="0.25">
      <c r="A100" s="21">
        <v>6120</v>
      </c>
      <c r="B100" s="22">
        <f>INDEX(WeightUpdate!$J$6:$J$794,MATCH($A100*10+B$2,WeightUpdate!$A$6:$A$794,0))</f>
        <v>1.6458000000000064</v>
      </c>
      <c r="C100" s="22">
        <f>INDEX(WeightUpdate!$J$6:$J$794,MATCH($A100*10+C$2,WeightUpdate!$A$6:$A$794,0))</f>
        <v>2.2815999999999979</v>
      </c>
      <c r="D100" s="22">
        <f>INDEX(WeightUpdate!$J$6:$J$794,MATCH($A100*10+D$2,WeightUpdate!$A$6:$A$794,0))</f>
        <v>4.9065999999999983</v>
      </c>
      <c r="E100" s="23">
        <f>INDEX(WeightUpdate!$F$6:$F$794,MATCH($A100*10+E$2,WeightUpdate!$A$6:$A$794,0))</f>
        <v>326</v>
      </c>
      <c r="F100" s="23">
        <f>INDEX(WeightUpdate!$F$6:$F$794,MATCH($A100*10+F$2,WeightUpdate!$A$6:$A$794,0))</f>
        <v>299</v>
      </c>
      <c r="G100" s="23">
        <f>INDEX(WeightUpdate!$F$6:$F$794,MATCH($A100*10+G$2,WeightUpdate!$A$6:$A$794,0))</f>
        <v>96</v>
      </c>
      <c r="H100" s="23">
        <f t="shared" si="9"/>
        <v>721</v>
      </c>
      <c r="I100" s="22">
        <f>INDEX(WeightUpdate!$K$6:$K$794,MATCH($A100*10+I$2,WeightUpdate!$A$6:$A$794,0))</f>
        <v>1.4229546885689661</v>
      </c>
      <c r="J100" s="22">
        <f>INDEX(WeightUpdate!$K$6:$K$794,MATCH($A100*10+J$2,WeightUpdate!$A$6:$A$794,0))</f>
        <v>1.5218320115955302</v>
      </c>
      <c r="K100" s="22">
        <f>INDEX(WeightUpdate!$K$6:$K$794,MATCH($A100*10+K$2,WeightUpdate!$A$6:$A$794,0))</f>
        <v>3.9316215922282778</v>
      </c>
      <c r="L100" s="20">
        <f t="shared" si="7"/>
        <v>1</v>
      </c>
      <c r="M100" s="20">
        <f t="shared" si="8"/>
        <v>1</v>
      </c>
      <c r="N100" s="24">
        <f t="shared" si="10"/>
        <v>1.4229546885689661</v>
      </c>
      <c r="O100" s="24">
        <f t="shared" si="11"/>
        <v>1.5218320115955302</v>
      </c>
      <c r="P100" s="24">
        <f t="shared" si="12"/>
        <v>3.9316215922282778</v>
      </c>
      <c r="Q100" s="20">
        <f t="shared" si="13"/>
        <v>1</v>
      </c>
      <c r="R100" s="23"/>
    </row>
    <row r="101" spans="1:18" x14ac:dyDescent="0.25">
      <c r="A101" s="21">
        <v>6130</v>
      </c>
      <c r="B101" s="22">
        <f>INDEX(WeightUpdate!$J$6:$J$794,MATCH($A101*10+B$2,WeightUpdate!$A$6:$A$794,0))</f>
        <v>0.88469999999999982</v>
      </c>
      <c r="C101" s="22">
        <f>INDEX(WeightUpdate!$J$6:$J$794,MATCH($A101*10+C$2,WeightUpdate!$A$6:$A$794,0))</f>
        <v>1.7242</v>
      </c>
      <c r="D101" s="22">
        <f>INDEX(WeightUpdate!$J$6:$J$794,MATCH($A101*10+D$2,WeightUpdate!$A$6:$A$794,0))</f>
        <v>4.2351999999999999</v>
      </c>
      <c r="E101" s="23">
        <f>INDEX(WeightUpdate!$F$6:$F$794,MATCH($A101*10+E$2,WeightUpdate!$A$6:$A$794,0))</f>
        <v>31</v>
      </c>
      <c r="F101" s="23">
        <f>INDEX(WeightUpdate!$F$6:$F$794,MATCH($A101*10+F$2,WeightUpdate!$A$6:$A$794,0))</f>
        <v>9</v>
      </c>
      <c r="G101" s="23">
        <f>INDEX(WeightUpdate!$F$6:$F$794,MATCH($A101*10+G$2,WeightUpdate!$A$6:$A$794,0))</f>
        <v>3</v>
      </c>
      <c r="H101" s="23">
        <f t="shared" si="9"/>
        <v>43</v>
      </c>
      <c r="I101" s="22">
        <f>INDEX(WeightUpdate!$K$6:$K$794,MATCH($A101*10+I$2,WeightUpdate!$A$6:$A$794,0))</f>
        <v>0.9059324026676332</v>
      </c>
      <c r="J101" s="22">
        <f>INDEX(WeightUpdate!$K$6:$K$794,MATCH($A101*10+J$2,WeightUpdate!$A$6:$A$794,0))</f>
        <v>0.68744497726660403</v>
      </c>
      <c r="K101" s="22">
        <f>INDEX(WeightUpdate!$K$6:$K$794,MATCH($A101*10+K$2,WeightUpdate!$A$6:$A$794,0))</f>
        <v>4.0690931520438376</v>
      </c>
      <c r="L101" s="20">
        <f t="shared" si="7"/>
        <v>0</v>
      </c>
      <c r="M101" s="20">
        <f t="shared" si="8"/>
        <v>1</v>
      </c>
      <c r="N101" s="24">
        <f t="shared" si="10"/>
        <v>0.9059324026676332</v>
      </c>
      <c r="O101" s="24">
        <f t="shared" si="11"/>
        <v>1.7655800256352814</v>
      </c>
      <c r="P101" s="24">
        <f t="shared" si="12"/>
        <v>4.3368428979065907</v>
      </c>
      <c r="Q101" s="20">
        <f t="shared" si="13"/>
        <v>1</v>
      </c>
      <c r="R101" s="23"/>
    </row>
    <row r="102" spans="1:18" x14ac:dyDescent="0.25">
      <c r="A102" s="21">
        <v>6140</v>
      </c>
      <c r="B102" s="22">
        <f>INDEX(WeightUpdate!$J$6:$J$794,MATCH($A102*10+B$2,WeightUpdate!$A$6:$A$794,0))</f>
        <v>1.0542999999999996</v>
      </c>
      <c r="C102" s="22">
        <f>INDEX(WeightUpdate!$J$6:$J$794,MATCH($A102*10+C$2,WeightUpdate!$A$6:$A$794,0))</f>
        <v>1.6274</v>
      </c>
      <c r="D102" s="22">
        <f>INDEX(WeightUpdate!$J$6:$J$794,MATCH($A102*10+D$2,WeightUpdate!$A$6:$A$794,0))</f>
        <v>3.2527999999999975</v>
      </c>
      <c r="E102" s="23">
        <f>INDEX(WeightUpdate!$F$6:$F$794,MATCH($A102*10+E$2,WeightUpdate!$A$6:$A$794,0))</f>
        <v>179</v>
      </c>
      <c r="F102" s="23">
        <f>INDEX(WeightUpdate!$F$6:$F$794,MATCH($A102*10+F$2,WeightUpdate!$A$6:$A$794,0))</f>
        <v>54</v>
      </c>
      <c r="G102" s="23">
        <f>INDEX(WeightUpdate!$F$6:$F$794,MATCH($A102*10+G$2,WeightUpdate!$A$6:$A$794,0))</f>
        <v>77</v>
      </c>
      <c r="H102" s="23">
        <f t="shared" si="9"/>
        <v>310</v>
      </c>
      <c r="I102" s="22">
        <f>INDEX(WeightUpdate!$K$6:$K$794,MATCH($A102*10+I$2,WeightUpdate!$A$6:$A$794,0))</f>
        <v>0.7455877610179189</v>
      </c>
      <c r="J102" s="22">
        <f>INDEX(WeightUpdate!$K$6:$K$794,MATCH($A102*10+J$2,WeightUpdate!$A$6:$A$794,0))</f>
        <v>1.3170052407292605</v>
      </c>
      <c r="K102" s="22">
        <f>INDEX(WeightUpdate!$K$6:$K$794,MATCH($A102*10+K$2,WeightUpdate!$A$6:$A$794,0))</f>
        <v>2.2129568756686009</v>
      </c>
      <c r="L102" s="20">
        <f t="shared" si="7"/>
        <v>1</v>
      </c>
      <c r="M102" s="20">
        <f t="shared" si="8"/>
        <v>1</v>
      </c>
      <c r="N102" s="24">
        <f t="shared" si="10"/>
        <v>0.7455877610179189</v>
      </c>
      <c r="O102" s="24">
        <f t="shared" si="11"/>
        <v>1.3170052407292605</v>
      </c>
      <c r="P102" s="24">
        <f t="shared" si="12"/>
        <v>2.2129568756686009</v>
      </c>
      <c r="Q102" s="20">
        <f t="shared" si="13"/>
        <v>1</v>
      </c>
      <c r="R102" s="23"/>
    </row>
    <row r="103" spans="1:18" x14ac:dyDescent="0.25">
      <c r="A103" s="21">
        <v>6150</v>
      </c>
      <c r="B103" s="22">
        <f>INDEX(WeightUpdate!$J$6:$J$794,MATCH($A103*10+B$2,WeightUpdate!$A$6:$A$794,0))</f>
        <v>0.65820000000001433</v>
      </c>
      <c r="C103" s="22">
        <f>INDEX(WeightUpdate!$J$6:$J$794,MATCH($A103*10+C$2,WeightUpdate!$A$6:$A$794,0))</f>
        <v>1.0407000000000008</v>
      </c>
      <c r="D103" s="22">
        <f>INDEX(WeightUpdate!$J$6:$J$794,MATCH($A103*10+D$2,WeightUpdate!$A$6:$A$794,0))</f>
        <v>1.9641</v>
      </c>
      <c r="E103" s="23">
        <f>INDEX(WeightUpdate!$F$6:$F$794,MATCH($A103*10+E$2,WeightUpdate!$A$6:$A$794,0))</f>
        <v>2991</v>
      </c>
      <c r="F103" s="23">
        <f>INDEX(WeightUpdate!$F$6:$F$794,MATCH($A103*10+F$2,WeightUpdate!$A$6:$A$794,0))</f>
        <v>134</v>
      </c>
      <c r="G103" s="23">
        <f>INDEX(WeightUpdate!$F$6:$F$794,MATCH($A103*10+G$2,WeightUpdate!$A$6:$A$794,0))</f>
        <v>18</v>
      </c>
      <c r="H103" s="23">
        <f t="shared" si="9"/>
        <v>3143</v>
      </c>
      <c r="I103" s="22">
        <f>INDEX(WeightUpdate!$K$6:$K$794,MATCH($A103*10+I$2,WeightUpdate!$A$6:$A$794,0))</f>
        <v>0.39840603420636606</v>
      </c>
      <c r="J103" s="22">
        <f>INDEX(WeightUpdate!$K$6:$K$794,MATCH($A103*10+J$2,WeightUpdate!$A$6:$A$794,0))</f>
        <v>0.60984780371540781</v>
      </c>
      <c r="K103" s="22">
        <f>INDEX(WeightUpdate!$K$6:$K$794,MATCH($A103*10+K$2,WeightUpdate!$A$6:$A$794,0))</f>
        <v>0.8038475971218948</v>
      </c>
      <c r="L103" s="20">
        <f t="shared" si="7"/>
        <v>1</v>
      </c>
      <c r="M103" s="20">
        <f t="shared" si="8"/>
        <v>1</v>
      </c>
      <c r="N103" s="24">
        <f t="shared" si="10"/>
        <v>0.39840603420636606</v>
      </c>
      <c r="O103" s="24">
        <f t="shared" si="11"/>
        <v>0.60984780371540781</v>
      </c>
      <c r="P103" s="24">
        <f t="shared" si="12"/>
        <v>0.8038475971218948</v>
      </c>
      <c r="Q103" s="20">
        <f t="shared" si="13"/>
        <v>1</v>
      </c>
      <c r="R103" s="23"/>
    </row>
    <row r="104" spans="1:18" x14ac:dyDescent="0.25">
      <c r="A104" s="21">
        <v>6410</v>
      </c>
      <c r="B104" s="22">
        <f>INDEX(WeightUpdate!$J$6:$J$794,MATCH($A104*10+B$2,WeightUpdate!$A$6:$A$794,0))</f>
        <v>0.78759999999999841</v>
      </c>
      <c r="C104" s="22">
        <f>INDEX(WeightUpdate!$J$6:$J$794,MATCH($A104*10+C$2,WeightUpdate!$A$6:$A$794,0))</f>
        <v>1.1182000000000014</v>
      </c>
      <c r="D104" s="22">
        <f>INDEX(WeightUpdate!$J$6:$J$794,MATCH($A104*10+D$2,WeightUpdate!$A$6:$A$794,0))</f>
        <v>1.8701999999999983</v>
      </c>
      <c r="E104" s="23">
        <f>INDEX(WeightUpdate!$F$6:$F$794,MATCH($A104*10+E$2,WeightUpdate!$A$6:$A$794,0))</f>
        <v>88</v>
      </c>
      <c r="F104" s="23">
        <f>INDEX(WeightUpdate!$F$6:$F$794,MATCH($A104*10+F$2,WeightUpdate!$A$6:$A$794,0))</f>
        <v>113</v>
      </c>
      <c r="G104" s="23">
        <f>INDEX(WeightUpdate!$F$6:$F$794,MATCH($A104*10+G$2,WeightUpdate!$A$6:$A$794,0))</f>
        <v>64</v>
      </c>
      <c r="H104" s="23">
        <f t="shared" si="9"/>
        <v>265</v>
      </c>
      <c r="I104" s="22">
        <f>INDEX(WeightUpdate!$K$6:$K$794,MATCH($A104*10+I$2,WeightUpdate!$A$6:$A$794,0))</f>
        <v>1.3562476710211064</v>
      </c>
      <c r="J104" s="22">
        <f>INDEX(WeightUpdate!$K$6:$K$794,MATCH($A104*10+J$2,WeightUpdate!$A$6:$A$794,0))</f>
        <v>1.6144389010729641</v>
      </c>
      <c r="K104" s="22">
        <f>INDEX(WeightUpdate!$K$6:$K$794,MATCH($A104*10+K$2,WeightUpdate!$A$6:$A$794,0))</f>
        <v>2.7264236022482962</v>
      </c>
      <c r="L104" s="20">
        <f t="shared" si="7"/>
        <v>1</v>
      </c>
      <c r="M104" s="20">
        <f t="shared" si="8"/>
        <v>2</v>
      </c>
      <c r="N104" s="24">
        <f t="shared" si="10"/>
        <v>1.3562476710211064</v>
      </c>
      <c r="O104" s="24">
        <f t="shared" si="11"/>
        <v>1.6144389010729641</v>
      </c>
      <c r="P104" s="24">
        <f t="shared" si="12"/>
        <v>2.7264236022482962</v>
      </c>
      <c r="Q104" s="20">
        <f t="shared" si="13"/>
        <v>1</v>
      </c>
      <c r="R104" s="23"/>
    </row>
    <row r="105" spans="1:18" x14ac:dyDescent="0.25">
      <c r="A105" s="21">
        <v>6411</v>
      </c>
      <c r="B105" s="22">
        <f>INDEX(WeightUpdate!$J$6:$J$794,MATCH($A105*10+B$2,WeightUpdate!$A$6:$A$794,0))</f>
        <v>0.58980000000001076</v>
      </c>
      <c r="C105" s="22">
        <f>INDEX(WeightUpdate!$J$6:$J$794,MATCH($A105*10+C$2,WeightUpdate!$A$6:$A$794,0))</f>
        <v>0.86680000000000712</v>
      </c>
      <c r="D105" s="22">
        <f>INDEX(WeightUpdate!$J$6:$J$794,MATCH($A105*10+D$2,WeightUpdate!$A$6:$A$794,0))</f>
        <v>1.4175000000000006</v>
      </c>
      <c r="E105" s="23">
        <f>INDEX(WeightUpdate!$F$6:$F$794,MATCH($A105*10+E$2,WeightUpdate!$A$6:$A$794,0))</f>
        <v>1155</v>
      </c>
      <c r="F105" s="23">
        <f>INDEX(WeightUpdate!$F$6:$F$794,MATCH($A105*10+F$2,WeightUpdate!$A$6:$A$794,0))</f>
        <v>255</v>
      </c>
      <c r="G105" s="23">
        <f>INDEX(WeightUpdate!$F$6:$F$794,MATCH($A105*10+G$2,WeightUpdate!$A$6:$A$794,0))</f>
        <v>142</v>
      </c>
      <c r="H105" s="23">
        <f t="shared" si="9"/>
        <v>1552</v>
      </c>
      <c r="I105" s="22">
        <f>INDEX(WeightUpdate!$K$6:$K$794,MATCH($A105*10+I$2,WeightUpdate!$A$6:$A$794,0))</f>
        <v>0.30830860106124386</v>
      </c>
      <c r="J105" s="22">
        <f>INDEX(WeightUpdate!$K$6:$K$794,MATCH($A105*10+J$2,WeightUpdate!$A$6:$A$794,0))</f>
        <v>0.57567699404450035</v>
      </c>
      <c r="K105" s="22">
        <f>INDEX(WeightUpdate!$K$6:$K$794,MATCH($A105*10+K$2,WeightUpdate!$A$6:$A$794,0))</f>
        <v>1.3794834549872446</v>
      </c>
      <c r="L105" s="20">
        <f t="shared" si="7"/>
        <v>1</v>
      </c>
      <c r="M105" s="20">
        <f t="shared" si="8"/>
        <v>1</v>
      </c>
      <c r="N105" s="24">
        <f t="shared" si="10"/>
        <v>0.30830860106124386</v>
      </c>
      <c r="O105" s="24">
        <f t="shared" si="11"/>
        <v>0.57567699404450035</v>
      </c>
      <c r="P105" s="24">
        <f t="shared" si="12"/>
        <v>1.3794834549872446</v>
      </c>
      <c r="Q105" s="20">
        <f t="shared" si="13"/>
        <v>1</v>
      </c>
      <c r="R105" s="23"/>
    </row>
    <row r="106" spans="1:18" x14ac:dyDescent="0.25">
      <c r="A106" s="21">
        <v>6412</v>
      </c>
      <c r="B106" s="22">
        <f>INDEX(WeightUpdate!$J$6:$J$794,MATCH($A106*10+B$2,WeightUpdate!$A$6:$A$794,0))</f>
        <v>0.51099999999999934</v>
      </c>
      <c r="C106" s="22">
        <f>INDEX(WeightUpdate!$J$6:$J$794,MATCH($A106*10+C$2,WeightUpdate!$A$6:$A$794,0))</f>
        <v>0.74750000000000083</v>
      </c>
      <c r="D106" s="22">
        <f>INDEX(WeightUpdate!$J$6:$J$794,MATCH($A106*10+D$2,WeightUpdate!$A$6:$A$794,0))</f>
        <v>1.2854000000000005</v>
      </c>
      <c r="E106" s="23">
        <f>INDEX(WeightUpdate!$F$6:$F$794,MATCH($A106*10+E$2,WeightUpdate!$A$6:$A$794,0))</f>
        <v>202</v>
      </c>
      <c r="F106" s="23">
        <f>INDEX(WeightUpdate!$F$6:$F$794,MATCH($A106*10+F$2,WeightUpdate!$A$6:$A$794,0))</f>
        <v>53</v>
      </c>
      <c r="G106" s="23">
        <f>INDEX(WeightUpdate!$F$6:$F$794,MATCH($A106*10+G$2,WeightUpdate!$A$6:$A$794,0))</f>
        <v>52</v>
      </c>
      <c r="H106" s="23">
        <f t="shared" si="9"/>
        <v>307</v>
      </c>
      <c r="I106" s="22">
        <f>INDEX(WeightUpdate!$K$6:$K$794,MATCH($A106*10+I$2,WeightUpdate!$A$6:$A$794,0))</f>
        <v>0.2298535328800444</v>
      </c>
      <c r="J106" s="22">
        <f>INDEX(WeightUpdate!$K$6:$K$794,MATCH($A106*10+J$2,WeightUpdate!$A$6:$A$794,0))</f>
        <v>0.61556908849339287</v>
      </c>
      <c r="K106" s="22">
        <f>INDEX(WeightUpdate!$K$6:$K$794,MATCH($A106*10+K$2,WeightUpdate!$A$6:$A$794,0))</f>
        <v>1.0958822198628744</v>
      </c>
      <c r="L106" s="20">
        <f t="shared" si="7"/>
        <v>1</v>
      </c>
      <c r="M106" s="20">
        <f t="shared" si="8"/>
        <v>1</v>
      </c>
      <c r="N106" s="24">
        <f t="shared" si="10"/>
        <v>0.2298535328800444</v>
      </c>
      <c r="O106" s="24">
        <f t="shared" si="11"/>
        <v>0.61556908849339287</v>
      </c>
      <c r="P106" s="24">
        <f t="shared" si="12"/>
        <v>1.0958822198628744</v>
      </c>
      <c r="Q106" s="20">
        <f t="shared" si="13"/>
        <v>1</v>
      </c>
      <c r="R106" s="23"/>
    </row>
    <row r="107" spans="1:18" x14ac:dyDescent="0.25">
      <c r="A107" s="21">
        <v>6413</v>
      </c>
      <c r="B107" s="22">
        <f>INDEX(WeightUpdate!$J$6:$J$794,MATCH($A107*10+B$2,WeightUpdate!$A$6:$A$794,0))</f>
        <v>0.67780000000000129</v>
      </c>
      <c r="C107" s="22">
        <f>INDEX(WeightUpdate!$J$6:$J$794,MATCH($A107*10+C$2,WeightUpdate!$A$6:$A$794,0))</f>
        <v>0.86939999999999928</v>
      </c>
      <c r="D107" s="22">
        <f>INDEX(WeightUpdate!$J$6:$J$794,MATCH($A107*10+D$2,WeightUpdate!$A$6:$A$794,0))</f>
        <v>1.4036</v>
      </c>
      <c r="E107" s="23">
        <f>INDEX(WeightUpdate!$F$6:$F$794,MATCH($A107*10+E$2,WeightUpdate!$A$6:$A$794,0))</f>
        <v>178</v>
      </c>
      <c r="F107" s="23">
        <f>INDEX(WeightUpdate!$F$6:$F$794,MATCH($A107*10+F$2,WeightUpdate!$A$6:$A$794,0))</f>
        <v>62</v>
      </c>
      <c r="G107" s="23">
        <f>INDEX(WeightUpdate!$F$6:$F$794,MATCH($A107*10+G$2,WeightUpdate!$A$6:$A$794,0))</f>
        <v>40</v>
      </c>
      <c r="H107" s="23">
        <f t="shared" si="9"/>
        <v>280</v>
      </c>
      <c r="I107" s="22">
        <f>INDEX(WeightUpdate!$K$6:$K$794,MATCH($A107*10+I$2,WeightUpdate!$A$6:$A$794,0))</f>
        <v>0.65481434637118785</v>
      </c>
      <c r="J107" s="22">
        <f>INDEX(WeightUpdate!$K$6:$K$794,MATCH($A107*10+J$2,WeightUpdate!$A$6:$A$794,0))</f>
        <v>0.85411051972783281</v>
      </c>
      <c r="K107" s="22">
        <f>INDEX(WeightUpdate!$K$6:$K$794,MATCH($A107*10+K$2,WeightUpdate!$A$6:$A$794,0))</f>
        <v>1.9549296792279263</v>
      </c>
      <c r="L107" s="20">
        <f t="shared" si="7"/>
        <v>1</v>
      </c>
      <c r="M107" s="20">
        <f t="shared" si="8"/>
        <v>1</v>
      </c>
      <c r="N107" s="24">
        <f t="shared" si="10"/>
        <v>0.65481434637118785</v>
      </c>
      <c r="O107" s="24">
        <f t="shared" si="11"/>
        <v>0.85411051972783281</v>
      </c>
      <c r="P107" s="24">
        <f t="shared" si="12"/>
        <v>1.9549296792279263</v>
      </c>
      <c r="Q107" s="20">
        <f t="shared" si="13"/>
        <v>1</v>
      </c>
      <c r="R107" s="23"/>
    </row>
    <row r="108" spans="1:18" x14ac:dyDescent="0.25">
      <c r="A108" s="21">
        <v>6414</v>
      </c>
      <c r="B108" s="22">
        <f>INDEX(WeightUpdate!$J$6:$J$794,MATCH($A108*10+B$2,WeightUpdate!$A$6:$A$794,0))</f>
        <v>0.77059999999999995</v>
      </c>
      <c r="C108" s="22">
        <f>INDEX(WeightUpdate!$J$6:$J$794,MATCH($A108*10+C$2,WeightUpdate!$A$6:$A$794,0))</f>
        <v>1.0344</v>
      </c>
      <c r="D108" s="22">
        <f>INDEX(WeightUpdate!$J$6:$J$794,MATCH($A108*10+D$2,WeightUpdate!$A$6:$A$794,0))</f>
        <v>1.8161000000000003</v>
      </c>
      <c r="E108" s="23">
        <f>INDEX(WeightUpdate!$F$6:$F$794,MATCH($A108*10+E$2,WeightUpdate!$A$6:$A$794,0))</f>
        <v>10</v>
      </c>
      <c r="F108" s="23">
        <f>INDEX(WeightUpdate!$F$6:$F$794,MATCH($A108*10+F$2,WeightUpdate!$A$6:$A$794,0))</f>
        <v>2</v>
      </c>
      <c r="G108" s="23">
        <f>INDEX(WeightUpdate!$F$6:$F$794,MATCH($A108*10+G$2,WeightUpdate!$A$6:$A$794,0))</f>
        <v>7</v>
      </c>
      <c r="H108" s="23">
        <f t="shared" si="9"/>
        <v>19</v>
      </c>
      <c r="I108" s="22">
        <f>INDEX(WeightUpdate!$K$6:$K$794,MATCH($A108*10+I$2,WeightUpdate!$A$6:$A$794,0))</f>
        <v>0.35506185967516241</v>
      </c>
      <c r="J108" s="22">
        <f>INDEX(WeightUpdate!$K$6:$K$794,MATCH($A108*10+J$2,WeightUpdate!$A$6:$A$794,0))</f>
        <v>1.6669641653438678</v>
      </c>
      <c r="K108" s="22">
        <f>INDEX(WeightUpdate!$K$6:$K$794,MATCH($A108*10+K$2,WeightUpdate!$A$6:$A$794,0))</f>
        <v>4.7426709750027198</v>
      </c>
      <c r="L108" s="20">
        <f t="shared" si="7"/>
        <v>1</v>
      </c>
      <c r="M108" s="20">
        <f t="shared" si="8"/>
        <v>1</v>
      </c>
      <c r="N108" s="24">
        <f t="shared" si="10"/>
        <v>0.35506185967516241</v>
      </c>
      <c r="O108" s="24">
        <f t="shared" si="11"/>
        <v>1.6669641653438678</v>
      </c>
      <c r="P108" s="24">
        <f t="shared" si="12"/>
        <v>4.7426709750027198</v>
      </c>
      <c r="Q108" s="20">
        <f t="shared" si="13"/>
        <v>1</v>
      </c>
      <c r="R108" s="23"/>
    </row>
    <row r="109" spans="1:18" x14ac:dyDescent="0.25">
      <c r="A109" s="21">
        <v>6415</v>
      </c>
      <c r="B109" s="22">
        <f>INDEX(WeightUpdate!$J$6:$J$794,MATCH($A109*10+B$2,WeightUpdate!$A$6:$A$794,0))</f>
        <v>0.54649999999999987</v>
      </c>
      <c r="C109" s="22">
        <f>INDEX(WeightUpdate!$J$6:$J$794,MATCH($A109*10+C$2,WeightUpdate!$A$6:$A$794,0))</f>
        <v>0.7762</v>
      </c>
      <c r="D109" s="22">
        <f>INDEX(WeightUpdate!$J$6:$J$794,MATCH($A109*10+D$2,WeightUpdate!$A$6:$A$794,0))</f>
        <v>1.3863000000000001</v>
      </c>
      <c r="E109" s="23">
        <f>INDEX(WeightUpdate!$F$6:$F$794,MATCH($A109*10+E$2,WeightUpdate!$A$6:$A$794,0))</f>
        <v>165</v>
      </c>
      <c r="F109" s="23">
        <f>INDEX(WeightUpdate!$F$6:$F$794,MATCH($A109*10+F$2,WeightUpdate!$A$6:$A$794,0))</f>
        <v>57</v>
      </c>
      <c r="G109" s="23">
        <f>INDEX(WeightUpdate!$F$6:$F$794,MATCH($A109*10+G$2,WeightUpdate!$A$6:$A$794,0))</f>
        <v>27</v>
      </c>
      <c r="H109" s="23">
        <f t="shared" si="9"/>
        <v>249</v>
      </c>
      <c r="I109" s="22">
        <f>INDEX(WeightUpdate!$K$6:$K$794,MATCH($A109*10+I$2,WeightUpdate!$A$6:$A$794,0))</f>
        <v>0.41569018893404153</v>
      </c>
      <c r="J109" s="22">
        <f>INDEX(WeightUpdate!$K$6:$K$794,MATCH($A109*10+J$2,WeightUpdate!$A$6:$A$794,0))</f>
        <v>0.87962393638043013</v>
      </c>
      <c r="K109" s="22">
        <f>INDEX(WeightUpdate!$K$6:$K$794,MATCH($A109*10+K$2,WeightUpdate!$A$6:$A$794,0))</f>
        <v>2.3320262192331151</v>
      </c>
      <c r="L109" s="20">
        <f t="shared" si="7"/>
        <v>1</v>
      </c>
      <c r="M109" s="20">
        <f t="shared" si="8"/>
        <v>1</v>
      </c>
      <c r="N109" s="24">
        <f t="shared" si="10"/>
        <v>0.41569018893404153</v>
      </c>
      <c r="O109" s="24">
        <f t="shared" si="11"/>
        <v>0.87962393638043013</v>
      </c>
      <c r="P109" s="24">
        <f t="shared" si="12"/>
        <v>2.3320262192331151</v>
      </c>
      <c r="Q109" s="20">
        <f t="shared" si="13"/>
        <v>1</v>
      </c>
      <c r="R109" s="23"/>
    </row>
    <row r="110" spans="1:18" x14ac:dyDescent="0.25">
      <c r="A110" s="21">
        <v>6416</v>
      </c>
      <c r="B110" s="22">
        <f>INDEX(WeightUpdate!$J$6:$J$794,MATCH($A110*10+B$2,WeightUpdate!$A$6:$A$794,0))</f>
        <v>0.87700000000000022</v>
      </c>
      <c r="C110" s="22">
        <f>INDEX(WeightUpdate!$J$6:$J$794,MATCH($A110*10+C$2,WeightUpdate!$A$6:$A$794,0))</f>
        <v>1.2087000000000001</v>
      </c>
      <c r="D110" s="22">
        <f>INDEX(WeightUpdate!$J$6:$J$794,MATCH($A110*10+D$2,WeightUpdate!$A$6:$A$794,0))</f>
        <v>1.8073000000000004</v>
      </c>
      <c r="E110" s="23">
        <f>INDEX(WeightUpdate!$F$6:$F$794,MATCH($A110*10+E$2,WeightUpdate!$A$6:$A$794,0))</f>
        <v>34</v>
      </c>
      <c r="F110" s="23">
        <f>INDEX(WeightUpdate!$F$6:$F$794,MATCH($A110*10+F$2,WeightUpdate!$A$6:$A$794,0))</f>
        <v>26</v>
      </c>
      <c r="G110" s="23">
        <f>INDEX(WeightUpdate!$F$6:$F$794,MATCH($A110*10+G$2,WeightUpdate!$A$6:$A$794,0))</f>
        <v>15</v>
      </c>
      <c r="H110" s="23">
        <f t="shared" si="9"/>
        <v>75</v>
      </c>
      <c r="I110" s="22">
        <f>INDEX(WeightUpdate!$K$6:$K$794,MATCH($A110*10+I$2,WeightUpdate!$A$6:$A$794,0))</f>
        <v>0.98584853832839725</v>
      </c>
      <c r="J110" s="22">
        <f>INDEX(WeightUpdate!$K$6:$K$794,MATCH($A110*10+J$2,WeightUpdate!$A$6:$A$794,0))</f>
        <v>1.525754502700464</v>
      </c>
      <c r="K110" s="22">
        <f>INDEX(WeightUpdate!$K$6:$K$794,MATCH($A110*10+K$2,WeightUpdate!$A$6:$A$794,0))</f>
        <v>3.0462990511366765</v>
      </c>
      <c r="L110" s="20">
        <f t="shared" si="7"/>
        <v>1</v>
      </c>
      <c r="M110" s="20">
        <f t="shared" si="8"/>
        <v>1</v>
      </c>
      <c r="N110" s="24">
        <f t="shared" si="10"/>
        <v>0.98584853832839725</v>
      </c>
      <c r="O110" s="24">
        <f t="shared" si="11"/>
        <v>1.525754502700464</v>
      </c>
      <c r="P110" s="24">
        <f t="shared" si="12"/>
        <v>3.0462990511366765</v>
      </c>
      <c r="Q110" s="20">
        <f t="shared" si="13"/>
        <v>1</v>
      </c>
      <c r="R110" s="23"/>
    </row>
    <row r="111" spans="1:18" x14ac:dyDescent="0.25">
      <c r="A111" s="21">
        <v>6417</v>
      </c>
      <c r="B111" s="22">
        <f>INDEX(WeightUpdate!$J$6:$J$794,MATCH($A111*10+B$2,WeightUpdate!$A$6:$A$794,0))</f>
        <v>0.44080000000001418</v>
      </c>
      <c r="C111" s="22">
        <f>INDEX(WeightUpdate!$J$6:$J$794,MATCH($A111*10+C$2,WeightUpdate!$A$6:$A$794,0))</f>
        <v>0.62620000000000009</v>
      </c>
      <c r="D111" s="22">
        <f>INDEX(WeightUpdate!$J$6:$J$794,MATCH($A111*10+D$2,WeightUpdate!$A$6:$A$794,0))</f>
        <v>0.93029999999999879</v>
      </c>
      <c r="E111" s="23">
        <f>INDEX(WeightUpdate!$F$6:$F$794,MATCH($A111*10+E$2,WeightUpdate!$A$6:$A$794,0))</f>
        <v>6671</v>
      </c>
      <c r="F111" s="23">
        <f>INDEX(WeightUpdate!$F$6:$F$794,MATCH($A111*10+F$2,WeightUpdate!$A$6:$A$794,0))</f>
        <v>782</v>
      </c>
      <c r="G111" s="23">
        <f>INDEX(WeightUpdate!$F$6:$F$794,MATCH($A111*10+G$2,WeightUpdate!$A$6:$A$794,0))</f>
        <v>449</v>
      </c>
      <c r="H111" s="23">
        <f t="shared" si="9"/>
        <v>7902</v>
      </c>
      <c r="I111" s="22">
        <f>INDEX(WeightUpdate!$K$6:$K$794,MATCH($A111*10+I$2,WeightUpdate!$A$6:$A$794,0))</f>
        <v>0.24185813707057827</v>
      </c>
      <c r="J111" s="22">
        <f>INDEX(WeightUpdate!$K$6:$K$794,MATCH($A111*10+J$2,WeightUpdate!$A$6:$A$794,0))</f>
        <v>0.39321233308179443</v>
      </c>
      <c r="K111" s="22">
        <f>INDEX(WeightUpdate!$K$6:$K$794,MATCH($A111*10+K$2,WeightUpdate!$A$6:$A$794,0))</f>
        <v>0.56465359518001224</v>
      </c>
      <c r="L111" s="20">
        <f t="shared" si="7"/>
        <v>1</v>
      </c>
      <c r="M111" s="20">
        <f t="shared" si="8"/>
        <v>1</v>
      </c>
      <c r="N111" s="24">
        <f t="shared" si="10"/>
        <v>0.24185813707057827</v>
      </c>
      <c r="O111" s="24">
        <f t="shared" si="11"/>
        <v>0.39321233308179443</v>
      </c>
      <c r="P111" s="24">
        <f t="shared" si="12"/>
        <v>0.56465359518001224</v>
      </c>
      <c r="Q111" s="20">
        <f t="shared" si="13"/>
        <v>1</v>
      </c>
      <c r="R111" s="23"/>
    </row>
    <row r="112" spans="1:18" x14ac:dyDescent="0.25">
      <c r="A112" s="21">
        <v>6418</v>
      </c>
      <c r="B112" s="22">
        <f>INDEX(WeightUpdate!$J$6:$J$794,MATCH($A112*10+B$2,WeightUpdate!$A$6:$A$794,0))</f>
        <v>0.50260000000000482</v>
      </c>
      <c r="C112" s="22">
        <f>INDEX(WeightUpdate!$J$6:$J$794,MATCH($A112*10+C$2,WeightUpdate!$A$6:$A$794,0))</f>
        <v>0.78620000000000456</v>
      </c>
      <c r="D112" s="22">
        <f>INDEX(WeightUpdate!$J$6:$J$794,MATCH($A112*10+D$2,WeightUpdate!$A$6:$A$794,0))</f>
        <v>1.3817999999999986</v>
      </c>
      <c r="E112" s="23">
        <f>INDEX(WeightUpdate!$F$6:$F$794,MATCH($A112*10+E$2,WeightUpdate!$A$6:$A$794,0))</f>
        <v>1870</v>
      </c>
      <c r="F112" s="23">
        <f>INDEX(WeightUpdate!$F$6:$F$794,MATCH($A112*10+F$2,WeightUpdate!$A$6:$A$794,0))</f>
        <v>459</v>
      </c>
      <c r="G112" s="23">
        <f>INDEX(WeightUpdate!$F$6:$F$794,MATCH($A112*10+G$2,WeightUpdate!$A$6:$A$794,0))</f>
        <v>242</v>
      </c>
      <c r="H112" s="23">
        <f t="shared" si="9"/>
        <v>2571</v>
      </c>
      <c r="I112" s="22">
        <f>INDEX(WeightUpdate!$K$6:$K$794,MATCH($A112*10+I$2,WeightUpdate!$A$6:$A$794,0))</f>
        <v>0.32435286440960842</v>
      </c>
      <c r="J112" s="22">
        <f>INDEX(WeightUpdate!$K$6:$K$794,MATCH($A112*10+J$2,WeightUpdate!$A$6:$A$794,0))</f>
        <v>0.71231067343853982</v>
      </c>
      <c r="K112" s="22">
        <f>INDEX(WeightUpdate!$K$6:$K$794,MATCH($A112*10+K$2,WeightUpdate!$A$6:$A$794,0))</f>
        <v>1.5227835878105833</v>
      </c>
      <c r="L112" s="20">
        <f t="shared" si="7"/>
        <v>1</v>
      </c>
      <c r="M112" s="20">
        <f t="shared" si="8"/>
        <v>1</v>
      </c>
      <c r="N112" s="24">
        <f t="shared" si="10"/>
        <v>0.32435286440960842</v>
      </c>
      <c r="O112" s="24">
        <f t="shared" si="11"/>
        <v>0.71231067343853982</v>
      </c>
      <c r="P112" s="24">
        <f t="shared" si="12"/>
        <v>1.5227835878105833</v>
      </c>
      <c r="Q112" s="20">
        <f t="shared" si="13"/>
        <v>1</v>
      </c>
      <c r="R112" s="23"/>
    </row>
    <row r="113" spans="1:18" x14ac:dyDescent="0.25">
      <c r="A113" s="21">
        <v>7101</v>
      </c>
      <c r="B113" s="22">
        <f>INDEX(WeightUpdate!$J$6:$J$794,MATCH($A113*10+B$2,WeightUpdate!$A$6:$A$794,0))</f>
        <v>9.9312219776999999</v>
      </c>
      <c r="C113" s="22">
        <f>INDEX(WeightUpdate!$J$6:$J$794,MATCH($A113*10+C$2,WeightUpdate!$A$6:$A$794,0))</f>
        <v>10.956792969</v>
      </c>
      <c r="D113" s="22">
        <f>INDEX(WeightUpdate!$J$6:$J$794,MATCH($A113*10+D$2,WeightUpdate!$A$6:$A$794,0))</f>
        <v>19.220469576700001</v>
      </c>
      <c r="E113" s="23">
        <f>INDEX(WeightUpdate!$F$6:$F$794,MATCH($A113*10+E$2,WeightUpdate!$A$6:$A$794,0))</f>
        <v>0</v>
      </c>
      <c r="F113" s="23">
        <f>INDEX(WeightUpdate!$F$6:$F$794,MATCH($A113*10+F$2,WeightUpdate!$A$6:$A$794,0))</f>
        <v>0</v>
      </c>
      <c r="G113" s="23">
        <f>INDEX(WeightUpdate!$F$6:$F$794,MATCH($A113*10+G$2,WeightUpdate!$A$6:$A$794,0))</f>
        <v>0</v>
      </c>
      <c r="H113" s="23">
        <f t="shared" si="9"/>
        <v>0</v>
      </c>
      <c r="I113" s="22">
        <f>INDEX(WeightUpdate!$K$6:$K$794,MATCH($A113*10+I$2,WeightUpdate!$A$6:$A$794,0))</f>
        <v>9.9312219776999999</v>
      </c>
      <c r="J113" s="22">
        <f>INDEX(WeightUpdate!$K$6:$K$794,MATCH($A113*10+J$2,WeightUpdate!$A$6:$A$794,0))</f>
        <v>10.956792969</v>
      </c>
      <c r="K113" s="22">
        <f>INDEX(WeightUpdate!$K$6:$K$794,MATCH($A113*10+K$2,WeightUpdate!$A$6:$A$794,0))</f>
        <v>19.220469576700001</v>
      </c>
      <c r="L113" s="20">
        <f t="shared" si="7"/>
        <v>1</v>
      </c>
      <c r="M113" s="20">
        <f t="shared" si="8"/>
        <v>1</v>
      </c>
      <c r="N113" s="24">
        <f t="shared" si="10"/>
        <v>9.9312219776999999</v>
      </c>
      <c r="O113" s="24">
        <f t="shared" si="11"/>
        <v>10.956792969</v>
      </c>
      <c r="P113" s="24">
        <f t="shared" si="12"/>
        <v>19.220469576700001</v>
      </c>
      <c r="Q113" s="20">
        <f t="shared" si="13"/>
        <v>1</v>
      </c>
      <c r="R113" s="23"/>
    </row>
    <row r="114" spans="1:18" x14ac:dyDescent="0.25">
      <c r="A114" s="21">
        <v>7110</v>
      </c>
      <c r="B114" s="22">
        <f>INDEX(WeightUpdate!$J$6:$J$794,MATCH($A114*10+B$2,WeightUpdate!$A$6:$A$794,0))</f>
        <v>2.1861999999999999</v>
      </c>
      <c r="C114" s="22">
        <f>INDEX(WeightUpdate!$J$6:$J$794,MATCH($A114*10+C$2,WeightUpdate!$A$6:$A$794,0))</f>
        <v>3.2813000000000012</v>
      </c>
      <c r="D114" s="22">
        <f>INDEX(WeightUpdate!$J$6:$J$794,MATCH($A114*10+D$2,WeightUpdate!$A$6:$A$794,0))</f>
        <v>7.6058999999999992</v>
      </c>
      <c r="E114" s="23">
        <f>INDEX(WeightUpdate!$F$6:$F$794,MATCH($A114*10+E$2,WeightUpdate!$A$6:$A$794,0))</f>
        <v>14</v>
      </c>
      <c r="F114" s="23">
        <f>INDEX(WeightUpdate!$F$6:$F$794,MATCH($A114*10+F$2,WeightUpdate!$A$6:$A$794,0))</f>
        <v>13</v>
      </c>
      <c r="G114" s="23">
        <f>INDEX(WeightUpdate!$F$6:$F$794,MATCH($A114*10+G$2,WeightUpdate!$A$6:$A$794,0))</f>
        <v>14</v>
      </c>
      <c r="H114" s="23">
        <f t="shared" si="9"/>
        <v>41</v>
      </c>
      <c r="I114" s="22">
        <f>INDEX(WeightUpdate!$K$6:$K$794,MATCH($A114*10+I$2,WeightUpdate!$A$6:$A$794,0))</f>
        <v>1.5499573344415394</v>
      </c>
      <c r="J114" s="22">
        <f>INDEX(WeightUpdate!$K$6:$K$794,MATCH($A114*10+J$2,WeightUpdate!$A$6:$A$794,0))</f>
        <v>3.534772968714849</v>
      </c>
      <c r="K114" s="22">
        <f>INDEX(WeightUpdate!$K$6:$K$794,MATCH($A114*10+K$2,WeightUpdate!$A$6:$A$794,0))</f>
        <v>3.2558711383805976</v>
      </c>
      <c r="L114" s="20">
        <f t="shared" si="7"/>
        <v>0</v>
      </c>
      <c r="M114" s="20">
        <f t="shared" si="8"/>
        <v>1</v>
      </c>
      <c r="N114" s="24">
        <f t="shared" si="10"/>
        <v>1.5499573344415394</v>
      </c>
      <c r="O114" s="24">
        <f t="shared" si="11"/>
        <v>2.3263539481762989</v>
      </c>
      <c r="P114" s="24">
        <f t="shared" si="12"/>
        <v>4.241727562457819</v>
      </c>
      <c r="Q114" s="20">
        <f t="shared" si="13"/>
        <v>1</v>
      </c>
      <c r="R114" s="23"/>
    </row>
    <row r="115" spans="1:18" x14ac:dyDescent="0.25">
      <c r="A115" s="21">
        <v>7111</v>
      </c>
      <c r="B115" s="22">
        <f>INDEX(WeightUpdate!$J$6:$J$794,MATCH($A115*10+B$2,WeightUpdate!$A$6:$A$794,0))</f>
        <v>1.7681999999999998</v>
      </c>
      <c r="C115" s="22">
        <f>INDEX(WeightUpdate!$J$6:$J$794,MATCH($A115*10+C$2,WeightUpdate!$A$6:$A$794,0))</f>
        <v>2.6141000000000001</v>
      </c>
      <c r="D115" s="22">
        <f>INDEX(WeightUpdate!$J$6:$J$794,MATCH($A115*10+D$2,WeightUpdate!$A$6:$A$794,0))</f>
        <v>4.8209</v>
      </c>
      <c r="E115" s="23">
        <f>INDEX(WeightUpdate!$F$6:$F$794,MATCH($A115*10+E$2,WeightUpdate!$A$6:$A$794,0))</f>
        <v>5</v>
      </c>
      <c r="F115" s="23">
        <f>INDEX(WeightUpdate!$F$6:$F$794,MATCH($A115*10+F$2,WeightUpdate!$A$6:$A$794,0))</f>
        <v>2</v>
      </c>
      <c r="G115" s="23">
        <f>INDEX(WeightUpdate!$F$6:$F$794,MATCH($A115*10+G$2,WeightUpdate!$A$6:$A$794,0))</f>
        <v>0</v>
      </c>
      <c r="H115" s="23">
        <f t="shared" si="9"/>
        <v>7</v>
      </c>
      <c r="I115" s="22">
        <f>INDEX(WeightUpdate!$K$6:$K$794,MATCH($A115*10+I$2,WeightUpdate!$A$6:$A$794,0))</f>
        <v>1.7864504440108504</v>
      </c>
      <c r="J115" s="22">
        <f>INDEX(WeightUpdate!$K$6:$K$794,MATCH($A115*10+J$2,WeightUpdate!$A$6:$A$794,0))</f>
        <v>3.9882040722839132</v>
      </c>
      <c r="K115" s="22">
        <f>INDEX(WeightUpdate!$K$6:$K$794,MATCH($A115*10+K$2,WeightUpdate!$A$6:$A$794,0))</f>
        <v>4.8209</v>
      </c>
      <c r="L115" s="20">
        <f t="shared" si="7"/>
        <v>1</v>
      </c>
      <c r="M115" s="20">
        <f t="shared" si="8"/>
        <v>1</v>
      </c>
      <c r="N115" s="24">
        <f t="shared" si="10"/>
        <v>1.7864504440108504</v>
      </c>
      <c r="O115" s="24">
        <f t="shared" si="11"/>
        <v>3.9882040722839132</v>
      </c>
      <c r="P115" s="24">
        <f t="shared" si="12"/>
        <v>4.8209</v>
      </c>
      <c r="Q115" s="20">
        <f t="shared" si="13"/>
        <v>1</v>
      </c>
      <c r="R115" s="23"/>
    </row>
    <row r="116" spans="1:18" x14ac:dyDescent="0.25">
      <c r="A116" s="21">
        <v>7112</v>
      </c>
      <c r="B116" s="22">
        <f>INDEX(WeightUpdate!$J$6:$J$794,MATCH($A116*10+B$2,WeightUpdate!$A$6:$A$794,0))</f>
        <v>1.3648000000000011</v>
      </c>
      <c r="C116" s="22">
        <f>INDEX(WeightUpdate!$J$6:$J$794,MATCH($A116*10+C$2,WeightUpdate!$A$6:$A$794,0))</f>
        <v>1.9860000000000004</v>
      </c>
      <c r="D116" s="22">
        <f>INDEX(WeightUpdate!$J$6:$J$794,MATCH($A116*10+D$2,WeightUpdate!$A$6:$A$794,0))</f>
        <v>3.56</v>
      </c>
      <c r="E116" s="23">
        <f>INDEX(WeightUpdate!$F$6:$F$794,MATCH($A116*10+E$2,WeightUpdate!$A$6:$A$794,0))</f>
        <v>47</v>
      </c>
      <c r="F116" s="23">
        <f>INDEX(WeightUpdate!$F$6:$F$794,MATCH($A116*10+F$2,WeightUpdate!$A$6:$A$794,0))</f>
        <v>7</v>
      </c>
      <c r="G116" s="23">
        <f>INDEX(WeightUpdate!$F$6:$F$794,MATCH($A116*10+G$2,WeightUpdate!$A$6:$A$794,0))</f>
        <v>9</v>
      </c>
      <c r="H116" s="23">
        <f t="shared" si="9"/>
        <v>63</v>
      </c>
      <c r="I116" s="22">
        <f>INDEX(WeightUpdate!$K$6:$K$794,MATCH($A116*10+I$2,WeightUpdate!$A$6:$A$794,0))</f>
        <v>1.247236896953746</v>
      </c>
      <c r="J116" s="22">
        <f>INDEX(WeightUpdate!$K$6:$K$794,MATCH($A116*10+J$2,WeightUpdate!$A$6:$A$794,0))</f>
        <v>1.9797463097790573</v>
      </c>
      <c r="K116" s="22">
        <f>INDEX(WeightUpdate!$K$6:$K$794,MATCH($A116*10+K$2,WeightUpdate!$A$6:$A$794,0))</f>
        <v>2.7937106378778478</v>
      </c>
      <c r="L116" s="20">
        <f t="shared" si="7"/>
        <v>1</v>
      </c>
      <c r="M116" s="20">
        <f t="shared" si="8"/>
        <v>1</v>
      </c>
      <c r="N116" s="24">
        <f t="shared" si="10"/>
        <v>1.247236896953746</v>
      </c>
      <c r="O116" s="24">
        <f t="shared" si="11"/>
        <v>1.9797463097790573</v>
      </c>
      <c r="P116" s="24">
        <f t="shared" si="12"/>
        <v>2.7937106378778478</v>
      </c>
      <c r="Q116" s="20">
        <f t="shared" si="13"/>
        <v>1</v>
      </c>
      <c r="R116" s="23"/>
    </row>
    <row r="117" spans="1:18" x14ac:dyDescent="0.25">
      <c r="A117" s="21">
        <v>7113</v>
      </c>
      <c r="B117" s="22">
        <f>INDEX(WeightUpdate!$J$6:$J$794,MATCH($A117*10+B$2,WeightUpdate!$A$6:$A$794,0))</f>
        <v>1.1803999999999999</v>
      </c>
      <c r="C117" s="22">
        <f>INDEX(WeightUpdate!$J$6:$J$794,MATCH($A117*10+C$2,WeightUpdate!$A$6:$A$794,0))</f>
        <v>1.6012</v>
      </c>
      <c r="D117" s="22">
        <f>INDEX(WeightUpdate!$J$6:$J$794,MATCH($A117*10+D$2,WeightUpdate!$A$6:$A$794,0))</f>
        <v>2.3605999999999998</v>
      </c>
      <c r="E117" s="23">
        <f>INDEX(WeightUpdate!$F$6:$F$794,MATCH($A117*10+E$2,WeightUpdate!$A$6:$A$794,0))</f>
        <v>10</v>
      </c>
      <c r="F117" s="23">
        <f>INDEX(WeightUpdate!$F$6:$F$794,MATCH($A117*10+F$2,WeightUpdate!$A$6:$A$794,0))</f>
        <v>5</v>
      </c>
      <c r="G117" s="23">
        <f>INDEX(WeightUpdate!$F$6:$F$794,MATCH($A117*10+G$2,WeightUpdate!$A$6:$A$794,0))</f>
        <v>6</v>
      </c>
      <c r="H117" s="23">
        <f t="shared" si="9"/>
        <v>21</v>
      </c>
      <c r="I117" s="22">
        <f>INDEX(WeightUpdate!$K$6:$K$794,MATCH($A117*10+I$2,WeightUpdate!$A$6:$A$794,0))</f>
        <v>0.9394769302245296</v>
      </c>
      <c r="J117" s="22">
        <f>INDEX(WeightUpdate!$K$6:$K$794,MATCH($A117*10+J$2,WeightUpdate!$A$6:$A$794,0))</f>
        <v>2.9280008122015788</v>
      </c>
      <c r="K117" s="22">
        <f>INDEX(WeightUpdate!$K$6:$K$794,MATCH($A117*10+K$2,WeightUpdate!$A$6:$A$794,0))</f>
        <v>3.5337763501684849</v>
      </c>
      <c r="L117" s="20">
        <f t="shared" si="7"/>
        <v>1</v>
      </c>
      <c r="M117" s="20">
        <f t="shared" si="8"/>
        <v>1</v>
      </c>
      <c r="N117" s="24">
        <f t="shared" si="10"/>
        <v>0.9394769302245296</v>
      </c>
      <c r="O117" s="24">
        <f t="shared" si="11"/>
        <v>2.9280008122015788</v>
      </c>
      <c r="P117" s="24">
        <f t="shared" si="12"/>
        <v>3.5337763501684849</v>
      </c>
      <c r="Q117" s="20">
        <f t="shared" si="13"/>
        <v>1</v>
      </c>
      <c r="R117" s="23"/>
    </row>
    <row r="118" spans="1:18" x14ac:dyDescent="0.25">
      <c r="A118" s="21">
        <v>7114</v>
      </c>
      <c r="B118" s="22">
        <f>INDEX(WeightUpdate!$J$6:$J$794,MATCH($A118*10+B$2,WeightUpdate!$A$6:$A$794,0))</f>
        <v>1.0587000000000244</v>
      </c>
      <c r="C118" s="22">
        <f>INDEX(WeightUpdate!$J$6:$J$794,MATCH($A118*10+C$2,WeightUpdate!$A$6:$A$794,0))</f>
        <v>1.4847000000000015</v>
      </c>
      <c r="D118" s="22">
        <f>INDEX(WeightUpdate!$J$6:$J$794,MATCH($A118*10+D$2,WeightUpdate!$A$6:$A$794,0))</f>
        <v>2.3226000000000004</v>
      </c>
      <c r="E118" s="23">
        <f>INDEX(WeightUpdate!$F$6:$F$794,MATCH($A118*10+E$2,WeightUpdate!$A$6:$A$794,0))</f>
        <v>1642</v>
      </c>
      <c r="F118" s="23">
        <f>INDEX(WeightUpdate!$F$6:$F$794,MATCH($A118*10+F$2,WeightUpdate!$A$6:$A$794,0))</f>
        <v>118</v>
      </c>
      <c r="G118" s="23">
        <f>INDEX(WeightUpdate!$F$6:$F$794,MATCH($A118*10+G$2,WeightUpdate!$A$6:$A$794,0))</f>
        <v>83</v>
      </c>
      <c r="H118" s="23">
        <f t="shared" si="9"/>
        <v>1843</v>
      </c>
      <c r="I118" s="22">
        <f>INDEX(WeightUpdate!$K$6:$K$794,MATCH($A118*10+I$2,WeightUpdate!$A$6:$A$794,0))</f>
        <v>0.82346054649378109</v>
      </c>
      <c r="J118" s="22">
        <f>INDEX(WeightUpdate!$K$6:$K$794,MATCH($A118*10+J$2,WeightUpdate!$A$6:$A$794,0))</f>
        <v>0.8366427440552473</v>
      </c>
      <c r="K118" s="22">
        <f>INDEX(WeightUpdate!$K$6:$K$794,MATCH($A118*10+K$2,WeightUpdate!$A$6:$A$794,0))</f>
        <v>1.1751783846526522</v>
      </c>
      <c r="L118" s="20">
        <f t="shared" si="7"/>
        <v>1</v>
      </c>
      <c r="M118" s="20">
        <f t="shared" si="8"/>
        <v>1</v>
      </c>
      <c r="N118" s="24">
        <f t="shared" si="10"/>
        <v>0.82346054649378109</v>
      </c>
      <c r="O118" s="24">
        <f t="shared" si="11"/>
        <v>0.8366427440552473</v>
      </c>
      <c r="P118" s="24">
        <f t="shared" si="12"/>
        <v>1.1751783846526522</v>
      </c>
      <c r="Q118" s="20">
        <f t="shared" si="13"/>
        <v>1</v>
      </c>
      <c r="R118" s="23"/>
    </row>
    <row r="119" spans="1:18" x14ac:dyDescent="0.25">
      <c r="A119" s="21">
        <v>7410</v>
      </c>
      <c r="B119" s="22">
        <f>INDEX(WeightUpdate!$J$6:$J$794,MATCH($A119*10+B$2,WeightUpdate!$A$6:$A$794,0))</f>
        <v>0.57389999999999997</v>
      </c>
      <c r="C119" s="22">
        <f>INDEX(WeightUpdate!$J$6:$J$794,MATCH($A119*10+C$2,WeightUpdate!$A$6:$A$794,0))</f>
        <v>0.90169999999999895</v>
      </c>
      <c r="D119" s="22">
        <f>INDEX(WeightUpdate!$J$6:$J$794,MATCH($A119*10+D$2,WeightUpdate!$A$6:$A$794,0))</f>
        <v>1.5199</v>
      </c>
      <c r="E119" s="23">
        <f>INDEX(WeightUpdate!$F$6:$F$794,MATCH($A119*10+E$2,WeightUpdate!$A$6:$A$794,0))</f>
        <v>13</v>
      </c>
      <c r="F119" s="23">
        <f>INDEX(WeightUpdate!$F$6:$F$794,MATCH($A119*10+F$2,WeightUpdate!$A$6:$A$794,0))</f>
        <v>47</v>
      </c>
      <c r="G119" s="23">
        <f>INDEX(WeightUpdate!$F$6:$F$794,MATCH($A119*10+G$2,WeightUpdate!$A$6:$A$794,0))</f>
        <v>66</v>
      </c>
      <c r="H119" s="23">
        <f t="shared" si="9"/>
        <v>126</v>
      </c>
      <c r="I119" s="22">
        <f>INDEX(WeightUpdate!$K$6:$K$794,MATCH($A119*10+I$2,WeightUpdate!$A$6:$A$794,0))</f>
        <v>0.64366113881418274</v>
      </c>
      <c r="J119" s="22">
        <f>INDEX(WeightUpdate!$K$6:$K$794,MATCH($A119*10+J$2,WeightUpdate!$A$6:$A$794,0))</f>
        <v>0.92755192495133143</v>
      </c>
      <c r="K119" s="22">
        <f>INDEX(WeightUpdate!$K$6:$K$794,MATCH($A119*10+K$2,WeightUpdate!$A$6:$A$794,0))</f>
        <v>1.4000667429166429</v>
      </c>
      <c r="L119" s="20">
        <f t="shared" si="7"/>
        <v>1</v>
      </c>
      <c r="M119" s="20">
        <f t="shared" si="8"/>
        <v>3</v>
      </c>
      <c r="N119" s="24">
        <f t="shared" si="10"/>
        <v>0.64366113881418274</v>
      </c>
      <c r="O119" s="24">
        <f t="shared" si="11"/>
        <v>0.92755192495133143</v>
      </c>
      <c r="P119" s="24">
        <f t="shared" si="12"/>
        <v>1.4000667429166429</v>
      </c>
      <c r="Q119" s="20">
        <f t="shared" si="13"/>
        <v>1</v>
      </c>
      <c r="R119" s="23"/>
    </row>
    <row r="120" spans="1:18" x14ac:dyDescent="0.25">
      <c r="A120" s="21">
        <v>7411</v>
      </c>
      <c r="B120" s="22">
        <f>INDEX(WeightUpdate!$J$6:$J$794,MATCH($A120*10+B$2,WeightUpdate!$A$6:$A$794,0))</f>
        <v>0.91669999999999952</v>
      </c>
      <c r="C120" s="22">
        <f>INDEX(WeightUpdate!$J$6:$J$794,MATCH($A120*10+C$2,WeightUpdate!$A$6:$A$794,0))</f>
        <v>1.2468999999999979</v>
      </c>
      <c r="D120" s="22">
        <f>INDEX(WeightUpdate!$J$6:$J$794,MATCH($A120*10+D$2,WeightUpdate!$A$6:$A$794,0))</f>
        <v>1.8302999999999991</v>
      </c>
      <c r="E120" s="23">
        <f>INDEX(WeightUpdate!$F$6:$F$794,MATCH($A120*10+E$2,WeightUpdate!$A$6:$A$794,0))</f>
        <v>24</v>
      </c>
      <c r="F120" s="23">
        <f>INDEX(WeightUpdate!$F$6:$F$794,MATCH($A120*10+F$2,WeightUpdate!$A$6:$A$794,0))</f>
        <v>53</v>
      </c>
      <c r="G120" s="23">
        <f>INDEX(WeightUpdate!$F$6:$F$794,MATCH($A120*10+G$2,WeightUpdate!$A$6:$A$794,0))</f>
        <v>66</v>
      </c>
      <c r="H120" s="23">
        <f t="shared" si="9"/>
        <v>143</v>
      </c>
      <c r="I120" s="22">
        <f>INDEX(WeightUpdate!$K$6:$K$794,MATCH($A120*10+I$2,WeightUpdate!$A$6:$A$794,0))</f>
        <v>1.1556801109706918</v>
      </c>
      <c r="J120" s="22">
        <f>INDEX(WeightUpdate!$K$6:$K$794,MATCH($A120*10+J$2,WeightUpdate!$A$6:$A$794,0))</f>
        <v>1.5810022815117133</v>
      </c>
      <c r="K120" s="22">
        <f>INDEX(WeightUpdate!$K$6:$K$794,MATCH($A120*10+K$2,WeightUpdate!$A$6:$A$794,0))</f>
        <v>2.7286672836002648</v>
      </c>
      <c r="L120" s="20">
        <f t="shared" si="7"/>
        <v>1</v>
      </c>
      <c r="M120" s="20">
        <f t="shared" si="8"/>
        <v>3</v>
      </c>
      <c r="N120" s="24">
        <f t="shared" si="10"/>
        <v>1.1556801109706918</v>
      </c>
      <c r="O120" s="24">
        <f t="shared" si="11"/>
        <v>1.5810022815117133</v>
      </c>
      <c r="P120" s="24">
        <f t="shared" si="12"/>
        <v>2.7286672836002648</v>
      </c>
      <c r="Q120" s="20">
        <f t="shared" si="13"/>
        <v>1</v>
      </c>
      <c r="R120" s="23"/>
    </row>
    <row r="121" spans="1:18" x14ac:dyDescent="0.25">
      <c r="A121" s="21">
        <v>7412</v>
      </c>
      <c r="B121" s="22">
        <f>INDEX(WeightUpdate!$J$6:$J$794,MATCH($A121*10+B$2,WeightUpdate!$A$6:$A$794,0))</f>
        <v>0.67570000000000296</v>
      </c>
      <c r="C121" s="22">
        <f>INDEX(WeightUpdate!$J$6:$J$794,MATCH($A121*10+C$2,WeightUpdate!$A$6:$A$794,0))</f>
        <v>0.95799999999999874</v>
      </c>
      <c r="D121" s="22">
        <f>INDEX(WeightUpdate!$J$6:$J$794,MATCH($A121*10+D$2,WeightUpdate!$A$6:$A$794,0))</f>
        <v>1.8207000000000004</v>
      </c>
      <c r="E121" s="23">
        <f>INDEX(WeightUpdate!$F$6:$F$794,MATCH($A121*10+E$2,WeightUpdate!$A$6:$A$794,0))</f>
        <v>227</v>
      </c>
      <c r="F121" s="23">
        <f>INDEX(WeightUpdate!$F$6:$F$794,MATCH($A121*10+F$2,WeightUpdate!$A$6:$A$794,0))</f>
        <v>82</v>
      </c>
      <c r="G121" s="23">
        <f>INDEX(WeightUpdate!$F$6:$F$794,MATCH($A121*10+G$2,WeightUpdate!$A$6:$A$794,0))</f>
        <v>61</v>
      </c>
      <c r="H121" s="23">
        <f t="shared" si="9"/>
        <v>370</v>
      </c>
      <c r="I121" s="22">
        <f>INDEX(WeightUpdate!$K$6:$K$794,MATCH($A121*10+I$2,WeightUpdate!$A$6:$A$794,0))</f>
        <v>0.71136462590402183</v>
      </c>
      <c r="J121" s="22">
        <f>INDEX(WeightUpdate!$K$6:$K$794,MATCH($A121*10+J$2,WeightUpdate!$A$6:$A$794,0))</f>
        <v>1.0163960967286598</v>
      </c>
      <c r="K121" s="22">
        <f>INDEX(WeightUpdate!$K$6:$K$794,MATCH($A121*10+K$2,WeightUpdate!$A$6:$A$794,0))</f>
        <v>2.6151720252433011</v>
      </c>
      <c r="L121" s="20">
        <f t="shared" si="7"/>
        <v>1</v>
      </c>
      <c r="M121" s="20">
        <f t="shared" si="8"/>
        <v>1</v>
      </c>
      <c r="N121" s="24">
        <f t="shared" si="10"/>
        <v>0.71136462590402183</v>
      </c>
      <c r="O121" s="24">
        <f t="shared" si="11"/>
        <v>1.0163960967286598</v>
      </c>
      <c r="P121" s="24">
        <f t="shared" si="12"/>
        <v>2.6151720252433011</v>
      </c>
      <c r="Q121" s="20">
        <f t="shared" si="13"/>
        <v>1</v>
      </c>
      <c r="R121" s="23"/>
    </row>
    <row r="122" spans="1:18" x14ac:dyDescent="0.25">
      <c r="A122" s="21">
        <v>7413</v>
      </c>
      <c r="B122" s="22">
        <f>INDEX(WeightUpdate!$J$6:$J$794,MATCH($A122*10+B$2,WeightUpdate!$A$6:$A$794,0))</f>
        <v>0.63179999999999847</v>
      </c>
      <c r="C122" s="22">
        <f>INDEX(WeightUpdate!$J$6:$J$794,MATCH($A122*10+C$2,WeightUpdate!$A$6:$A$794,0))</f>
        <v>0.92459999999999876</v>
      </c>
      <c r="D122" s="22">
        <f>INDEX(WeightUpdate!$J$6:$J$794,MATCH($A122*10+D$2,WeightUpdate!$A$6:$A$794,0))</f>
        <v>1.5304</v>
      </c>
      <c r="E122" s="23">
        <f>INDEX(WeightUpdate!$F$6:$F$794,MATCH($A122*10+E$2,WeightUpdate!$A$6:$A$794,0))</f>
        <v>535</v>
      </c>
      <c r="F122" s="23">
        <f>INDEX(WeightUpdate!$F$6:$F$794,MATCH($A122*10+F$2,WeightUpdate!$A$6:$A$794,0))</f>
        <v>124</v>
      </c>
      <c r="G122" s="23">
        <f>INDEX(WeightUpdate!$F$6:$F$794,MATCH($A122*10+G$2,WeightUpdate!$A$6:$A$794,0))</f>
        <v>144</v>
      </c>
      <c r="H122" s="23">
        <f t="shared" si="9"/>
        <v>803</v>
      </c>
      <c r="I122" s="22">
        <f>INDEX(WeightUpdate!$K$6:$K$794,MATCH($A122*10+I$2,WeightUpdate!$A$6:$A$794,0))</f>
        <v>0.44392962242025896</v>
      </c>
      <c r="J122" s="22">
        <f>INDEX(WeightUpdate!$K$6:$K$794,MATCH($A122*10+J$2,WeightUpdate!$A$6:$A$794,0))</f>
        <v>1.0546421516633506</v>
      </c>
      <c r="K122" s="22">
        <f>INDEX(WeightUpdate!$K$6:$K$794,MATCH($A122*10+K$2,WeightUpdate!$A$6:$A$794,0))</f>
        <v>2.0405075723132162</v>
      </c>
      <c r="L122" s="20">
        <f t="shared" si="7"/>
        <v>1</v>
      </c>
      <c r="M122" s="20">
        <f t="shared" si="8"/>
        <v>1</v>
      </c>
      <c r="N122" s="24">
        <f t="shared" si="10"/>
        <v>0.44392962242025896</v>
      </c>
      <c r="O122" s="24">
        <f t="shared" si="11"/>
        <v>1.0546421516633506</v>
      </c>
      <c r="P122" s="24">
        <f t="shared" si="12"/>
        <v>2.0405075723132162</v>
      </c>
      <c r="Q122" s="20">
        <f t="shared" si="13"/>
        <v>1</v>
      </c>
      <c r="R122" s="23"/>
    </row>
    <row r="123" spans="1:18" x14ac:dyDescent="0.25">
      <c r="A123" s="21">
        <v>7414</v>
      </c>
      <c r="B123" s="22">
        <f>INDEX(WeightUpdate!$J$6:$J$794,MATCH($A123*10+B$2,WeightUpdate!$A$6:$A$794,0))</f>
        <v>0.6246999999999967</v>
      </c>
      <c r="C123" s="22">
        <f>INDEX(WeightUpdate!$J$6:$J$794,MATCH($A123*10+C$2,WeightUpdate!$A$6:$A$794,0))</f>
        <v>0.94490000000000074</v>
      </c>
      <c r="D123" s="22">
        <f>INDEX(WeightUpdate!$J$6:$J$794,MATCH($A123*10+D$2,WeightUpdate!$A$6:$A$794,0))</f>
        <v>1.4581000000000013</v>
      </c>
      <c r="E123" s="23">
        <f>INDEX(WeightUpdate!$F$6:$F$794,MATCH($A123*10+E$2,WeightUpdate!$A$6:$A$794,0))</f>
        <v>342</v>
      </c>
      <c r="F123" s="23">
        <f>INDEX(WeightUpdate!$F$6:$F$794,MATCH($A123*10+F$2,WeightUpdate!$A$6:$A$794,0))</f>
        <v>95</v>
      </c>
      <c r="G123" s="23">
        <f>INDEX(WeightUpdate!$F$6:$F$794,MATCH($A123*10+G$2,WeightUpdate!$A$6:$A$794,0))</f>
        <v>149</v>
      </c>
      <c r="H123" s="23">
        <f t="shared" si="9"/>
        <v>586</v>
      </c>
      <c r="I123" s="22">
        <f>INDEX(WeightUpdate!$K$6:$K$794,MATCH($A123*10+I$2,WeightUpdate!$A$6:$A$794,0))</f>
        <v>0.69127893008158148</v>
      </c>
      <c r="J123" s="22">
        <f>INDEX(WeightUpdate!$K$6:$K$794,MATCH($A123*10+J$2,WeightUpdate!$A$6:$A$794,0))</f>
        <v>0.96374162666455121</v>
      </c>
      <c r="K123" s="22">
        <f>INDEX(WeightUpdate!$K$6:$K$794,MATCH($A123*10+K$2,WeightUpdate!$A$6:$A$794,0))</f>
        <v>1.4168301525090503</v>
      </c>
      <c r="L123" s="20">
        <f t="shared" si="7"/>
        <v>1</v>
      </c>
      <c r="M123" s="20">
        <f t="shared" si="8"/>
        <v>1</v>
      </c>
      <c r="N123" s="24">
        <f t="shared" si="10"/>
        <v>0.69127893008158148</v>
      </c>
      <c r="O123" s="24">
        <f t="shared" si="11"/>
        <v>0.96374162666455121</v>
      </c>
      <c r="P123" s="24">
        <f t="shared" si="12"/>
        <v>1.4168301525090503</v>
      </c>
      <c r="Q123" s="20">
        <f t="shared" si="13"/>
        <v>1</v>
      </c>
      <c r="R123" s="23"/>
    </row>
    <row r="124" spans="1:18" x14ac:dyDescent="0.25">
      <c r="A124" s="21">
        <v>8101</v>
      </c>
      <c r="B124" s="22">
        <f>INDEX(WeightUpdate!$J$6:$J$794,MATCH($A124*10+B$2,WeightUpdate!$A$6:$A$794,0))</f>
        <v>2.9115000000000002</v>
      </c>
      <c r="C124" s="22">
        <f>INDEX(WeightUpdate!$J$6:$J$794,MATCH($A124*10+C$2,WeightUpdate!$A$6:$A$794,0))</f>
        <v>3.2498</v>
      </c>
      <c r="D124" s="22">
        <f>INDEX(WeightUpdate!$J$6:$J$794,MATCH($A124*10+D$2,WeightUpdate!$A$6:$A$794,0))</f>
        <v>4.5650306582000004</v>
      </c>
      <c r="E124" s="23">
        <f>INDEX(WeightUpdate!$F$6:$F$794,MATCH($A124*10+E$2,WeightUpdate!$A$6:$A$794,0))</f>
        <v>10</v>
      </c>
      <c r="F124" s="23">
        <f>INDEX(WeightUpdate!$F$6:$F$794,MATCH($A124*10+F$2,WeightUpdate!$A$6:$A$794,0))</f>
        <v>0</v>
      </c>
      <c r="G124" s="23">
        <f>INDEX(WeightUpdate!$F$6:$F$794,MATCH($A124*10+G$2,WeightUpdate!$A$6:$A$794,0))</f>
        <v>0</v>
      </c>
      <c r="H124" s="23">
        <f t="shared" si="9"/>
        <v>10</v>
      </c>
      <c r="I124" s="22">
        <f>INDEX(WeightUpdate!$K$6:$K$794,MATCH($A124*10+I$2,WeightUpdate!$A$6:$A$794,0))</f>
        <v>4.755363337742887</v>
      </c>
      <c r="J124" s="22">
        <f>INDEX(WeightUpdate!$K$6:$K$794,MATCH($A124*10+J$2,WeightUpdate!$A$6:$A$794,0))</f>
        <v>3.2498</v>
      </c>
      <c r="K124" s="22">
        <f>INDEX(WeightUpdate!$K$6:$K$794,MATCH($A124*10+K$2,WeightUpdate!$A$6:$A$794,0))</f>
        <v>4.5650306582000004</v>
      </c>
      <c r="L124" s="20">
        <f t="shared" si="7"/>
        <v>0</v>
      </c>
      <c r="M124" s="20">
        <f t="shared" si="8"/>
        <v>1</v>
      </c>
      <c r="N124" s="24">
        <f t="shared" si="10"/>
        <v>4.755363337742887</v>
      </c>
      <c r="O124" s="24">
        <f t="shared" si="11"/>
        <v>5.2308996715171761</v>
      </c>
      <c r="P124" s="24">
        <f t="shared" si="12"/>
        <v>5.7064360052914642</v>
      </c>
      <c r="Q124" s="20">
        <f t="shared" si="13"/>
        <v>1</v>
      </c>
      <c r="R124" s="23"/>
    </row>
    <row r="125" spans="1:18" x14ac:dyDescent="0.25">
      <c r="A125" s="21">
        <v>8102</v>
      </c>
      <c r="B125" s="22">
        <f>INDEX(WeightUpdate!$J$6:$J$794,MATCH($A125*10+B$2,WeightUpdate!$A$6:$A$794,0))</f>
        <v>1.1758999999999999</v>
      </c>
      <c r="C125" s="22">
        <f>INDEX(WeightUpdate!$J$6:$J$794,MATCH($A125*10+C$2,WeightUpdate!$A$6:$A$794,0))</f>
        <v>1.9305999999999994</v>
      </c>
      <c r="D125" s="22">
        <f>INDEX(WeightUpdate!$J$6:$J$794,MATCH($A125*10+D$2,WeightUpdate!$A$6:$A$794,0))</f>
        <v>3.4962</v>
      </c>
      <c r="E125" s="23">
        <f>INDEX(WeightUpdate!$F$6:$F$794,MATCH($A125*10+E$2,WeightUpdate!$A$6:$A$794,0))</f>
        <v>2</v>
      </c>
      <c r="F125" s="23">
        <f>INDEX(WeightUpdate!$F$6:$F$794,MATCH($A125*10+F$2,WeightUpdate!$A$6:$A$794,0))</f>
        <v>4</v>
      </c>
      <c r="G125" s="23">
        <f>INDEX(WeightUpdate!$F$6:$F$794,MATCH($A125*10+G$2,WeightUpdate!$A$6:$A$794,0))</f>
        <v>19</v>
      </c>
      <c r="H125" s="23">
        <f t="shared" si="9"/>
        <v>25</v>
      </c>
      <c r="I125" s="22">
        <f>INDEX(WeightUpdate!$K$6:$K$794,MATCH($A125*10+I$2,WeightUpdate!$A$6:$A$794,0))</f>
        <v>1.2443375017439298</v>
      </c>
      <c r="J125" s="22">
        <f>INDEX(WeightUpdate!$K$6:$K$794,MATCH($A125*10+J$2,WeightUpdate!$A$6:$A$794,0))</f>
        <v>2.055716471907362</v>
      </c>
      <c r="K125" s="22">
        <f>INDEX(WeightUpdate!$K$6:$K$794,MATCH($A125*10+K$2,WeightUpdate!$A$6:$A$794,0))</f>
        <v>3.0894057317196202</v>
      </c>
      <c r="L125" s="20">
        <f t="shared" si="7"/>
        <v>1</v>
      </c>
      <c r="M125" s="20">
        <f t="shared" si="8"/>
        <v>3</v>
      </c>
      <c r="N125" s="24">
        <f t="shared" si="10"/>
        <v>1.2443375017439298</v>
      </c>
      <c r="O125" s="24">
        <f t="shared" si="11"/>
        <v>2.055716471907362</v>
      </c>
      <c r="P125" s="24">
        <f t="shared" si="12"/>
        <v>3.0894057317196202</v>
      </c>
      <c r="Q125" s="20">
        <f t="shared" si="13"/>
        <v>1</v>
      </c>
      <c r="R125" s="23"/>
    </row>
    <row r="126" spans="1:18" x14ac:dyDescent="0.25">
      <c r="A126" s="21">
        <v>8104</v>
      </c>
      <c r="B126" s="22">
        <f>INDEX(WeightUpdate!$J$6:$J$794,MATCH($A126*10+B$2,WeightUpdate!$A$6:$A$794,0))</f>
        <v>1.9843000000000057</v>
      </c>
      <c r="C126" s="22">
        <f>INDEX(WeightUpdate!$J$6:$J$794,MATCH($A126*10+C$2,WeightUpdate!$A$6:$A$794,0))</f>
        <v>2.1653000000000011</v>
      </c>
      <c r="D126" s="22">
        <f>INDEX(WeightUpdate!$J$6:$J$794,MATCH($A126*10+D$2,WeightUpdate!$A$6:$A$794,0))</f>
        <v>3.1831999999999998</v>
      </c>
      <c r="E126" s="23">
        <f>INDEX(WeightUpdate!$F$6:$F$794,MATCH($A126*10+E$2,WeightUpdate!$A$6:$A$794,0))</f>
        <v>202</v>
      </c>
      <c r="F126" s="23">
        <f>INDEX(WeightUpdate!$F$6:$F$794,MATCH($A126*10+F$2,WeightUpdate!$A$6:$A$794,0))</f>
        <v>34</v>
      </c>
      <c r="G126" s="23">
        <f>INDEX(WeightUpdate!$F$6:$F$794,MATCH($A126*10+G$2,WeightUpdate!$A$6:$A$794,0))</f>
        <v>17</v>
      </c>
      <c r="H126" s="23">
        <f t="shared" si="9"/>
        <v>253</v>
      </c>
      <c r="I126" s="22">
        <f>INDEX(WeightUpdate!$K$6:$K$794,MATCH($A126*10+I$2,WeightUpdate!$A$6:$A$794,0))</f>
        <v>2.2184911162658794</v>
      </c>
      <c r="J126" s="22">
        <f>INDEX(WeightUpdate!$K$6:$K$794,MATCH($A126*10+J$2,WeightUpdate!$A$6:$A$794,0))</f>
        <v>3.6741155682369815</v>
      </c>
      <c r="K126" s="22">
        <f>INDEX(WeightUpdate!$K$6:$K$794,MATCH($A126*10+K$2,WeightUpdate!$A$6:$A$794,0))</f>
        <v>3.6085522443459999</v>
      </c>
      <c r="L126" s="20">
        <f t="shared" si="7"/>
        <v>0</v>
      </c>
      <c r="M126" s="20">
        <f t="shared" si="8"/>
        <v>1</v>
      </c>
      <c r="N126" s="24">
        <f t="shared" si="10"/>
        <v>2.2184911162658794</v>
      </c>
      <c r="O126" s="24">
        <f t="shared" si="11"/>
        <v>2.4208531038907912</v>
      </c>
      <c r="P126" s="24">
        <f t="shared" si="12"/>
        <v>3.5588877293239558</v>
      </c>
      <c r="Q126" s="20">
        <f t="shared" si="13"/>
        <v>1</v>
      </c>
      <c r="R126" s="23"/>
    </row>
    <row r="127" spans="1:18" x14ac:dyDescent="0.25">
      <c r="A127" s="21">
        <v>8105</v>
      </c>
      <c r="B127" s="22">
        <f>INDEX(WeightUpdate!$J$6:$J$794,MATCH($A127*10+B$2,WeightUpdate!$A$6:$A$794,0))</f>
        <v>1.6932000000000005</v>
      </c>
      <c r="C127" s="22">
        <f>INDEX(WeightUpdate!$J$6:$J$794,MATCH($A127*10+C$2,WeightUpdate!$A$6:$A$794,0))</f>
        <v>1.9569000000000001</v>
      </c>
      <c r="D127" s="22">
        <f>INDEX(WeightUpdate!$J$6:$J$794,MATCH($A127*10+D$2,WeightUpdate!$A$6:$A$794,0))</f>
        <v>3.3331</v>
      </c>
      <c r="E127" s="23">
        <f>INDEX(WeightUpdate!$F$6:$F$794,MATCH($A127*10+E$2,WeightUpdate!$A$6:$A$794,0))</f>
        <v>9</v>
      </c>
      <c r="F127" s="23">
        <f>INDEX(WeightUpdate!$F$6:$F$794,MATCH($A127*10+F$2,WeightUpdate!$A$6:$A$794,0))</f>
        <v>2</v>
      </c>
      <c r="G127" s="23">
        <f>INDEX(WeightUpdate!$F$6:$F$794,MATCH($A127*10+G$2,WeightUpdate!$A$6:$A$794,0))</f>
        <v>0</v>
      </c>
      <c r="H127" s="23">
        <f t="shared" si="9"/>
        <v>11</v>
      </c>
      <c r="I127" s="22">
        <f>INDEX(WeightUpdate!$K$6:$K$794,MATCH($A127*10+I$2,WeightUpdate!$A$6:$A$794,0))</f>
        <v>1.4274486216097808</v>
      </c>
      <c r="J127" s="22">
        <f>INDEX(WeightUpdate!$K$6:$K$794,MATCH($A127*10+J$2,WeightUpdate!$A$6:$A$794,0))</f>
        <v>1.4248639530687943</v>
      </c>
      <c r="K127" s="22">
        <f>INDEX(WeightUpdate!$K$6:$K$794,MATCH($A127*10+K$2,WeightUpdate!$A$6:$A$794,0))</f>
        <v>3.3331</v>
      </c>
      <c r="L127" s="20">
        <f t="shared" si="7"/>
        <v>0</v>
      </c>
      <c r="M127" s="20">
        <f t="shared" si="8"/>
        <v>1</v>
      </c>
      <c r="N127" s="24">
        <f t="shared" si="10"/>
        <v>1.4274486216097808</v>
      </c>
      <c r="O127" s="24">
        <f t="shared" si="11"/>
        <v>1.6497603399646701</v>
      </c>
      <c r="P127" s="24">
        <f t="shared" si="12"/>
        <v>2.8099627927519246</v>
      </c>
      <c r="Q127" s="20">
        <f t="shared" si="13"/>
        <v>1</v>
      </c>
      <c r="R127" s="23"/>
    </row>
    <row r="128" spans="1:18" x14ac:dyDescent="0.25">
      <c r="A128" s="21">
        <v>8106</v>
      </c>
      <c r="B128" s="22">
        <f>INDEX(WeightUpdate!$J$6:$J$794,MATCH($A128*10+B$2,WeightUpdate!$A$6:$A$794,0))</f>
        <v>4.4271000000000003</v>
      </c>
      <c r="C128" s="22">
        <f>INDEX(WeightUpdate!$J$6:$J$794,MATCH($A128*10+C$2,WeightUpdate!$A$6:$A$794,0))</f>
        <v>5.3174999999999999</v>
      </c>
      <c r="D128" s="22">
        <f>INDEX(WeightUpdate!$J$6:$J$794,MATCH($A128*10+D$2,WeightUpdate!$A$6:$A$794,0))</f>
        <v>7.8845227479000002</v>
      </c>
      <c r="E128" s="23">
        <f>INDEX(WeightUpdate!$F$6:$F$794,MATCH($A128*10+E$2,WeightUpdate!$A$6:$A$794,0))</f>
        <v>0</v>
      </c>
      <c r="F128" s="23">
        <f>INDEX(WeightUpdate!$F$6:$F$794,MATCH($A128*10+F$2,WeightUpdate!$A$6:$A$794,0))</f>
        <v>0</v>
      </c>
      <c r="G128" s="23">
        <f>INDEX(WeightUpdate!$F$6:$F$794,MATCH($A128*10+G$2,WeightUpdate!$A$6:$A$794,0))</f>
        <v>0</v>
      </c>
      <c r="H128" s="23">
        <f t="shared" si="9"/>
        <v>0</v>
      </c>
      <c r="I128" s="22">
        <f>INDEX(WeightUpdate!$K$6:$K$794,MATCH($A128*10+I$2,WeightUpdate!$A$6:$A$794,0))</f>
        <v>4.4271000000000003</v>
      </c>
      <c r="J128" s="22">
        <f>INDEX(WeightUpdate!$K$6:$K$794,MATCH($A128*10+J$2,WeightUpdate!$A$6:$A$794,0))</f>
        <v>5.3174999999999999</v>
      </c>
      <c r="K128" s="22">
        <f>INDEX(WeightUpdate!$K$6:$K$794,MATCH($A128*10+K$2,WeightUpdate!$A$6:$A$794,0))</f>
        <v>7.8845227479000002</v>
      </c>
      <c r="L128" s="20">
        <f t="shared" si="7"/>
        <v>1</v>
      </c>
      <c r="M128" s="20">
        <f t="shared" si="8"/>
        <v>1</v>
      </c>
      <c r="N128" s="24">
        <f t="shared" si="10"/>
        <v>4.4271000000000003</v>
      </c>
      <c r="O128" s="24">
        <f t="shared" si="11"/>
        <v>5.3174999999999999</v>
      </c>
      <c r="P128" s="24">
        <f t="shared" si="12"/>
        <v>7.8845227479000002</v>
      </c>
      <c r="Q128" s="20">
        <f t="shared" si="13"/>
        <v>1</v>
      </c>
      <c r="R128" s="23"/>
    </row>
    <row r="129" spans="1:18" x14ac:dyDescent="0.25">
      <c r="A129" s="21">
        <v>8107</v>
      </c>
      <c r="B129" s="22">
        <f>INDEX(WeightUpdate!$J$6:$J$794,MATCH($A129*10+B$2,WeightUpdate!$A$6:$A$794,0))</f>
        <v>2.3392000000000039</v>
      </c>
      <c r="C129" s="22">
        <f>INDEX(WeightUpdate!$J$6:$J$794,MATCH($A129*10+C$2,WeightUpdate!$A$6:$A$794,0))</f>
        <v>3.1337999999999995</v>
      </c>
      <c r="D129" s="22">
        <f>INDEX(WeightUpdate!$J$6:$J$794,MATCH($A129*10+D$2,WeightUpdate!$A$6:$A$794,0))</f>
        <v>6.3838999999999997</v>
      </c>
      <c r="E129" s="23">
        <f>INDEX(WeightUpdate!$F$6:$F$794,MATCH($A129*10+E$2,WeightUpdate!$A$6:$A$794,0))</f>
        <v>197</v>
      </c>
      <c r="F129" s="23">
        <f>INDEX(WeightUpdate!$F$6:$F$794,MATCH($A129*10+F$2,WeightUpdate!$A$6:$A$794,0))</f>
        <v>54</v>
      </c>
      <c r="G129" s="23">
        <f>INDEX(WeightUpdate!$F$6:$F$794,MATCH($A129*10+G$2,WeightUpdate!$A$6:$A$794,0))</f>
        <v>29</v>
      </c>
      <c r="H129" s="23">
        <f t="shared" si="9"/>
        <v>280</v>
      </c>
      <c r="I129" s="22">
        <f>INDEX(WeightUpdate!$K$6:$K$794,MATCH($A129*10+I$2,WeightUpdate!$A$6:$A$794,0))</f>
        <v>3.5082801525942724</v>
      </c>
      <c r="J129" s="22">
        <f>INDEX(WeightUpdate!$K$6:$K$794,MATCH($A129*10+J$2,WeightUpdate!$A$6:$A$794,0))</f>
        <v>5.7885363159863079</v>
      </c>
      <c r="K129" s="22">
        <f>INDEX(WeightUpdate!$K$6:$K$794,MATCH($A129*10+K$2,WeightUpdate!$A$6:$A$794,0))</f>
        <v>6.1320755366511941</v>
      </c>
      <c r="L129" s="20">
        <f t="shared" si="7"/>
        <v>1</v>
      </c>
      <c r="M129" s="20">
        <f t="shared" si="8"/>
        <v>1</v>
      </c>
      <c r="N129" s="24">
        <f t="shared" si="10"/>
        <v>3.5082801525942724</v>
      </c>
      <c r="O129" s="24">
        <f t="shared" si="11"/>
        <v>5.7885363159863079</v>
      </c>
      <c r="P129" s="24">
        <f t="shared" si="12"/>
        <v>6.1320755366511941</v>
      </c>
      <c r="Q129" s="20">
        <f t="shared" si="13"/>
        <v>1</v>
      </c>
      <c r="R129" s="23"/>
    </row>
    <row r="130" spans="1:18" x14ac:dyDescent="0.25">
      <c r="A130" s="21">
        <v>8110</v>
      </c>
      <c r="B130" s="22">
        <f>INDEX(WeightUpdate!$J$6:$J$794,MATCH($A130*10+B$2,WeightUpdate!$A$6:$A$794,0))</f>
        <v>1.3783999999999994</v>
      </c>
      <c r="C130" s="22">
        <f>INDEX(WeightUpdate!$J$6:$J$794,MATCH($A130*10+C$2,WeightUpdate!$A$6:$A$794,0))</f>
        <v>1.8556999999999999</v>
      </c>
      <c r="D130" s="22">
        <f>INDEX(WeightUpdate!$J$6:$J$794,MATCH($A130*10+D$2,WeightUpdate!$A$6:$A$794,0))</f>
        <v>2.7898837409000001</v>
      </c>
      <c r="E130" s="23">
        <f>INDEX(WeightUpdate!$F$6:$F$794,MATCH($A130*10+E$2,WeightUpdate!$A$6:$A$794,0))</f>
        <v>50</v>
      </c>
      <c r="F130" s="23">
        <f>INDEX(WeightUpdate!$F$6:$F$794,MATCH($A130*10+F$2,WeightUpdate!$A$6:$A$794,0))</f>
        <v>2</v>
      </c>
      <c r="G130" s="23">
        <f>INDEX(WeightUpdate!$F$6:$F$794,MATCH($A130*10+G$2,WeightUpdate!$A$6:$A$794,0))</f>
        <v>1</v>
      </c>
      <c r="H130" s="23">
        <f t="shared" si="9"/>
        <v>53</v>
      </c>
      <c r="I130" s="22">
        <f>INDEX(WeightUpdate!$K$6:$K$794,MATCH($A130*10+I$2,WeightUpdate!$A$6:$A$794,0))</f>
        <v>2.0543275082624906</v>
      </c>
      <c r="J130" s="22">
        <f>INDEX(WeightUpdate!$K$6:$K$794,MATCH($A130*10+J$2,WeightUpdate!$A$6:$A$794,0))</f>
        <v>3.4080584839110664</v>
      </c>
      <c r="K130" s="22">
        <f>INDEX(WeightUpdate!$K$6:$K$794,MATCH($A130*10+K$2,WeightUpdate!$A$6:$A$794,0))</f>
        <v>4.0574999038924791</v>
      </c>
      <c r="L130" s="20">
        <f t="shared" si="7"/>
        <v>1</v>
      </c>
      <c r="M130" s="20">
        <f t="shared" si="8"/>
        <v>1</v>
      </c>
      <c r="N130" s="24">
        <f t="shared" si="10"/>
        <v>2.0543275082624906</v>
      </c>
      <c r="O130" s="24">
        <f t="shared" si="11"/>
        <v>3.4080584839110664</v>
      </c>
      <c r="P130" s="24">
        <f t="shared" si="12"/>
        <v>4.0574999038924791</v>
      </c>
      <c r="Q130" s="20">
        <f t="shared" si="13"/>
        <v>1</v>
      </c>
      <c r="R130" s="23"/>
    </row>
    <row r="131" spans="1:18" x14ac:dyDescent="0.25">
      <c r="A131" s="21">
        <v>8120</v>
      </c>
      <c r="B131" s="22">
        <f>INDEX(WeightUpdate!$J$6:$J$794,MATCH($A131*10+B$2,WeightUpdate!$A$6:$A$794,0))</f>
        <v>1.3620999999999988</v>
      </c>
      <c r="C131" s="22">
        <f>INDEX(WeightUpdate!$J$6:$J$794,MATCH($A131*10+C$2,WeightUpdate!$A$6:$A$794,0))</f>
        <v>1.7529999999999981</v>
      </c>
      <c r="D131" s="22">
        <f>INDEX(WeightUpdate!$J$6:$J$794,MATCH($A131*10+D$2,WeightUpdate!$A$6:$A$794,0))</f>
        <v>3.0279999999999991</v>
      </c>
      <c r="E131" s="23">
        <f>INDEX(WeightUpdate!$F$6:$F$794,MATCH($A131*10+E$2,WeightUpdate!$A$6:$A$794,0))</f>
        <v>243</v>
      </c>
      <c r="F131" s="23">
        <f>INDEX(WeightUpdate!$F$6:$F$794,MATCH($A131*10+F$2,WeightUpdate!$A$6:$A$794,0))</f>
        <v>54</v>
      </c>
      <c r="G131" s="23">
        <f>INDEX(WeightUpdate!$F$6:$F$794,MATCH($A131*10+G$2,WeightUpdate!$A$6:$A$794,0))</f>
        <v>49</v>
      </c>
      <c r="H131" s="23">
        <f t="shared" si="9"/>
        <v>346</v>
      </c>
      <c r="I131" s="22">
        <f>INDEX(WeightUpdate!$K$6:$K$794,MATCH($A131*10+I$2,WeightUpdate!$A$6:$A$794,0))</f>
        <v>1.8317711938151324</v>
      </c>
      <c r="J131" s="22">
        <f>INDEX(WeightUpdate!$K$6:$K$794,MATCH($A131*10+J$2,WeightUpdate!$A$6:$A$794,0))</f>
        <v>2.4167456945022661</v>
      </c>
      <c r="K131" s="22">
        <f>INDEX(WeightUpdate!$K$6:$K$794,MATCH($A131*10+K$2,WeightUpdate!$A$6:$A$794,0))</f>
        <v>3.6913982683832902</v>
      </c>
      <c r="L131" s="20">
        <f t="shared" ref="L131:L194" si="14">AND(I131&lt;J131,J131&lt;K131)*1</f>
        <v>1</v>
      </c>
      <c r="M131" s="20">
        <f t="shared" ref="M131:M194" si="15">MATCH(MAX(E131:G131),E131:G131,0)</f>
        <v>1</v>
      </c>
      <c r="N131" s="24">
        <f t="shared" si="10"/>
        <v>1.8317711938151324</v>
      </c>
      <c r="O131" s="24">
        <f t="shared" si="11"/>
        <v>2.4167456945022661</v>
      </c>
      <c r="P131" s="24">
        <f t="shared" si="12"/>
        <v>3.6913982683832902</v>
      </c>
      <c r="Q131" s="20">
        <f t="shared" si="13"/>
        <v>1</v>
      </c>
      <c r="R131" s="23"/>
    </row>
    <row r="132" spans="1:18" x14ac:dyDescent="0.25">
      <c r="A132" s="21">
        <v>8130</v>
      </c>
      <c r="B132" s="22">
        <f>INDEX(WeightUpdate!$J$6:$J$794,MATCH($A132*10+B$2,WeightUpdate!$A$6:$A$794,0))</f>
        <v>0.9693000000000016</v>
      </c>
      <c r="C132" s="22">
        <f>INDEX(WeightUpdate!$J$6:$J$794,MATCH($A132*10+C$2,WeightUpdate!$A$6:$A$794,0))</f>
        <v>1.428199999999999</v>
      </c>
      <c r="D132" s="22">
        <f>INDEX(WeightUpdate!$J$6:$J$794,MATCH($A132*10+D$2,WeightUpdate!$A$6:$A$794,0))</f>
        <v>2.1305999999999998</v>
      </c>
      <c r="E132" s="23">
        <f>INDEX(WeightUpdate!$F$6:$F$794,MATCH($A132*10+E$2,WeightUpdate!$A$6:$A$794,0))</f>
        <v>188</v>
      </c>
      <c r="F132" s="23">
        <f>INDEX(WeightUpdate!$F$6:$F$794,MATCH($A132*10+F$2,WeightUpdate!$A$6:$A$794,0))</f>
        <v>27</v>
      </c>
      <c r="G132" s="23">
        <f>INDEX(WeightUpdate!$F$6:$F$794,MATCH($A132*10+G$2,WeightUpdate!$A$6:$A$794,0))</f>
        <v>23</v>
      </c>
      <c r="H132" s="23">
        <f t="shared" ref="H132:H195" si="16">E132+F132+G132</f>
        <v>238</v>
      </c>
      <c r="I132" s="22">
        <f>INDEX(WeightUpdate!$K$6:$K$794,MATCH($A132*10+I$2,WeightUpdate!$A$6:$A$794,0))</f>
        <v>0.75176369910181706</v>
      </c>
      <c r="J132" s="22">
        <f>INDEX(WeightUpdate!$K$6:$K$794,MATCH($A132*10+J$2,WeightUpdate!$A$6:$A$794,0))</f>
        <v>1.2751469322253102</v>
      </c>
      <c r="K132" s="22">
        <f>INDEX(WeightUpdate!$K$6:$K$794,MATCH($A132*10+K$2,WeightUpdate!$A$6:$A$794,0))</f>
        <v>1.9345428410265073</v>
      </c>
      <c r="L132" s="20">
        <f t="shared" si="14"/>
        <v>1</v>
      </c>
      <c r="M132" s="20">
        <f t="shared" si="15"/>
        <v>1</v>
      </c>
      <c r="N132" s="24">
        <f t="shared" ref="N132:N195" si="17">MIN(MAX(I132:K132)*1,IF($L132=0,IF($M132=1,I132,IF($M132=2,J132*B132/C132,K132*B132/D132)),I132))</f>
        <v>0.75176369910181706</v>
      </c>
      <c r="O132" s="24">
        <f t="shared" ref="O132:O195" si="18">MIN(MAX(I132:K132)*1.1,IF($L132=0,IF($M132=1,I132*C132/B132,IF($M132=2,J132,K132*C132/D132)),J132))</f>
        <v>1.2751469322253102</v>
      </c>
      <c r="P132" s="24">
        <f t="shared" ref="P132:P195" si="19">MIN(MAX(I132:K132)*1.2,IF($L132=0,IF($M132=1,I132*D132/B132,IF($M132=2,J132*D132/C132,K132)),K132))</f>
        <v>1.9345428410265073</v>
      </c>
      <c r="Q132" s="20">
        <f t="shared" ref="Q132:Q195" si="20">AND(N132&lt;O132,O132&lt;P132)*1</f>
        <v>1</v>
      </c>
      <c r="R132" s="23"/>
    </row>
    <row r="133" spans="1:18" x14ac:dyDescent="0.25">
      <c r="A133" s="21">
        <v>8140</v>
      </c>
      <c r="B133" s="22">
        <f>INDEX(WeightUpdate!$J$6:$J$794,MATCH($A133*10+B$2,WeightUpdate!$A$6:$A$794,0))</f>
        <v>0.89829999999999999</v>
      </c>
      <c r="C133" s="22">
        <f>INDEX(WeightUpdate!$J$6:$J$794,MATCH($A133*10+C$2,WeightUpdate!$A$6:$A$794,0))</f>
        <v>1.4784999999999979</v>
      </c>
      <c r="D133" s="22">
        <f>INDEX(WeightUpdate!$J$6:$J$794,MATCH($A133*10+D$2,WeightUpdate!$A$6:$A$794,0))</f>
        <v>2.7073999999999998</v>
      </c>
      <c r="E133" s="23">
        <f>INDEX(WeightUpdate!$F$6:$F$794,MATCH($A133*10+E$2,WeightUpdate!$A$6:$A$794,0))</f>
        <v>711</v>
      </c>
      <c r="F133" s="23">
        <f>INDEX(WeightUpdate!$F$6:$F$794,MATCH($A133*10+F$2,WeightUpdate!$A$6:$A$794,0))</f>
        <v>52</v>
      </c>
      <c r="G133" s="23">
        <f>INDEX(WeightUpdate!$F$6:$F$794,MATCH($A133*10+G$2,WeightUpdate!$A$6:$A$794,0))</f>
        <v>17</v>
      </c>
      <c r="H133" s="23">
        <f t="shared" si="16"/>
        <v>780</v>
      </c>
      <c r="I133" s="22">
        <f>INDEX(WeightUpdate!$K$6:$K$794,MATCH($A133*10+I$2,WeightUpdate!$A$6:$A$794,0))</f>
        <v>0.44428640453150486</v>
      </c>
      <c r="J133" s="22">
        <f>INDEX(WeightUpdate!$K$6:$K$794,MATCH($A133*10+J$2,WeightUpdate!$A$6:$A$794,0))</f>
        <v>0.87599602956645417</v>
      </c>
      <c r="K133" s="22">
        <f>INDEX(WeightUpdate!$K$6:$K$794,MATCH($A133*10+K$2,WeightUpdate!$A$6:$A$794,0))</f>
        <v>1.0796294766639607</v>
      </c>
      <c r="L133" s="20">
        <f t="shared" si="14"/>
        <v>1</v>
      </c>
      <c r="M133" s="20">
        <f t="shared" si="15"/>
        <v>1</v>
      </c>
      <c r="N133" s="24">
        <f t="shared" si="17"/>
        <v>0.44428640453150486</v>
      </c>
      <c r="O133" s="24">
        <f t="shared" si="18"/>
        <v>0.87599602956645417</v>
      </c>
      <c r="P133" s="24">
        <f t="shared" si="19"/>
        <v>1.0796294766639607</v>
      </c>
      <c r="Q133" s="20">
        <f t="shared" si="20"/>
        <v>1</v>
      </c>
      <c r="R133" s="23"/>
    </row>
    <row r="134" spans="1:18" x14ac:dyDescent="0.25">
      <c r="A134" s="21">
        <v>8150</v>
      </c>
      <c r="B134" s="22">
        <f>INDEX(WeightUpdate!$J$6:$J$794,MATCH($A134*10+B$2,WeightUpdate!$A$6:$A$794,0))</f>
        <v>0.84609999999999752</v>
      </c>
      <c r="C134" s="22">
        <f>INDEX(WeightUpdate!$J$6:$J$794,MATCH($A134*10+C$2,WeightUpdate!$A$6:$A$794,0))</f>
        <v>1.4164999999999994</v>
      </c>
      <c r="D134" s="22">
        <f>INDEX(WeightUpdate!$J$6:$J$794,MATCH($A134*10+D$2,WeightUpdate!$A$6:$A$794,0))</f>
        <v>3.0912000000000002</v>
      </c>
      <c r="E134" s="23">
        <f>INDEX(WeightUpdate!$F$6:$F$794,MATCH($A134*10+E$2,WeightUpdate!$A$6:$A$794,0))</f>
        <v>518</v>
      </c>
      <c r="F134" s="23">
        <f>INDEX(WeightUpdate!$F$6:$F$794,MATCH($A134*10+F$2,WeightUpdate!$A$6:$A$794,0))</f>
        <v>41</v>
      </c>
      <c r="G134" s="23">
        <f>INDEX(WeightUpdate!$F$6:$F$794,MATCH($A134*10+G$2,WeightUpdate!$A$6:$A$794,0))</f>
        <v>13</v>
      </c>
      <c r="H134" s="23">
        <f t="shared" si="16"/>
        <v>572</v>
      </c>
      <c r="I134" s="22">
        <f>INDEX(WeightUpdate!$K$6:$K$794,MATCH($A134*10+I$2,WeightUpdate!$A$6:$A$794,0))</f>
        <v>0.4728125346446948</v>
      </c>
      <c r="J134" s="22">
        <f>INDEX(WeightUpdate!$K$6:$K$794,MATCH($A134*10+J$2,WeightUpdate!$A$6:$A$794,0))</f>
        <v>1.1375396441251833</v>
      </c>
      <c r="K134" s="22">
        <f>INDEX(WeightUpdate!$K$6:$K$794,MATCH($A134*10+K$2,WeightUpdate!$A$6:$A$794,0))</f>
        <v>1.9928810665101466</v>
      </c>
      <c r="L134" s="20">
        <f t="shared" si="14"/>
        <v>1</v>
      </c>
      <c r="M134" s="20">
        <f t="shared" si="15"/>
        <v>1</v>
      </c>
      <c r="N134" s="24">
        <f t="shared" si="17"/>
        <v>0.4728125346446948</v>
      </c>
      <c r="O134" s="24">
        <f t="shared" si="18"/>
        <v>1.1375396441251833</v>
      </c>
      <c r="P134" s="24">
        <f t="shared" si="19"/>
        <v>1.9928810665101466</v>
      </c>
      <c r="Q134" s="20">
        <f t="shared" si="20"/>
        <v>1</v>
      </c>
      <c r="R134" s="23"/>
    </row>
    <row r="135" spans="1:18" x14ac:dyDescent="0.25">
      <c r="A135" s="21">
        <v>8160</v>
      </c>
      <c r="B135" s="22">
        <f>INDEX(WeightUpdate!$J$6:$J$794,MATCH($A135*10+B$2,WeightUpdate!$A$6:$A$794,0))</f>
        <v>0.95960000000001178</v>
      </c>
      <c r="C135" s="22">
        <f>INDEX(WeightUpdate!$J$6:$J$794,MATCH($A135*10+C$2,WeightUpdate!$A$6:$A$794,0))</f>
        <v>1.644299999999995</v>
      </c>
      <c r="D135" s="22">
        <f>INDEX(WeightUpdate!$J$6:$J$794,MATCH($A135*10+D$2,WeightUpdate!$A$6:$A$794,0))</f>
        <v>3.3434999999999993</v>
      </c>
      <c r="E135" s="23">
        <f>INDEX(WeightUpdate!$F$6:$F$794,MATCH($A135*10+E$2,WeightUpdate!$A$6:$A$794,0))</f>
        <v>504</v>
      </c>
      <c r="F135" s="23">
        <f>INDEX(WeightUpdate!$F$6:$F$794,MATCH($A135*10+F$2,WeightUpdate!$A$6:$A$794,0))</f>
        <v>99</v>
      </c>
      <c r="G135" s="23">
        <f>INDEX(WeightUpdate!$F$6:$F$794,MATCH($A135*10+G$2,WeightUpdate!$A$6:$A$794,0))</f>
        <v>42</v>
      </c>
      <c r="H135" s="23">
        <f t="shared" si="16"/>
        <v>645</v>
      </c>
      <c r="I135" s="22">
        <f>INDEX(WeightUpdate!$K$6:$K$794,MATCH($A135*10+I$2,WeightUpdate!$A$6:$A$794,0))</f>
        <v>1.2149502466852722</v>
      </c>
      <c r="J135" s="22">
        <f>INDEX(WeightUpdate!$K$6:$K$794,MATCH($A135*10+J$2,WeightUpdate!$A$6:$A$794,0))</f>
        <v>2.202464668166694</v>
      </c>
      <c r="K135" s="22">
        <f>INDEX(WeightUpdate!$K$6:$K$794,MATCH($A135*10+K$2,WeightUpdate!$A$6:$A$794,0))</f>
        <v>3.3458947287060905</v>
      </c>
      <c r="L135" s="20">
        <f t="shared" si="14"/>
        <v>1</v>
      </c>
      <c r="M135" s="20">
        <f t="shared" si="15"/>
        <v>1</v>
      </c>
      <c r="N135" s="24">
        <f t="shared" si="17"/>
        <v>1.2149502466852722</v>
      </c>
      <c r="O135" s="24">
        <f t="shared" si="18"/>
        <v>2.202464668166694</v>
      </c>
      <c r="P135" s="24">
        <f t="shared" si="19"/>
        <v>3.3458947287060905</v>
      </c>
      <c r="Q135" s="20">
        <f t="shared" si="20"/>
        <v>1</v>
      </c>
      <c r="R135" s="23"/>
    </row>
    <row r="136" spans="1:18" x14ac:dyDescent="0.25">
      <c r="A136" s="21">
        <v>8170</v>
      </c>
      <c r="B136" s="22">
        <f>INDEX(WeightUpdate!$J$6:$J$794,MATCH($A136*10+B$2,WeightUpdate!$A$6:$A$794,0))</f>
        <v>1.1074000000000384</v>
      </c>
      <c r="C136" s="22">
        <f>INDEX(WeightUpdate!$J$6:$J$794,MATCH($A136*10+C$2,WeightUpdate!$A$6:$A$794,0))</f>
        <v>1.6204999999999978</v>
      </c>
      <c r="D136" s="22">
        <f>INDEX(WeightUpdate!$J$6:$J$794,MATCH($A136*10+D$2,WeightUpdate!$A$6:$A$794,0))</f>
        <v>3.0760999999999998</v>
      </c>
      <c r="E136" s="23">
        <f>INDEX(WeightUpdate!$F$6:$F$794,MATCH($A136*10+E$2,WeightUpdate!$A$6:$A$794,0))</f>
        <v>1690</v>
      </c>
      <c r="F136" s="23">
        <f>INDEX(WeightUpdate!$F$6:$F$794,MATCH($A136*10+F$2,WeightUpdate!$A$6:$A$794,0))</f>
        <v>74</v>
      </c>
      <c r="G136" s="23">
        <f>INDEX(WeightUpdate!$F$6:$F$794,MATCH($A136*10+G$2,WeightUpdate!$A$6:$A$794,0))</f>
        <v>22</v>
      </c>
      <c r="H136" s="23">
        <f t="shared" si="16"/>
        <v>1786</v>
      </c>
      <c r="I136" s="22">
        <f>INDEX(WeightUpdate!$K$6:$K$794,MATCH($A136*10+I$2,WeightUpdate!$A$6:$A$794,0))</f>
        <v>1.0558366337616665</v>
      </c>
      <c r="J136" s="22">
        <f>INDEX(WeightUpdate!$K$6:$K$794,MATCH($A136*10+J$2,WeightUpdate!$A$6:$A$794,0))</f>
        <v>1.8631312754556553</v>
      </c>
      <c r="K136" s="22">
        <f>INDEX(WeightUpdate!$K$6:$K$794,MATCH($A136*10+K$2,WeightUpdate!$A$6:$A$794,0))</f>
        <v>2.0570457515717084</v>
      </c>
      <c r="L136" s="20">
        <f t="shared" si="14"/>
        <v>1</v>
      </c>
      <c r="M136" s="20">
        <f t="shared" si="15"/>
        <v>1</v>
      </c>
      <c r="N136" s="24">
        <f t="shared" si="17"/>
        <v>1.0558366337616665</v>
      </c>
      <c r="O136" s="24">
        <f t="shared" si="18"/>
        <v>1.8631312754556553</v>
      </c>
      <c r="P136" s="24">
        <f t="shared" si="19"/>
        <v>2.0570457515717084</v>
      </c>
      <c r="Q136" s="20">
        <f t="shared" si="20"/>
        <v>1</v>
      </c>
      <c r="R136" s="23"/>
    </row>
    <row r="137" spans="1:18" x14ac:dyDescent="0.25">
      <c r="A137" s="21">
        <v>8180</v>
      </c>
      <c r="B137" s="22">
        <f>INDEX(WeightUpdate!$J$6:$J$794,MATCH($A137*10+B$2,WeightUpdate!$A$6:$A$794,0))</f>
        <v>0.90409999999998769</v>
      </c>
      <c r="C137" s="22">
        <f>INDEX(WeightUpdate!$J$6:$J$794,MATCH($A137*10+C$2,WeightUpdate!$A$6:$A$794,0))</f>
        <v>1.3694999999999973</v>
      </c>
      <c r="D137" s="22">
        <f>INDEX(WeightUpdate!$J$6:$J$794,MATCH($A137*10+D$2,WeightUpdate!$A$6:$A$794,0))</f>
        <v>2.6223999999999994</v>
      </c>
      <c r="E137" s="23">
        <f>INDEX(WeightUpdate!$F$6:$F$794,MATCH($A137*10+E$2,WeightUpdate!$A$6:$A$794,0))</f>
        <v>1914</v>
      </c>
      <c r="F137" s="23">
        <f>INDEX(WeightUpdate!$F$6:$F$794,MATCH($A137*10+F$2,WeightUpdate!$A$6:$A$794,0))</f>
        <v>81</v>
      </c>
      <c r="G137" s="23">
        <f>INDEX(WeightUpdate!$F$6:$F$794,MATCH($A137*10+G$2,WeightUpdate!$A$6:$A$794,0))</f>
        <v>35</v>
      </c>
      <c r="H137" s="23">
        <f t="shared" si="16"/>
        <v>2030</v>
      </c>
      <c r="I137" s="22">
        <f>INDEX(WeightUpdate!$K$6:$K$794,MATCH($A137*10+I$2,WeightUpdate!$A$6:$A$794,0))</f>
        <v>0.77529925839641289</v>
      </c>
      <c r="J137" s="22">
        <f>INDEX(WeightUpdate!$K$6:$K$794,MATCH($A137*10+J$2,WeightUpdate!$A$6:$A$794,0))</f>
        <v>1.3841809002758754</v>
      </c>
      <c r="K137" s="22">
        <f>INDEX(WeightUpdate!$K$6:$K$794,MATCH($A137*10+K$2,WeightUpdate!$A$6:$A$794,0))</f>
        <v>2.1216369097122385</v>
      </c>
      <c r="L137" s="20">
        <f t="shared" si="14"/>
        <v>1</v>
      </c>
      <c r="M137" s="20">
        <f t="shared" si="15"/>
        <v>1</v>
      </c>
      <c r="N137" s="24">
        <f t="shared" si="17"/>
        <v>0.77529925839641289</v>
      </c>
      <c r="O137" s="24">
        <f t="shared" si="18"/>
        <v>1.3841809002758754</v>
      </c>
      <c r="P137" s="24">
        <f t="shared" si="19"/>
        <v>2.1216369097122385</v>
      </c>
      <c r="Q137" s="20">
        <f t="shared" si="20"/>
        <v>1</v>
      </c>
      <c r="R137" s="23"/>
    </row>
    <row r="138" spans="1:18" x14ac:dyDescent="0.25">
      <c r="A138" s="21">
        <v>8410</v>
      </c>
      <c r="B138" s="22">
        <f>INDEX(WeightUpdate!$J$6:$J$794,MATCH($A138*10+B$2,WeightUpdate!$A$6:$A$794,0))</f>
        <v>0.55969999999999964</v>
      </c>
      <c r="C138" s="22">
        <f>INDEX(WeightUpdate!$J$6:$J$794,MATCH($A138*10+C$2,WeightUpdate!$A$6:$A$794,0))</f>
        <v>0.73969999999999947</v>
      </c>
      <c r="D138" s="22">
        <f>INDEX(WeightUpdate!$J$6:$J$794,MATCH($A138*10+D$2,WeightUpdate!$A$6:$A$794,0))</f>
        <v>1.2796000000000001</v>
      </c>
      <c r="E138" s="23">
        <f>INDEX(WeightUpdate!$F$6:$F$794,MATCH($A138*10+E$2,WeightUpdate!$A$6:$A$794,0))</f>
        <v>85</v>
      </c>
      <c r="F138" s="23">
        <f>INDEX(WeightUpdate!$F$6:$F$794,MATCH($A138*10+F$2,WeightUpdate!$A$6:$A$794,0))</f>
        <v>29</v>
      </c>
      <c r="G138" s="23">
        <f>INDEX(WeightUpdate!$F$6:$F$794,MATCH($A138*10+G$2,WeightUpdate!$A$6:$A$794,0))</f>
        <v>28</v>
      </c>
      <c r="H138" s="23">
        <f t="shared" si="16"/>
        <v>142</v>
      </c>
      <c r="I138" s="22">
        <f>INDEX(WeightUpdate!$K$6:$K$794,MATCH($A138*10+I$2,WeightUpdate!$A$6:$A$794,0))</f>
        <v>1.5131854606344279</v>
      </c>
      <c r="J138" s="22">
        <f>INDEX(WeightUpdate!$K$6:$K$794,MATCH($A138*10+J$2,WeightUpdate!$A$6:$A$794,0))</f>
        <v>2.8031915108448868</v>
      </c>
      <c r="K138" s="22">
        <f>INDEX(WeightUpdate!$K$6:$K$794,MATCH($A138*10+K$2,WeightUpdate!$A$6:$A$794,0))</f>
        <v>2.7043111539638836</v>
      </c>
      <c r="L138" s="20">
        <f t="shared" si="14"/>
        <v>0</v>
      </c>
      <c r="M138" s="20">
        <f t="shared" si="15"/>
        <v>1</v>
      </c>
      <c r="N138" s="24">
        <f t="shared" si="17"/>
        <v>1.5131854606344279</v>
      </c>
      <c r="O138" s="24">
        <f t="shared" si="18"/>
        <v>1.9998272024857715</v>
      </c>
      <c r="P138" s="24">
        <f t="shared" si="19"/>
        <v>3.3638298130138642</v>
      </c>
      <c r="Q138" s="20">
        <f t="shared" si="20"/>
        <v>1</v>
      </c>
      <c r="R138" s="23"/>
    </row>
    <row r="139" spans="1:18" x14ac:dyDescent="0.25">
      <c r="A139" s="21">
        <v>8411</v>
      </c>
      <c r="B139" s="22">
        <f>INDEX(WeightUpdate!$J$6:$J$794,MATCH($A139*10+B$2,WeightUpdate!$A$6:$A$794,0))</f>
        <v>0.53349999999999997</v>
      </c>
      <c r="C139" s="22">
        <f>INDEX(WeightUpdate!$J$6:$J$794,MATCH($A139*10+C$2,WeightUpdate!$A$6:$A$794,0))</f>
        <v>0.73440000000000061</v>
      </c>
      <c r="D139" s="22">
        <f>INDEX(WeightUpdate!$J$6:$J$794,MATCH($A139*10+D$2,WeightUpdate!$A$6:$A$794,0))</f>
        <v>1.3035000000000001</v>
      </c>
      <c r="E139" s="23">
        <f>INDEX(WeightUpdate!$F$6:$F$794,MATCH($A139*10+E$2,WeightUpdate!$A$6:$A$794,0))</f>
        <v>53</v>
      </c>
      <c r="F139" s="23">
        <f>INDEX(WeightUpdate!$F$6:$F$794,MATCH($A139*10+F$2,WeightUpdate!$A$6:$A$794,0))</f>
        <v>28</v>
      </c>
      <c r="G139" s="23">
        <f>INDEX(WeightUpdate!$F$6:$F$794,MATCH($A139*10+G$2,WeightUpdate!$A$6:$A$794,0))</f>
        <v>20</v>
      </c>
      <c r="H139" s="23">
        <f t="shared" si="16"/>
        <v>101</v>
      </c>
      <c r="I139" s="22">
        <f>INDEX(WeightUpdate!$K$6:$K$794,MATCH($A139*10+I$2,WeightUpdate!$A$6:$A$794,0))</f>
        <v>0.99065504031205398</v>
      </c>
      <c r="J139" s="22">
        <f>INDEX(WeightUpdate!$K$6:$K$794,MATCH($A139*10+J$2,WeightUpdate!$A$6:$A$794,0))</f>
        <v>1.6932617738936377</v>
      </c>
      <c r="K139" s="22">
        <f>INDEX(WeightUpdate!$K$6:$K$794,MATCH($A139*10+K$2,WeightUpdate!$A$6:$A$794,0))</f>
        <v>2.8232427715131609</v>
      </c>
      <c r="L139" s="20">
        <f t="shared" si="14"/>
        <v>1</v>
      </c>
      <c r="M139" s="20">
        <f t="shared" si="15"/>
        <v>1</v>
      </c>
      <c r="N139" s="24">
        <f t="shared" si="17"/>
        <v>0.99065504031205398</v>
      </c>
      <c r="O139" s="24">
        <f t="shared" si="18"/>
        <v>1.6932617738936377</v>
      </c>
      <c r="P139" s="24">
        <f t="shared" si="19"/>
        <v>2.8232427715131609</v>
      </c>
      <c r="Q139" s="20">
        <f t="shared" si="20"/>
        <v>1</v>
      </c>
      <c r="R139" s="23"/>
    </row>
    <row r="140" spans="1:18" x14ac:dyDescent="0.25">
      <c r="A140" s="21">
        <v>8412</v>
      </c>
      <c r="B140" s="22">
        <f>INDEX(WeightUpdate!$J$6:$J$794,MATCH($A140*10+B$2,WeightUpdate!$A$6:$A$794,0))</f>
        <v>0.49870000000000275</v>
      </c>
      <c r="C140" s="22">
        <f>INDEX(WeightUpdate!$J$6:$J$794,MATCH($A140*10+C$2,WeightUpdate!$A$6:$A$794,0))</f>
        <v>0.71020000000000028</v>
      </c>
      <c r="D140" s="22">
        <f>INDEX(WeightUpdate!$J$6:$J$794,MATCH($A140*10+D$2,WeightUpdate!$A$6:$A$794,0))</f>
        <v>1.1986000000000001</v>
      </c>
      <c r="E140" s="23">
        <f>INDEX(WeightUpdate!$F$6:$F$794,MATCH($A140*10+E$2,WeightUpdate!$A$6:$A$794,0))</f>
        <v>703</v>
      </c>
      <c r="F140" s="23">
        <f>INDEX(WeightUpdate!$F$6:$F$794,MATCH($A140*10+F$2,WeightUpdate!$A$6:$A$794,0))</f>
        <v>70</v>
      </c>
      <c r="G140" s="23">
        <f>INDEX(WeightUpdate!$F$6:$F$794,MATCH($A140*10+G$2,WeightUpdate!$A$6:$A$794,0))</f>
        <v>48</v>
      </c>
      <c r="H140" s="23">
        <f t="shared" si="16"/>
        <v>821</v>
      </c>
      <c r="I140" s="22">
        <f>INDEX(WeightUpdate!$K$6:$K$794,MATCH($A140*10+I$2,WeightUpdate!$A$6:$A$794,0))</f>
        <v>0.40462335879792655</v>
      </c>
      <c r="J140" s="22">
        <f>INDEX(WeightUpdate!$K$6:$K$794,MATCH($A140*10+J$2,WeightUpdate!$A$6:$A$794,0))</f>
        <v>0.78534538435956469</v>
      </c>
      <c r="K140" s="22">
        <f>INDEX(WeightUpdate!$K$6:$K$794,MATCH($A140*10+K$2,WeightUpdate!$A$6:$A$794,0))</f>
        <v>2.4546865751276434</v>
      </c>
      <c r="L140" s="20">
        <f t="shared" si="14"/>
        <v>1</v>
      </c>
      <c r="M140" s="20">
        <f t="shared" si="15"/>
        <v>1</v>
      </c>
      <c r="N140" s="24">
        <f t="shared" si="17"/>
        <v>0.40462335879792655</v>
      </c>
      <c r="O140" s="24">
        <f t="shared" si="18"/>
        <v>0.78534538435956469</v>
      </c>
      <c r="P140" s="24">
        <f t="shared" si="19"/>
        <v>2.4546865751276434</v>
      </c>
      <c r="Q140" s="20">
        <f t="shared" si="20"/>
        <v>1</v>
      </c>
      <c r="R140" s="23"/>
    </row>
    <row r="141" spans="1:18" x14ac:dyDescent="0.25">
      <c r="A141" s="21">
        <v>8413</v>
      </c>
      <c r="B141" s="22">
        <f>INDEX(WeightUpdate!$J$6:$J$794,MATCH($A141*10+B$2,WeightUpdate!$A$6:$A$794,0))</f>
        <v>0.69979999999999987</v>
      </c>
      <c r="C141" s="22">
        <f>INDEX(WeightUpdate!$J$6:$J$794,MATCH($A141*10+C$2,WeightUpdate!$A$6:$A$794,0))</f>
        <v>0.96650000000000003</v>
      </c>
      <c r="D141" s="22">
        <f>INDEX(WeightUpdate!$J$6:$J$794,MATCH($A141*10+D$2,WeightUpdate!$A$6:$A$794,0))</f>
        <v>1.7418000000000002</v>
      </c>
      <c r="E141" s="23">
        <f>INDEX(WeightUpdate!$F$6:$F$794,MATCH($A141*10+E$2,WeightUpdate!$A$6:$A$794,0))</f>
        <v>25</v>
      </c>
      <c r="F141" s="23">
        <f>INDEX(WeightUpdate!$F$6:$F$794,MATCH($A141*10+F$2,WeightUpdate!$A$6:$A$794,0))</f>
        <v>33</v>
      </c>
      <c r="G141" s="23">
        <f>INDEX(WeightUpdate!$F$6:$F$794,MATCH($A141*10+G$2,WeightUpdate!$A$6:$A$794,0))</f>
        <v>14</v>
      </c>
      <c r="H141" s="23">
        <f t="shared" si="16"/>
        <v>72</v>
      </c>
      <c r="I141" s="22">
        <f>INDEX(WeightUpdate!$K$6:$K$794,MATCH($A141*10+I$2,WeightUpdate!$A$6:$A$794,0))</f>
        <v>0.92593250762195378</v>
      </c>
      <c r="J141" s="22">
        <f>INDEX(WeightUpdate!$K$6:$K$794,MATCH($A141*10+J$2,WeightUpdate!$A$6:$A$794,0))</f>
        <v>1.7281934175054343</v>
      </c>
      <c r="K141" s="22">
        <f>INDEX(WeightUpdate!$K$6:$K$794,MATCH($A141*10+K$2,WeightUpdate!$A$6:$A$794,0))</f>
        <v>1.7824625652944337</v>
      </c>
      <c r="L141" s="20">
        <f t="shared" si="14"/>
        <v>1</v>
      </c>
      <c r="M141" s="20">
        <f t="shared" si="15"/>
        <v>2</v>
      </c>
      <c r="N141" s="24">
        <f t="shared" si="17"/>
        <v>0.92593250762195378</v>
      </c>
      <c r="O141" s="24">
        <f t="shared" si="18"/>
        <v>1.7281934175054343</v>
      </c>
      <c r="P141" s="24">
        <f t="shared" si="19"/>
        <v>1.7824625652944337</v>
      </c>
      <c r="Q141" s="20">
        <f t="shared" si="20"/>
        <v>1</v>
      </c>
      <c r="R141" s="23"/>
    </row>
    <row r="142" spans="1:18" x14ac:dyDescent="0.25">
      <c r="A142" s="21">
        <v>8414</v>
      </c>
      <c r="B142" s="22">
        <f>INDEX(WeightUpdate!$J$6:$J$794,MATCH($A142*10+B$2,WeightUpdate!$A$6:$A$794,0))</f>
        <v>0.85839999999999972</v>
      </c>
      <c r="C142" s="22">
        <f>INDEX(WeightUpdate!$J$6:$J$794,MATCH($A142*10+C$2,WeightUpdate!$A$6:$A$794,0))</f>
        <v>1.2390000000000001</v>
      </c>
      <c r="D142" s="22">
        <f>INDEX(WeightUpdate!$J$6:$J$794,MATCH($A142*10+D$2,WeightUpdate!$A$6:$A$794,0))</f>
        <v>2.1071999999999997</v>
      </c>
      <c r="E142" s="23">
        <f>INDEX(WeightUpdate!$F$6:$F$794,MATCH($A142*10+E$2,WeightUpdate!$A$6:$A$794,0))</f>
        <v>22</v>
      </c>
      <c r="F142" s="23">
        <f>INDEX(WeightUpdate!$F$6:$F$794,MATCH($A142*10+F$2,WeightUpdate!$A$6:$A$794,0))</f>
        <v>9</v>
      </c>
      <c r="G142" s="23">
        <f>INDEX(WeightUpdate!$F$6:$F$794,MATCH($A142*10+G$2,WeightUpdate!$A$6:$A$794,0))</f>
        <v>15</v>
      </c>
      <c r="H142" s="23">
        <f t="shared" si="16"/>
        <v>46</v>
      </c>
      <c r="I142" s="22">
        <f>INDEX(WeightUpdate!$K$6:$K$794,MATCH($A142*10+I$2,WeightUpdate!$A$6:$A$794,0))</f>
        <v>1.2238236859627043</v>
      </c>
      <c r="J142" s="22">
        <f>INDEX(WeightUpdate!$K$6:$K$794,MATCH($A142*10+J$2,WeightUpdate!$A$6:$A$794,0))</f>
        <v>1.5575262105489507</v>
      </c>
      <c r="K142" s="22">
        <f>INDEX(WeightUpdate!$K$6:$K$794,MATCH($A142*10+K$2,WeightUpdate!$A$6:$A$794,0))</f>
        <v>7.4375019970654384</v>
      </c>
      <c r="L142" s="20">
        <f t="shared" si="14"/>
        <v>1</v>
      </c>
      <c r="M142" s="20">
        <f t="shared" si="15"/>
        <v>1</v>
      </c>
      <c r="N142" s="24">
        <f t="shared" si="17"/>
        <v>1.2238236859627043</v>
      </c>
      <c r="O142" s="24">
        <f t="shared" si="18"/>
        <v>1.5575262105489507</v>
      </c>
      <c r="P142" s="24">
        <f t="shared" si="19"/>
        <v>7.4375019970654384</v>
      </c>
      <c r="Q142" s="20">
        <f t="shared" si="20"/>
        <v>1</v>
      </c>
      <c r="R142" s="23"/>
    </row>
    <row r="143" spans="1:18" x14ac:dyDescent="0.25">
      <c r="A143" s="21">
        <v>8415</v>
      </c>
      <c r="B143" s="22">
        <f>INDEX(WeightUpdate!$J$6:$J$794,MATCH($A143*10+B$2,WeightUpdate!$A$6:$A$794,0))</f>
        <v>0.6466999999999995</v>
      </c>
      <c r="C143" s="22">
        <f>INDEX(WeightUpdate!$J$6:$J$794,MATCH($A143*10+C$2,WeightUpdate!$A$6:$A$794,0))</f>
        <v>0.95960000000000001</v>
      </c>
      <c r="D143" s="22">
        <f>INDEX(WeightUpdate!$J$6:$J$794,MATCH($A143*10+D$2,WeightUpdate!$A$6:$A$794,0))</f>
        <v>1.8451</v>
      </c>
      <c r="E143" s="23">
        <f>INDEX(WeightUpdate!$F$6:$F$794,MATCH($A143*10+E$2,WeightUpdate!$A$6:$A$794,0))</f>
        <v>26</v>
      </c>
      <c r="F143" s="23">
        <f>INDEX(WeightUpdate!$F$6:$F$794,MATCH($A143*10+F$2,WeightUpdate!$A$6:$A$794,0))</f>
        <v>9</v>
      </c>
      <c r="G143" s="23">
        <f>INDEX(WeightUpdate!$F$6:$F$794,MATCH($A143*10+G$2,WeightUpdate!$A$6:$A$794,0))</f>
        <v>9</v>
      </c>
      <c r="H143" s="23">
        <f t="shared" si="16"/>
        <v>44</v>
      </c>
      <c r="I143" s="22">
        <f>INDEX(WeightUpdate!$K$6:$K$794,MATCH($A143*10+I$2,WeightUpdate!$A$6:$A$794,0))</f>
        <v>0.72474395225201582</v>
      </c>
      <c r="J143" s="22">
        <f>INDEX(WeightUpdate!$K$6:$K$794,MATCH($A143*10+J$2,WeightUpdate!$A$6:$A$794,0))</f>
        <v>1.3046089076174701</v>
      </c>
      <c r="K143" s="22">
        <f>INDEX(WeightUpdate!$K$6:$K$794,MATCH($A143*10+K$2,WeightUpdate!$A$6:$A$794,0))</f>
        <v>2.5596331259650444</v>
      </c>
      <c r="L143" s="20">
        <f t="shared" si="14"/>
        <v>1</v>
      </c>
      <c r="M143" s="20">
        <f t="shared" si="15"/>
        <v>1</v>
      </c>
      <c r="N143" s="24">
        <f t="shared" si="17"/>
        <v>0.72474395225201582</v>
      </c>
      <c r="O143" s="24">
        <f t="shared" si="18"/>
        <v>1.3046089076174701</v>
      </c>
      <c r="P143" s="24">
        <f t="shared" si="19"/>
        <v>2.5596331259650444</v>
      </c>
      <c r="Q143" s="20">
        <f t="shared" si="20"/>
        <v>1</v>
      </c>
      <c r="R143" s="23"/>
    </row>
    <row r="144" spans="1:18" x14ac:dyDescent="0.25">
      <c r="A144" s="21">
        <v>8416</v>
      </c>
      <c r="B144" s="22">
        <f>INDEX(WeightUpdate!$J$6:$J$794,MATCH($A144*10+B$2,WeightUpdate!$A$6:$A$794,0))</f>
        <v>0.71259999999999879</v>
      </c>
      <c r="C144" s="22">
        <f>INDEX(WeightUpdate!$J$6:$J$794,MATCH($A144*10+C$2,WeightUpdate!$A$6:$A$794,0))</f>
        <v>1.0414000000000008</v>
      </c>
      <c r="D144" s="22">
        <f>INDEX(WeightUpdate!$J$6:$J$794,MATCH($A144*10+D$2,WeightUpdate!$A$6:$A$794,0))</f>
        <v>2.1580999999999992</v>
      </c>
      <c r="E144" s="23">
        <f>INDEX(WeightUpdate!$F$6:$F$794,MATCH($A144*10+E$2,WeightUpdate!$A$6:$A$794,0))</f>
        <v>122</v>
      </c>
      <c r="F144" s="23">
        <f>INDEX(WeightUpdate!$F$6:$F$794,MATCH($A144*10+F$2,WeightUpdate!$A$6:$A$794,0))</f>
        <v>58</v>
      </c>
      <c r="G144" s="23">
        <f>INDEX(WeightUpdate!$F$6:$F$794,MATCH($A144*10+G$2,WeightUpdate!$A$6:$A$794,0))</f>
        <v>51</v>
      </c>
      <c r="H144" s="23">
        <f t="shared" si="16"/>
        <v>231</v>
      </c>
      <c r="I144" s="22">
        <f>INDEX(WeightUpdate!$K$6:$K$794,MATCH($A144*10+I$2,WeightUpdate!$A$6:$A$794,0))</f>
        <v>0.88602441402161392</v>
      </c>
      <c r="J144" s="22">
        <f>INDEX(WeightUpdate!$K$6:$K$794,MATCH($A144*10+J$2,WeightUpdate!$A$6:$A$794,0))</f>
        <v>1.4423175531295245</v>
      </c>
      <c r="K144" s="22">
        <f>INDEX(WeightUpdate!$K$6:$K$794,MATCH($A144*10+K$2,WeightUpdate!$A$6:$A$794,0))</f>
        <v>2.5334627474022717</v>
      </c>
      <c r="L144" s="20">
        <f t="shared" si="14"/>
        <v>1</v>
      </c>
      <c r="M144" s="20">
        <f t="shared" si="15"/>
        <v>1</v>
      </c>
      <c r="N144" s="24">
        <f t="shared" si="17"/>
        <v>0.88602441402161392</v>
      </c>
      <c r="O144" s="24">
        <f t="shared" si="18"/>
        <v>1.4423175531295245</v>
      </c>
      <c r="P144" s="24">
        <f t="shared" si="19"/>
        <v>2.5334627474022717</v>
      </c>
      <c r="Q144" s="20">
        <f t="shared" si="20"/>
        <v>1</v>
      </c>
      <c r="R144" s="23"/>
    </row>
    <row r="145" spans="1:18" x14ac:dyDescent="0.25">
      <c r="A145" s="21">
        <v>8417</v>
      </c>
      <c r="B145" s="22">
        <f>INDEX(WeightUpdate!$J$6:$J$794,MATCH($A145*10+B$2,WeightUpdate!$A$6:$A$794,0))</f>
        <v>0.58170000000000432</v>
      </c>
      <c r="C145" s="22">
        <f>INDEX(WeightUpdate!$J$6:$J$794,MATCH($A145*10+C$2,WeightUpdate!$A$6:$A$794,0))</f>
        <v>0.81109999999999971</v>
      </c>
      <c r="D145" s="22">
        <f>INDEX(WeightUpdate!$J$6:$J$794,MATCH($A145*10+D$2,WeightUpdate!$A$6:$A$794,0))</f>
        <v>1.3477000000000001</v>
      </c>
      <c r="E145" s="23">
        <f>INDEX(WeightUpdate!$F$6:$F$794,MATCH($A145*10+E$2,WeightUpdate!$A$6:$A$794,0))</f>
        <v>399</v>
      </c>
      <c r="F145" s="23">
        <f>INDEX(WeightUpdate!$F$6:$F$794,MATCH($A145*10+F$2,WeightUpdate!$A$6:$A$794,0))</f>
        <v>98</v>
      </c>
      <c r="G145" s="23">
        <f>INDEX(WeightUpdate!$F$6:$F$794,MATCH($A145*10+G$2,WeightUpdate!$A$6:$A$794,0))</f>
        <v>66</v>
      </c>
      <c r="H145" s="23">
        <f t="shared" si="16"/>
        <v>563</v>
      </c>
      <c r="I145" s="22">
        <f>INDEX(WeightUpdate!$K$6:$K$794,MATCH($A145*10+I$2,WeightUpdate!$A$6:$A$794,0))</f>
        <v>0.48865154698204921</v>
      </c>
      <c r="J145" s="22">
        <f>INDEX(WeightUpdate!$K$6:$K$794,MATCH($A145*10+J$2,WeightUpdate!$A$6:$A$794,0))</f>
        <v>1.4927676290019685</v>
      </c>
      <c r="K145" s="22">
        <f>INDEX(WeightUpdate!$K$6:$K$794,MATCH($A145*10+K$2,WeightUpdate!$A$6:$A$794,0))</f>
        <v>3.9384222921508441</v>
      </c>
      <c r="L145" s="20">
        <f t="shared" si="14"/>
        <v>1</v>
      </c>
      <c r="M145" s="20">
        <f t="shared" si="15"/>
        <v>1</v>
      </c>
      <c r="N145" s="24">
        <f t="shared" si="17"/>
        <v>0.48865154698204921</v>
      </c>
      <c r="O145" s="24">
        <f t="shared" si="18"/>
        <v>1.4927676290019685</v>
      </c>
      <c r="P145" s="24">
        <f t="shared" si="19"/>
        <v>3.9384222921508441</v>
      </c>
      <c r="Q145" s="20">
        <f t="shared" si="20"/>
        <v>1</v>
      </c>
      <c r="R145" s="23"/>
    </row>
    <row r="146" spans="1:18" x14ac:dyDescent="0.25">
      <c r="A146" s="21">
        <v>8418</v>
      </c>
      <c r="B146" s="22">
        <f>INDEX(WeightUpdate!$J$6:$J$794,MATCH($A146*10+B$2,WeightUpdate!$A$6:$A$794,0))</f>
        <v>0.61070000000000091</v>
      </c>
      <c r="C146" s="22">
        <f>INDEX(WeightUpdate!$J$6:$J$794,MATCH($A146*10+C$2,WeightUpdate!$A$6:$A$794,0))</f>
        <v>0.75209999999999932</v>
      </c>
      <c r="D146" s="22">
        <f>INDEX(WeightUpdate!$J$6:$J$794,MATCH($A146*10+D$2,WeightUpdate!$A$6:$A$794,0))</f>
        <v>1.0358000000000001</v>
      </c>
      <c r="E146" s="23">
        <f>INDEX(WeightUpdate!$F$6:$F$794,MATCH($A146*10+E$2,WeightUpdate!$A$6:$A$794,0))</f>
        <v>87</v>
      </c>
      <c r="F146" s="23">
        <f>INDEX(WeightUpdate!$F$6:$F$794,MATCH($A146*10+F$2,WeightUpdate!$A$6:$A$794,0))</f>
        <v>50</v>
      </c>
      <c r="G146" s="23">
        <f>INDEX(WeightUpdate!$F$6:$F$794,MATCH($A146*10+G$2,WeightUpdate!$A$6:$A$794,0))</f>
        <v>23</v>
      </c>
      <c r="H146" s="23">
        <f t="shared" si="16"/>
        <v>160</v>
      </c>
      <c r="I146" s="22">
        <f>INDEX(WeightUpdate!$K$6:$K$794,MATCH($A146*10+I$2,WeightUpdate!$A$6:$A$794,0))</f>
        <v>0.81546588532108755</v>
      </c>
      <c r="J146" s="22">
        <f>INDEX(WeightUpdate!$K$6:$K$794,MATCH($A146*10+J$2,WeightUpdate!$A$6:$A$794,0))</f>
        <v>1.1710049127652786</v>
      </c>
      <c r="K146" s="22">
        <f>INDEX(WeightUpdate!$K$6:$K$794,MATCH($A146*10+K$2,WeightUpdate!$A$6:$A$794,0))</f>
        <v>1.7633342083988208</v>
      </c>
      <c r="L146" s="20">
        <f t="shared" si="14"/>
        <v>1</v>
      </c>
      <c r="M146" s="20">
        <f t="shared" si="15"/>
        <v>1</v>
      </c>
      <c r="N146" s="24">
        <f t="shared" si="17"/>
        <v>0.81546588532108755</v>
      </c>
      <c r="O146" s="24">
        <f t="shared" si="18"/>
        <v>1.1710049127652786</v>
      </c>
      <c r="P146" s="24">
        <f t="shared" si="19"/>
        <v>1.7633342083988208</v>
      </c>
      <c r="Q146" s="20">
        <f t="shared" si="20"/>
        <v>1</v>
      </c>
      <c r="R146" s="23"/>
    </row>
    <row r="147" spans="1:18" x14ac:dyDescent="0.25">
      <c r="A147" s="21">
        <v>8419</v>
      </c>
      <c r="B147" s="22">
        <f>INDEX(WeightUpdate!$J$6:$J$794,MATCH($A147*10+B$2,WeightUpdate!$A$6:$A$794,0))</f>
        <v>0.51980000000000004</v>
      </c>
      <c r="C147" s="22">
        <f>INDEX(WeightUpdate!$J$6:$J$794,MATCH($A147*10+C$2,WeightUpdate!$A$6:$A$794,0))</f>
        <v>0.87550000000000006</v>
      </c>
      <c r="D147" s="22">
        <f>INDEX(WeightUpdate!$J$6:$J$794,MATCH($A147*10+D$2,WeightUpdate!$A$6:$A$794,0))</f>
        <v>1.7100000000000006</v>
      </c>
      <c r="E147" s="23">
        <f>INDEX(WeightUpdate!$F$6:$F$794,MATCH($A147*10+E$2,WeightUpdate!$A$6:$A$794,0))</f>
        <v>7</v>
      </c>
      <c r="F147" s="23">
        <f>INDEX(WeightUpdate!$F$6:$F$794,MATCH($A147*10+F$2,WeightUpdate!$A$6:$A$794,0))</f>
        <v>14</v>
      </c>
      <c r="G147" s="23">
        <f>INDEX(WeightUpdate!$F$6:$F$794,MATCH($A147*10+G$2,WeightUpdate!$A$6:$A$794,0))</f>
        <v>13</v>
      </c>
      <c r="H147" s="23">
        <f t="shared" si="16"/>
        <v>34</v>
      </c>
      <c r="I147" s="22">
        <f>INDEX(WeightUpdate!$K$6:$K$794,MATCH($A147*10+I$2,WeightUpdate!$A$6:$A$794,0))</f>
        <v>0.51537778898531983</v>
      </c>
      <c r="J147" s="22">
        <f>INDEX(WeightUpdate!$K$6:$K$794,MATCH($A147*10+J$2,WeightUpdate!$A$6:$A$794,0))</f>
        <v>2.3109508391762055</v>
      </c>
      <c r="K147" s="22">
        <f>INDEX(WeightUpdate!$K$6:$K$794,MATCH($A147*10+K$2,WeightUpdate!$A$6:$A$794,0))</f>
        <v>4.4014440279822429</v>
      </c>
      <c r="L147" s="20">
        <f t="shared" si="14"/>
        <v>1</v>
      </c>
      <c r="M147" s="20">
        <f t="shared" si="15"/>
        <v>2</v>
      </c>
      <c r="N147" s="24">
        <f t="shared" si="17"/>
        <v>0.51537778898531983</v>
      </c>
      <c r="O147" s="24">
        <f t="shared" si="18"/>
        <v>2.3109508391762055</v>
      </c>
      <c r="P147" s="24">
        <f t="shared" si="19"/>
        <v>4.4014440279822429</v>
      </c>
      <c r="Q147" s="20">
        <f t="shared" si="20"/>
        <v>1</v>
      </c>
      <c r="R147" s="23"/>
    </row>
    <row r="148" spans="1:18" x14ac:dyDescent="0.25">
      <c r="A148" s="21">
        <v>8420</v>
      </c>
      <c r="B148" s="22">
        <f>INDEX(WeightUpdate!$J$6:$J$794,MATCH($A148*10+B$2,WeightUpdate!$A$6:$A$794,0))</f>
        <v>0.48899999999999899</v>
      </c>
      <c r="C148" s="22">
        <f>INDEX(WeightUpdate!$J$6:$J$794,MATCH($A148*10+C$2,WeightUpdate!$A$6:$A$794,0))</f>
        <v>0.62410000000000021</v>
      </c>
      <c r="D148" s="22">
        <f>INDEX(WeightUpdate!$J$6:$J$794,MATCH($A148*10+D$2,WeightUpdate!$A$6:$A$794,0))</f>
        <v>0.92130000000000012</v>
      </c>
      <c r="E148" s="23">
        <f>INDEX(WeightUpdate!$F$6:$F$794,MATCH($A148*10+E$2,WeightUpdate!$A$6:$A$794,0))</f>
        <v>162</v>
      </c>
      <c r="F148" s="23">
        <f>INDEX(WeightUpdate!$F$6:$F$794,MATCH($A148*10+F$2,WeightUpdate!$A$6:$A$794,0))</f>
        <v>15</v>
      </c>
      <c r="G148" s="23">
        <f>INDEX(WeightUpdate!$F$6:$F$794,MATCH($A148*10+G$2,WeightUpdate!$A$6:$A$794,0))</f>
        <v>12</v>
      </c>
      <c r="H148" s="23">
        <f t="shared" si="16"/>
        <v>189</v>
      </c>
      <c r="I148" s="22">
        <f>INDEX(WeightUpdate!$K$6:$K$794,MATCH($A148*10+I$2,WeightUpdate!$A$6:$A$794,0))</f>
        <v>0.34755578645639701</v>
      </c>
      <c r="J148" s="22">
        <f>INDEX(WeightUpdate!$K$6:$K$794,MATCH($A148*10+J$2,WeightUpdate!$A$6:$A$794,0))</f>
        <v>0.53278756525289572</v>
      </c>
      <c r="K148" s="22">
        <f>INDEX(WeightUpdate!$K$6:$K$794,MATCH($A148*10+K$2,WeightUpdate!$A$6:$A$794,0))</f>
        <v>0.73717477561333389</v>
      </c>
      <c r="L148" s="20">
        <f t="shared" si="14"/>
        <v>1</v>
      </c>
      <c r="M148" s="20">
        <f t="shared" si="15"/>
        <v>1</v>
      </c>
      <c r="N148" s="24">
        <f t="shared" si="17"/>
        <v>0.34755578645639701</v>
      </c>
      <c r="O148" s="24">
        <f t="shared" si="18"/>
        <v>0.53278756525289572</v>
      </c>
      <c r="P148" s="24">
        <f t="shared" si="19"/>
        <v>0.73717477561333389</v>
      </c>
      <c r="Q148" s="20">
        <f t="shared" si="20"/>
        <v>1</v>
      </c>
      <c r="R148" s="23"/>
    </row>
    <row r="149" spans="1:18" x14ac:dyDescent="0.25">
      <c r="A149" s="21">
        <v>8421</v>
      </c>
      <c r="B149" s="22">
        <f>INDEX(WeightUpdate!$J$6:$J$794,MATCH($A149*10+B$2,WeightUpdate!$A$6:$A$794,0))</f>
        <v>0.5569999999999955</v>
      </c>
      <c r="C149" s="22">
        <f>INDEX(WeightUpdate!$J$6:$J$794,MATCH($A149*10+C$2,WeightUpdate!$A$6:$A$794,0))</f>
        <v>0.7998999999999995</v>
      </c>
      <c r="D149" s="22">
        <f>INDEX(WeightUpdate!$J$6:$J$794,MATCH($A149*10+D$2,WeightUpdate!$A$6:$A$794,0))</f>
        <v>1.3663999999999996</v>
      </c>
      <c r="E149" s="23">
        <f>INDEX(WeightUpdate!$F$6:$F$794,MATCH($A149*10+E$2,WeightUpdate!$A$6:$A$794,0))</f>
        <v>520</v>
      </c>
      <c r="F149" s="23">
        <f>INDEX(WeightUpdate!$F$6:$F$794,MATCH($A149*10+F$2,WeightUpdate!$A$6:$A$794,0))</f>
        <v>92</v>
      </c>
      <c r="G149" s="23">
        <f>INDEX(WeightUpdate!$F$6:$F$794,MATCH($A149*10+G$2,WeightUpdate!$A$6:$A$794,0))</f>
        <v>31</v>
      </c>
      <c r="H149" s="23">
        <f t="shared" si="16"/>
        <v>643</v>
      </c>
      <c r="I149" s="22">
        <f>INDEX(WeightUpdate!$K$6:$K$794,MATCH($A149*10+I$2,WeightUpdate!$A$6:$A$794,0))</f>
        <v>0.37803906242319757</v>
      </c>
      <c r="J149" s="22">
        <f>INDEX(WeightUpdate!$K$6:$K$794,MATCH($A149*10+J$2,WeightUpdate!$A$6:$A$794,0))</f>
        <v>0.82018096248561823</v>
      </c>
      <c r="K149" s="22">
        <f>INDEX(WeightUpdate!$K$6:$K$794,MATCH($A149*10+K$2,WeightUpdate!$A$6:$A$794,0))</f>
        <v>2.0559732726853479</v>
      </c>
      <c r="L149" s="20">
        <f t="shared" si="14"/>
        <v>1</v>
      </c>
      <c r="M149" s="20">
        <f t="shared" si="15"/>
        <v>1</v>
      </c>
      <c r="N149" s="24">
        <f t="shared" si="17"/>
        <v>0.37803906242319757</v>
      </c>
      <c r="O149" s="24">
        <f t="shared" si="18"/>
        <v>0.82018096248561823</v>
      </c>
      <c r="P149" s="24">
        <f t="shared" si="19"/>
        <v>2.0559732726853479</v>
      </c>
      <c r="Q149" s="20">
        <f t="shared" si="20"/>
        <v>1</v>
      </c>
      <c r="R149" s="23"/>
    </row>
    <row r="150" spans="1:18" x14ac:dyDescent="0.25">
      <c r="A150" s="21">
        <v>9120</v>
      </c>
      <c r="B150" s="22">
        <f>INDEX(WeightUpdate!$J$6:$J$794,MATCH($A150*10+B$2,WeightUpdate!$A$6:$A$794,0))</f>
        <v>1.1475000000000004</v>
      </c>
      <c r="C150" s="22">
        <f>INDEX(WeightUpdate!$J$6:$J$794,MATCH($A150*10+C$2,WeightUpdate!$A$6:$A$794,0))</f>
        <v>2.5173000000000014</v>
      </c>
      <c r="D150" s="22">
        <f>INDEX(WeightUpdate!$J$6:$J$794,MATCH($A150*10+D$2,WeightUpdate!$A$6:$A$794,0))</f>
        <v>7.7826000000000004</v>
      </c>
      <c r="E150" s="23">
        <f>INDEX(WeightUpdate!$F$6:$F$794,MATCH($A150*10+E$2,WeightUpdate!$A$6:$A$794,0))</f>
        <v>15</v>
      </c>
      <c r="F150" s="23">
        <f>INDEX(WeightUpdate!$F$6:$F$794,MATCH($A150*10+F$2,WeightUpdate!$A$6:$A$794,0))</f>
        <v>44</v>
      </c>
      <c r="G150" s="23">
        <f>INDEX(WeightUpdate!$F$6:$F$794,MATCH($A150*10+G$2,WeightUpdate!$A$6:$A$794,0))</f>
        <v>27</v>
      </c>
      <c r="H150" s="23">
        <f t="shared" si="16"/>
        <v>86</v>
      </c>
      <c r="I150" s="22">
        <f>INDEX(WeightUpdate!$K$6:$K$794,MATCH($A150*10+I$2,WeightUpdate!$A$6:$A$794,0))</f>
        <v>1.9365089710221448</v>
      </c>
      <c r="J150" s="22">
        <f>INDEX(WeightUpdate!$K$6:$K$794,MATCH($A150*10+J$2,WeightUpdate!$A$6:$A$794,0))</f>
        <v>2.2042870954040019</v>
      </c>
      <c r="K150" s="22">
        <f>INDEX(WeightUpdate!$K$6:$K$794,MATCH($A150*10+K$2,WeightUpdate!$A$6:$A$794,0))</f>
        <v>4.946945301343618</v>
      </c>
      <c r="L150" s="20">
        <f t="shared" si="14"/>
        <v>1</v>
      </c>
      <c r="M150" s="20">
        <f t="shared" si="15"/>
        <v>2</v>
      </c>
      <c r="N150" s="24">
        <f t="shared" si="17"/>
        <v>1.9365089710221448</v>
      </c>
      <c r="O150" s="24">
        <f t="shared" si="18"/>
        <v>2.2042870954040019</v>
      </c>
      <c r="P150" s="24">
        <f t="shared" si="19"/>
        <v>4.946945301343618</v>
      </c>
      <c r="Q150" s="20">
        <f t="shared" si="20"/>
        <v>1</v>
      </c>
      <c r="R150" s="23"/>
    </row>
    <row r="151" spans="1:18" x14ac:dyDescent="0.25">
      <c r="A151" s="21">
        <v>9130</v>
      </c>
      <c r="B151" s="22">
        <f>INDEX(WeightUpdate!$J$6:$J$794,MATCH($A151*10+B$2,WeightUpdate!$A$6:$A$794,0))</f>
        <v>1.3803000000000027</v>
      </c>
      <c r="C151" s="22">
        <f>INDEX(WeightUpdate!$J$6:$J$794,MATCH($A151*10+C$2,WeightUpdate!$A$6:$A$794,0))</f>
        <v>2.4924000000000026</v>
      </c>
      <c r="D151" s="22">
        <f>INDEX(WeightUpdate!$J$6:$J$794,MATCH($A151*10+D$2,WeightUpdate!$A$6:$A$794,0))</f>
        <v>5.7742000000000004</v>
      </c>
      <c r="E151" s="23">
        <f>INDEX(WeightUpdate!$F$6:$F$794,MATCH($A151*10+E$2,WeightUpdate!$A$6:$A$794,0))</f>
        <v>248</v>
      </c>
      <c r="F151" s="23">
        <f>INDEX(WeightUpdate!$F$6:$F$794,MATCH($A151*10+F$2,WeightUpdate!$A$6:$A$794,0))</f>
        <v>57</v>
      </c>
      <c r="G151" s="23">
        <f>INDEX(WeightUpdate!$F$6:$F$794,MATCH($A151*10+G$2,WeightUpdate!$A$6:$A$794,0))</f>
        <v>16</v>
      </c>
      <c r="H151" s="23">
        <f t="shared" si="16"/>
        <v>321</v>
      </c>
      <c r="I151" s="22">
        <f>INDEX(WeightUpdate!$K$6:$K$794,MATCH($A151*10+I$2,WeightUpdate!$A$6:$A$794,0))</f>
        <v>1.4542575090422163</v>
      </c>
      <c r="J151" s="22">
        <f>INDEX(WeightUpdate!$K$6:$K$794,MATCH($A151*10+J$2,WeightUpdate!$A$6:$A$794,0))</f>
        <v>2.9869149089330578</v>
      </c>
      <c r="K151" s="22">
        <f>INDEX(WeightUpdate!$K$6:$K$794,MATCH($A151*10+K$2,WeightUpdate!$A$6:$A$794,0))</f>
        <v>5.7016542739944169</v>
      </c>
      <c r="L151" s="20">
        <f t="shared" si="14"/>
        <v>1</v>
      </c>
      <c r="M151" s="20">
        <f t="shared" si="15"/>
        <v>1</v>
      </c>
      <c r="N151" s="24">
        <f t="shared" si="17"/>
        <v>1.4542575090422163</v>
      </c>
      <c r="O151" s="24">
        <f t="shared" si="18"/>
        <v>2.9869149089330578</v>
      </c>
      <c r="P151" s="24">
        <f t="shared" si="19"/>
        <v>5.7016542739944169</v>
      </c>
      <c r="Q151" s="20">
        <f t="shared" si="20"/>
        <v>1</v>
      </c>
      <c r="R151" s="23"/>
    </row>
    <row r="152" spans="1:18" x14ac:dyDescent="0.25">
      <c r="A152" s="21">
        <v>9140</v>
      </c>
      <c r="B152" s="22">
        <f>INDEX(WeightUpdate!$J$6:$J$794,MATCH($A152*10+B$2,WeightUpdate!$A$6:$A$794,0))</f>
        <v>1.246699999999979</v>
      </c>
      <c r="C152" s="22">
        <f>INDEX(WeightUpdate!$J$6:$J$794,MATCH($A152*10+C$2,WeightUpdate!$A$6:$A$794,0))</f>
        <v>1.8156000000000021</v>
      </c>
      <c r="D152" s="22">
        <f>INDEX(WeightUpdate!$J$6:$J$794,MATCH($A152*10+D$2,WeightUpdate!$A$6:$A$794,0))</f>
        <v>3.411</v>
      </c>
      <c r="E152" s="23">
        <f>INDEX(WeightUpdate!$F$6:$F$794,MATCH($A152*10+E$2,WeightUpdate!$A$6:$A$794,0))</f>
        <v>1511</v>
      </c>
      <c r="F152" s="23">
        <f>INDEX(WeightUpdate!$F$6:$F$794,MATCH($A152*10+F$2,WeightUpdate!$A$6:$A$794,0))</f>
        <v>140</v>
      </c>
      <c r="G152" s="23">
        <f>INDEX(WeightUpdate!$F$6:$F$794,MATCH($A152*10+G$2,WeightUpdate!$A$6:$A$794,0))</f>
        <v>345</v>
      </c>
      <c r="H152" s="23">
        <f t="shared" si="16"/>
        <v>1996</v>
      </c>
      <c r="I152" s="22">
        <f>INDEX(WeightUpdate!$K$6:$K$794,MATCH($A152*10+I$2,WeightUpdate!$A$6:$A$794,0))</f>
        <v>0.41446230615178581</v>
      </c>
      <c r="J152" s="22">
        <f>INDEX(WeightUpdate!$K$6:$K$794,MATCH($A152*10+J$2,WeightUpdate!$A$6:$A$794,0))</f>
        <v>1.5810553311754965</v>
      </c>
      <c r="K152" s="22">
        <f>INDEX(WeightUpdate!$K$6:$K$794,MATCH($A152*10+K$2,WeightUpdate!$A$6:$A$794,0))</f>
        <v>2.7739089076330563</v>
      </c>
      <c r="L152" s="20">
        <f t="shared" si="14"/>
        <v>1</v>
      </c>
      <c r="M152" s="20">
        <f t="shared" si="15"/>
        <v>1</v>
      </c>
      <c r="N152" s="24">
        <f t="shared" si="17"/>
        <v>0.41446230615178581</v>
      </c>
      <c r="O152" s="24">
        <f t="shared" si="18"/>
        <v>1.5810553311754965</v>
      </c>
      <c r="P152" s="24">
        <f t="shared" si="19"/>
        <v>2.7739089076330563</v>
      </c>
      <c r="Q152" s="20">
        <f t="shared" si="20"/>
        <v>1</v>
      </c>
      <c r="R152" s="23"/>
    </row>
    <row r="153" spans="1:18" x14ac:dyDescent="0.25">
      <c r="A153" s="21">
        <v>9150</v>
      </c>
      <c r="B153" s="22">
        <f>INDEX(WeightUpdate!$J$6:$J$794,MATCH($A153*10+B$2,WeightUpdate!$A$6:$A$794,0))</f>
        <v>1.009200000000007</v>
      </c>
      <c r="C153" s="22">
        <f>INDEX(WeightUpdate!$J$6:$J$794,MATCH($A153*10+C$2,WeightUpdate!$A$6:$A$794,0))</f>
        <v>1.1061000000000003</v>
      </c>
      <c r="D153" s="22">
        <f>INDEX(WeightUpdate!$J$6:$J$794,MATCH($A153*10+D$2,WeightUpdate!$A$6:$A$794,0))</f>
        <v>2.2463000000000002</v>
      </c>
      <c r="E153" s="23">
        <f>INDEX(WeightUpdate!$F$6:$F$794,MATCH($A153*10+E$2,WeightUpdate!$A$6:$A$794,0))</f>
        <v>566</v>
      </c>
      <c r="F153" s="23">
        <f>INDEX(WeightUpdate!$F$6:$F$794,MATCH($A153*10+F$2,WeightUpdate!$A$6:$A$794,0))</f>
        <v>45</v>
      </c>
      <c r="G153" s="23">
        <f>INDEX(WeightUpdate!$F$6:$F$794,MATCH($A153*10+G$2,WeightUpdate!$A$6:$A$794,0))</f>
        <v>8</v>
      </c>
      <c r="H153" s="23">
        <f t="shared" si="16"/>
        <v>619</v>
      </c>
      <c r="I153" s="22">
        <f>INDEX(WeightUpdate!$K$6:$K$794,MATCH($A153*10+I$2,WeightUpdate!$A$6:$A$794,0))</f>
        <v>0.65251230639894864</v>
      </c>
      <c r="J153" s="22">
        <f>INDEX(WeightUpdate!$K$6:$K$794,MATCH($A153*10+J$2,WeightUpdate!$A$6:$A$794,0))</f>
        <v>0.98951564518102286</v>
      </c>
      <c r="K153" s="22">
        <f>INDEX(WeightUpdate!$K$6:$K$794,MATCH($A153*10+K$2,WeightUpdate!$A$6:$A$794,0))</f>
        <v>1.2411340285434849</v>
      </c>
      <c r="L153" s="20">
        <f t="shared" si="14"/>
        <v>1</v>
      </c>
      <c r="M153" s="20">
        <f t="shared" si="15"/>
        <v>1</v>
      </c>
      <c r="N153" s="24">
        <f t="shared" si="17"/>
        <v>0.65251230639894864</v>
      </c>
      <c r="O153" s="24">
        <f t="shared" si="18"/>
        <v>0.98951564518102286</v>
      </c>
      <c r="P153" s="24">
        <f t="shared" si="19"/>
        <v>1.2411340285434849</v>
      </c>
      <c r="Q153" s="20">
        <f t="shared" si="20"/>
        <v>1</v>
      </c>
      <c r="R153" s="23"/>
    </row>
    <row r="154" spans="1:18" x14ac:dyDescent="0.25">
      <c r="A154" s="21">
        <v>9410</v>
      </c>
      <c r="B154" s="22">
        <f>INDEX(WeightUpdate!$J$6:$J$794,MATCH($A154*10+B$2,WeightUpdate!$A$6:$A$794,0))</f>
        <v>0.6229000000000009</v>
      </c>
      <c r="C154" s="22">
        <f>INDEX(WeightUpdate!$J$6:$J$794,MATCH($A154*10+C$2,WeightUpdate!$A$6:$A$794,0))</f>
        <v>1.0148000000000004</v>
      </c>
      <c r="D154" s="22">
        <f>INDEX(WeightUpdate!$J$6:$J$794,MATCH($A154*10+D$2,WeightUpdate!$A$6:$A$794,0))</f>
        <v>1.7847000000000006</v>
      </c>
      <c r="E154" s="23">
        <f>INDEX(WeightUpdate!$F$6:$F$794,MATCH($A154*10+E$2,WeightUpdate!$A$6:$A$794,0))</f>
        <v>63</v>
      </c>
      <c r="F154" s="23">
        <f>INDEX(WeightUpdate!$F$6:$F$794,MATCH($A154*10+F$2,WeightUpdate!$A$6:$A$794,0))</f>
        <v>35</v>
      </c>
      <c r="G154" s="23">
        <f>INDEX(WeightUpdate!$F$6:$F$794,MATCH($A154*10+G$2,WeightUpdate!$A$6:$A$794,0))</f>
        <v>38</v>
      </c>
      <c r="H154" s="23">
        <f t="shared" si="16"/>
        <v>136</v>
      </c>
      <c r="I154" s="22">
        <f>INDEX(WeightUpdate!$K$6:$K$794,MATCH($A154*10+I$2,WeightUpdate!$A$6:$A$794,0))</f>
        <v>0.82072567962748844</v>
      </c>
      <c r="J154" s="22">
        <f>INDEX(WeightUpdate!$K$6:$K$794,MATCH($A154*10+J$2,WeightUpdate!$A$6:$A$794,0))</f>
        <v>1.1587166670489646</v>
      </c>
      <c r="K154" s="22">
        <f>INDEX(WeightUpdate!$K$6:$K$794,MATCH($A154*10+K$2,WeightUpdate!$A$6:$A$794,0))</f>
        <v>2.1812932963108298</v>
      </c>
      <c r="L154" s="20">
        <f t="shared" si="14"/>
        <v>1</v>
      </c>
      <c r="M154" s="20">
        <f t="shared" si="15"/>
        <v>1</v>
      </c>
      <c r="N154" s="24">
        <f t="shared" si="17"/>
        <v>0.82072567962748844</v>
      </c>
      <c r="O154" s="24">
        <f t="shared" si="18"/>
        <v>1.1587166670489646</v>
      </c>
      <c r="P154" s="24">
        <f t="shared" si="19"/>
        <v>2.1812932963108298</v>
      </c>
      <c r="Q154" s="20">
        <f t="shared" si="20"/>
        <v>1</v>
      </c>
      <c r="R154" s="23"/>
    </row>
    <row r="155" spans="1:18" x14ac:dyDescent="0.25">
      <c r="A155" s="21">
        <v>9411</v>
      </c>
      <c r="B155" s="22">
        <f>INDEX(WeightUpdate!$J$6:$J$794,MATCH($A155*10+B$2,WeightUpdate!$A$6:$A$794,0))</f>
        <v>0.74009999999999843</v>
      </c>
      <c r="C155" s="22">
        <f>INDEX(WeightUpdate!$J$6:$J$794,MATCH($A155*10+C$2,WeightUpdate!$A$6:$A$794,0))</f>
        <v>1.014</v>
      </c>
      <c r="D155" s="22">
        <f>INDEX(WeightUpdate!$J$6:$J$794,MATCH($A155*10+D$2,WeightUpdate!$A$6:$A$794,0))</f>
        <v>1.6072</v>
      </c>
      <c r="E155" s="23">
        <f>INDEX(WeightUpdate!$F$6:$F$794,MATCH($A155*10+E$2,WeightUpdate!$A$6:$A$794,0))</f>
        <v>68</v>
      </c>
      <c r="F155" s="23">
        <f>INDEX(WeightUpdate!$F$6:$F$794,MATCH($A155*10+F$2,WeightUpdate!$A$6:$A$794,0))</f>
        <v>27</v>
      </c>
      <c r="G155" s="23">
        <f>INDEX(WeightUpdate!$F$6:$F$794,MATCH($A155*10+G$2,WeightUpdate!$A$6:$A$794,0))</f>
        <v>23</v>
      </c>
      <c r="H155" s="23">
        <f t="shared" si="16"/>
        <v>118</v>
      </c>
      <c r="I155" s="22">
        <f>INDEX(WeightUpdate!$K$6:$K$794,MATCH($A155*10+I$2,WeightUpdate!$A$6:$A$794,0))</f>
        <v>0.84686120124481257</v>
      </c>
      <c r="J155" s="22">
        <f>INDEX(WeightUpdate!$K$6:$K$794,MATCH($A155*10+J$2,WeightUpdate!$A$6:$A$794,0))</f>
        <v>1.5701772305089163</v>
      </c>
      <c r="K155" s="22">
        <f>INDEX(WeightUpdate!$K$6:$K$794,MATCH($A155*10+K$2,WeightUpdate!$A$6:$A$794,0))</f>
        <v>1.7735970090207698</v>
      </c>
      <c r="L155" s="20">
        <f t="shared" si="14"/>
        <v>1</v>
      </c>
      <c r="M155" s="20">
        <f t="shared" si="15"/>
        <v>1</v>
      </c>
      <c r="N155" s="24">
        <f t="shared" si="17"/>
        <v>0.84686120124481257</v>
      </c>
      <c r="O155" s="24">
        <f t="shared" si="18"/>
        <v>1.5701772305089163</v>
      </c>
      <c r="P155" s="24">
        <f t="shared" si="19"/>
        <v>1.7735970090207698</v>
      </c>
      <c r="Q155" s="20">
        <f t="shared" si="20"/>
        <v>1</v>
      </c>
      <c r="R155" s="23"/>
    </row>
    <row r="156" spans="1:18" x14ac:dyDescent="0.25">
      <c r="A156" s="21">
        <v>9412</v>
      </c>
      <c r="B156" s="22">
        <f>INDEX(WeightUpdate!$J$6:$J$794,MATCH($A156*10+B$2,WeightUpdate!$A$6:$A$794,0))</f>
        <v>0.49029999999999407</v>
      </c>
      <c r="C156" s="22">
        <f>INDEX(WeightUpdate!$J$6:$J$794,MATCH($A156*10+C$2,WeightUpdate!$A$6:$A$794,0))</f>
        <v>0.77049999999999863</v>
      </c>
      <c r="D156" s="22">
        <f>INDEX(WeightUpdate!$J$6:$J$794,MATCH($A156*10+D$2,WeightUpdate!$A$6:$A$794,0))</f>
        <v>1.2479000000000007</v>
      </c>
      <c r="E156" s="23">
        <f>INDEX(WeightUpdate!$F$6:$F$794,MATCH($A156*10+E$2,WeightUpdate!$A$6:$A$794,0))</f>
        <v>1036</v>
      </c>
      <c r="F156" s="23">
        <f>INDEX(WeightUpdate!$F$6:$F$794,MATCH($A156*10+F$2,WeightUpdate!$A$6:$A$794,0))</f>
        <v>241</v>
      </c>
      <c r="G156" s="23">
        <f>INDEX(WeightUpdate!$F$6:$F$794,MATCH($A156*10+G$2,WeightUpdate!$A$6:$A$794,0))</f>
        <v>86</v>
      </c>
      <c r="H156" s="23">
        <f t="shared" si="16"/>
        <v>1363</v>
      </c>
      <c r="I156" s="22">
        <f>INDEX(WeightUpdate!$K$6:$K$794,MATCH($A156*10+I$2,WeightUpdate!$A$6:$A$794,0))</f>
        <v>0.33809968872336055</v>
      </c>
      <c r="J156" s="22">
        <f>INDEX(WeightUpdate!$K$6:$K$794,MATCH($A156*10+J$2,WeightUpdate!$A$6:$A$794,0))</f>
        <v>0.62167267791599035</v>
      </c>
      <c r="K156" s="22">
        <f>INDEX(WeightUpdate!$K$6:$K$794,MATCH($A156*10+K$2,WeightUpdate!$A$6:$A$794,0))</f>
        <v>1.2016980045592802</v>
      </c>
      <c r="L156" s="20">
        <f t="shared" si="14"/>
        <v>1</v>
      </c>
      <c r="M156" s="20">
        <f t="shared" si="15"/>
        <v>1</v>
      </c>
      <c r="N156" s="24">
        <f t="shared" si="17"/>
        <v>0.33809968872336055</v>
      </c>
      <c r="O156" s="24">
        <f t="shared" si="18"/>
        <v>0.62167267791599035</v>
      </c>
      <c r="P156" s="24">
        <f t="shared" si="19"/>
        <v>1.2016980045592802</v>
      </c>
      <c r="Q156" s="20">
        <f t="shared" si="20"/>
        <v>1</v>
      </c>
      <c r="R156" s="23"/>
    </row>
    <row r="157" spans="1:18" x14ac:dyDescent="0.25">
      <c r="A157" s="21">
        <v>9413</v>
      </c>
      <c r="B157" s="22">
        <f>INDEX(WeightUpdate!$J$6:$J$794,MATCH($A157*10+B$2,WeightUpdate!$A$6:$A$794,0))</f>
        <v>0.61360000000000214</v>
      </c>
      <c r="C157" s="22">
        <f>INDEX(WeightUpdate!$J$6:$J$794,MATCH($A157*10+C$2,WeightUpdate!$A$6:$A$794,0))</f>
        <v>0.70750000000000057</v>
      </c>
      <c r="D157" s="22">
        <f>INDEX(WeightUpdate!$J$6:$J$794,MATCH($A157*10+D$2,WeightUpdate!$A$6:$A$794,0))</f>
        <v>1.0612999999999999</v>
      </c>
      <c r="E157" s="23">
        <f>INDEX(WeightUpdate!$F$6:$F$794,MATCH($A157*10+E$2,WeightUpdate!$A$6:$A$794,0))</f>
        <v>619</v>
      </c>
      <c r="F157" s="23">
        <f>INDEX(WeightUpdate!$F$6:$F$794,MATCH($A157*10+F$2,WeightUpdate!$A$6:$A$794,0))</f>
        <v>44</v>
      </c>
      <c r="G157" s="23">
        <f>INDEX(WeightUpdate!$F$6:$F$794,MATCH($A157*10+G$2,WeightUpdate!$A$6:$A$794,0))</f>
        <v>24</v>
      </c>
      <c r="H157" s="23">
        <f t="shared" si="16"/>
        <v>687</v>
      </c>
      <c r="I157" s="22">
        <f>INDEX(WeightUpdate!$K$6:$K$794,MATCH($A157*10+I$2,WeightUpdate!$A$6:$A$794,0))</f>
        <v>0.30112559089362878</v>
      </c>
      <c r="J157" s="22">
        <f>INDEX(WeightUpdate!$K$6:$K$794,MATCH($A157*10+J$2,WeightUpdate!$A$6:$A$794,0))</f>
        <v>0.43936196158125584</v>
      </c>
      <c r="K157" s="22">
        <f>INDEX(WeightUpdate!$K$6:$K$794,MATCH($A157*10+K$2,WeightUpdate!$A$6:$A$794,0))</f>
        <v>1.7864377916658143</v>
      </c>
      <c r="L157" s="20">
        <f t="shared" si="14"/>
        <v>1</v>
      </c>
      <c r="M157" s="20">
        <f t="shared" si="15"/>
        <v>1</v>
      </c>
      <c r="N157" s="24">
        <f t="shared" si="17"/>
        <v>0.30112559089362878</v>
      </c>
      <c r="O157" s="24">
        <f t="shared" si="18"/>
        <v>0.43936196158125584</v>
      </c>
      <c r="P157" s="24">
        <f t="shared" si="19"/>
        <v>1.7864377916658143</v>
      </c>
      <c r="Q157" s="20">
        <f t="shared" si="20"/>
        <v>1</v>
      </c>
      <c r="R157" s="23"/>
    </row>
    <row r="158" spans="1:18" x14ac:dyDescent="0.25">
      <c r="A158" s="21">
        <v>9414</v>
      </c>
      <c r="B158" s="22">
        <f>INDEX(WeightUpdate!$J$6:$J$794,MATCH($A158*10+B$2,WeightUpdate!$A$6:$A$794,0))</f>
        <v>0.41009999999999996</v>
      </c>
      <c r="C158" s="22">
        <f>INDEX(WeightUpdate!$J$6:$J$794,MATCH($A158*10+C$2,WeightUpdate!$A$6:$A$794,0))</f>
        <v>0.60950000000000004</v>
      </c>
      <c r="D158" s="22">
        <f>INDEX(WeightUpdate!$J$6:$J$794,MATCH($A158*10+D$2,WeightUpdate!$A$6:$A$794,0))</f>
        <v>1.1210000000000002</v>
      </c>
      <c r="E158" s="23">
        <f>INDEX(WeightUpdate!$F$6:$F$794,MATCH($A158*10+E$2,WeightUpdate!$A$6:$A$794,0))</f>
        <v>277</v>
      </c>
      <c r="F158" s="23">
        <f>INDEX(WeightUpdate!$F$6:$F$794,MATCH($A158*10+F$2,WeightUpdate!$A$6:$A$794,0))</f>
        <v>53</v>
      </c>
      <c r="G158" s="23">
        <f>INDEX(WeightUpdate!$F$6:$F$794,MATCH($A158*10+G$2,WeightUpdate!$A$6:$A$794,0))</f>
        <v>22</v>
      </c>
      <c r="H158" s="23">
        <f t="shared" si="16"/>
        <v>352</v>
      </c>
      <c r="I158" s="22">
        <f>INDEX(WeightUpdate!$K$6:$K$794,MATCH($A158*10+I$2,WeightUpdate!$A$6:$A$794,0))</f>
        <v>0.29193028433336954</v>
      </c>
      <c r="J158" s="22">
        <f>INDEX(WeightUpdate!$K$6:$K$794,MATCH($A158*10+J$2,WeightUpdate!$A$6:$A$794,0))</f>
        <v>0.64191072400407534</v>
      </c>
      <c r="K158" s="22">
        <f>INDEX(WeightUpdate!$K$6:$K$794,MATCH($A158*10+K$2,WeightUpdate!$A$6:$A$794,0))</f>
        <v>1.8887801603263701</v>
      </c>
      <c r="L158" s="20">
        <f t="shared" si="14"/>
        <v>1</v>
      </c>
      <c r="M158" s="20">
        <f t="shared" si="15"/>
        <v>1</v>
      </c>
      <c r="N158" s="24">
        <f t="shared" si="17"/>
        <v>0.29193028433336954</v>
      </c>
      <c r="O158" s="24">
        <f t="shared" si="18"/>
        <v>0.64191072400407534</v>
      </c>
      <c r="P158" s="24">
        <f t="shared" si="19"/>
        <v>1.8887801603263701</v>
      </c>
      <c r="Q158" s="20">
        <f t="shared" si="20"/>
        <v>1</v>
      </c>
      <c r="R158" s="23"/>
    </row>
    <row r="159" spans="1:18" x14ac:dyDescent="0.25">
      <c r="A159" s="21">
        <v>10101</v>
      </c>
      <c r="B159" s="22">
        <f>INDEX(WeightUpdate!$J$6:$J$794,MATCH($A159*10+B$2,WeightUpdate!$A$6:$A$794,0))</f>
        <v>1.9063836943000001</v>
      </c>
      <c r="C159" s="22">
        <f>INDEX(WeightUpdate!$J$6:$J$794,MATCH($A159*10+C$2,WeightUpdate!$A$6:$A$794,0))</f>
        <v>2.4971919790399997</v>
      </c>
      <c r="D159" s="22">
        <f>INDEX(WeightUpdate!$J$6:$J$794,MATCH($A159*10+D$2,WeightUpdate!$A$6:$A$794,0))</f>
        <v>4.9497932481499998</v>
      </c>
      <c r="E159" s="23">
        <f>INDEX(WeightUpdate!$F$6:$F$794,MATCH($A159*10+E$2,WeightUpdate!$A$6:$A$794,0))</f>
        <v>2</v>
      </c>
      <c r="F159" s="23">
        <f>INDEX(WeightUpdate!$F$6:$F$794,MATCH($A159*10+F$2,WeightUpdate!$A$6:$A$794,0))</f>
        <v>2</v>
      </c>
      <c r="G159" s="23">
        <f>INDEX(WeightUpdate!$F$6:$F$794,MATCH($A159*10+G$2,WeightUpdate!$A$6:$A$794,0))</f>
        <v>3</v>
      </c>
      <c r="H159" s="23">
        <f t="shared" si="16"/>
        <v>7</v>
      </c>
      <c r="I159" s="22">
        <f>INDEX(WeightUpdate!$K$6:$K$794,MATCH($A159*10+I$2,WeightUpdate!$A$6:$A$794,0))</f>
        <v>2.4725246479833052</v>
      </c>
      <c r="J159" s="22">
        <f>INDEX(WeightUpdate!$K$6:$K$794,MATCH($A159*10+J$2,WeightUpdate!$A$6:$A$794,0))</f>
        <v>2.985099324406173</v>
      </c>
      <c r="K159" s="22">
        <f>INDEX(WeightUpdate!$K$6:$K$794,MATCH($A159*10+K$2,WeightUpdate!$A$6:$A$794,0))</f>
        <v>3.8771639797854185</v>
      </c>
      <c r="L159" s="20">
        <f t="shared" si="14"/>
        <v>1</v>
      </c>
      <c r="M159" s="20">
        <f t="shared" si="15"/>
        <v>3</v>
      </c>
      <c r="N159" s="24">
        <f t="shared" si="17"/>
        <v>2.4725246479833052</v>
      </c>
      <c r="O159" s="24">
        <f t="shared" si="18"/>
        <v>2.985099324406173</v>
      </c>
      <c r="P159" s="24">
        <f t="shared" si="19"/>
        <v>3.8771639797854185</v>
      </c>
      <c r="Q159" s="20">
        <f t="shared" si="20"/>
        <v>1</v>
      </c>
      <c r="R159" s="23"/>
    </row>
    <row r="160" spans="1:18" x14ac:dyDescent="0.25">
      <c r="A160" s="21">
        <v>10110</v>
      </c>
      <c r="B160" s="22">
        <f>INDEX(WeightUpdate!$J$6:$J$794,MATCH($A160*10+B$2,WeightUpdate!$A$6:$A$794,0))</f>
        <v>1.458689269475</v>
      </c>
      <c r="C160" s="22">
        <f>INDEX(WeightUpdate!$J$6:$J$794,MATCH($A160*10+C$2,WeightUpdate!$A$6:$A$794,0))</f>
        <v>1.7704836622</v>
      </c>
      <c r="D160" s="22">
        <f>INDEX(WeightUpdate!$J$6:$J$794,MATCH($A160*10+D$2,WeightUpdate!$A$6:$A$794,0))</f>
        <v>3.7316239020999999</v>
      </c>
      <c r="E160" s="23">
        <f>INDEX(WeightUpdate!$F$6:$F$794,MATCH($A160*10+E$2,WeightUpdate!$A$6:$A$794,0))</f>
        <v>4</v>
      </c>
      <c r="F160" s="23">
        <f>INDEX(WeightUpdate!$F$6:$F$794,MATCH($A160*10+F$2,WeightUpdate!$A$6:$A$794,0))</f>
        <v>1</v>
      </c>
      <c r="G160" s="23">
        <f>INDEX(WeightUpdate!$F$6:$F$794,MATCH($A160*10+G$2,WeightUpdate!$A$6:$A$794,0))</f>
        <v>1</v>
      </c>
      <c r="H160" s="23">
        <f t="shared" si="16"/>
        <v>6</v>
      </c>
      <c r="I160" s="22">
        <f>INDEX(WeightUpdate!$K$6:$K$794,MATCH($A160*10+I$2,WeightUpdate!$A$6:$A$794,0))</f>
        <v>1.4724974830025734</v>
      </c>
      <c r="J160" s="22">
        <f>INDEX(WeightUpdate!$K$6:$K$794,MATCH($A160*10+J$2,WeightUpdate!$A$6:$A$794,0))</f>
        <v>1.5260409871120109</v>
      </c>
      <c r="K160" s="22">
        <f>INDEX(WeightUpdate!$K$6:$K$794,MATCH($A160*10+K$2,WeightUpdate!$A$6:$A$794,0))</f>
        <v>3.7032034465321599</v>
      </c>
      <c r="L160" s="20">
        <f t="shared" si="14"/>
        <v>1</v>
      </c>
      <c r="M160" s="20">
        <f t="shared" si="15"/>
        <v>1</v>
      </c>
      <c r="N160" s="24">
        <f t="shared" si="17"/>
        <v>1.4724974830025734</v>
      </c>
      <c r="O160" s="24">
        <f t="shared" si="18"/>
        <v>1.5260409871120109</v>
      </c>
      <c r="P160" s="24">
        <f t="shared" si="19"/>
        <v>3.7032034465321599</v>
      </c>
      <c r="Q160" s="20">
        <f t="shared" si="20"/>
        <v>1</v>
      </c>
      <c r="R160" s="23"/>
    </row>
    <row r="161" spans="1:18" x14ac:dyDescent="0.25">
      <c r="A161" s="21">
        <v>10120</v>
      </c>
      <c r="B161" s="22">
        <f>INDEX(WeightUpdate!$J$6:$J$794,MATCH($A161*10+B$2,WeightUpdate!$A$6:$A$794,0))</f>
        <v>0.82169987520155696</v>
      </c>
      <c r="C161" s="22">
        <f>INDEX(WeightUpdate!$J$6:$J$794,MATCH($A161*10+C$2,WeightUpdate!$A$6:$A$794,0))</f>
        <v>1.0782997250781245</v>
      </c>
      <c r="D161" s="22">
        <f>INDEX(WeightUpdate!$J$6:$J$794,MATCH($A161*10+D$2,WeightUpdate!$A$6:$A$794,0))</f>
        <v>2.4383151097</v>
      </c>
      <c r="E161" s="23">
        <f>INDEX(WeightUpdate!$F$6:$F$794,MATCH($A161*10+E$2,WeightUpdate!$A$6:$A$794,0))</f>
        <v>437</v>
      </c>
      <c r="F161" s="23">
        <f>INDEX(WeightUpdate!$F$6:$F$794,MATCH($A161*10+F$2,WeightUpdate!$A$6:$A$794,0))</f>
        <v>44</v>
      </c>
      <c r="G161" s="23">
        <f>INDEX(WeightUpdate!$F$6:$F$794,MATCH($A161*10+G$2,WeightUpdate!$A$6:$A$794,0))</f>
        <v>4</v>
      </c>
      <c r="H161" s="23">
        <f t="shared" si="16"/>
        <v>485</v>
      </c>
      <c r="I161" s="22">
        <f>INDEX(WeightUpdate!$K$6:$K$794,MATCH($A161*10+I$2,WeightUpdate!$A$6:$A$794,0))</f>
        <v>0.73692459997158288</v>
      </c>
      <c r="J161" s="22">
        <f>INDEX(WeightUpdate!$K$6:$K$794,MATCH($A161*10+J$2,WeightUpdate!$A$6:$A$794,0))</f>
        <v>1.0809756654337519</v>
      </c>
      <c r="K161" s="22">
        <f>INDEX(WeightUpdate!$K$6:$K$794,MATCH($A161*10+K$2,WeightUpdate!$A$6:$A$794,0))</f>
        <v>2.5275050516334963</v>
      </c>
      <c r="L161" s="20">
        <f t="shared" si="14"/>
        <v>1</v>
      </c>
      <c r="M161" s="20">
        <f t="shared" si="15"/>
        <v>1</v>
      </c>
      <c r="N161" s="24">
        <f t="shared" si="17"/>
        <v>0.73692459997158288</v>
      </c>
      <c r="O161" s="24">
        <f t="shared" si="18"/>
        <v>1.0809756654337519</v>
      </c>
      <c r="P161" s="24">
        <f t="shared" si="19"/>
        <v>2.5275050516334963</v>
      </c>
      <c r="Q161" s="20">
        <f t="shared" si="20"/>
        <v>1</v>
      </c>
      <c r="R161" s="23"/>
    </row>
    <row r="162" spans="1:18" x14ac:dyDescent="0.25">
      <c r="A162" s="21">
        <v>10410</v>
      </c>
      <c r="B162" s="22">
        <f>INDEX(WeightUpdate!$J$6:$J$794,MATCH($A162*10+B$2,WeightUpdate!$A$6:$A$794,0))</f>
        <v>0.48150005101580778</v>
      </c>
      <c r="C162" s="22">
        <f>INDEX(WeightUpdate!$J$6:$J$794,MATCH($A162*10+C$2,WeightUpdate!$A$6:$A$794,0))</f>
        <v>0.71379996031827575</v>
      </c>
      <c r="D162" s="22">
        <f>INDEX(WeightUpdate!$J$6:$J$794,MATCH($A162*10+D$2,WeightUpdate!$A$6:$A$794,0))</f>
        <v>1.2511001461260853</v>
      </c>
      <c r="E162" s="23">
        <f>INDEX(WeightUpdate!$F$6:$F$794,MATCH($A162*10+E$2,WeightUpdate!$A$6:$A$794,0))</f>
        <v>932</v>
      </c>
      <c r="F162" s="23">
        <f>INDEX(WeightUpdate!$F$6:$F$794,MATCH($A162*10+F$2,WeightUpdate!$A$6:$A$794,0))</f>
        <v>458</v>
      </c>
      <c r="G162" s="23">
        <f>INDEX(WeightUpdate!$F$6:$F$794,MATCH($A162*10+G$2,WeightUpdate!$A$6:$A$794,0))</f>
        <v>234</v>
      </c>
      <c r="H162" s="23">
        <f t="shared" si="16"/>
        <v>1624</v>
      </c>
      <c r="I162" s="22">
        <f>INDEX(WeightUpdate!$K$6:$K$794,MATCH($A162*10+I$2,WeightUpdate!$A$6:$A$794,0))</f>
        <v>0.49250753401781189</v>
      </c>
      <c r="J162" s="22">
        <f>INDEX(WeightUpdate!$K$6:$K$794,MATCH($A162*10+J$2,WeightUpdate!$A$6:$A$794,0))</f>
        <v>0.72701626751325932</v>
      </c>
      <c r="K162" s="22">
        <f>INDEX(WeightUpdate!$K$6:$K$794,MATCH($A162*10+K$2,WeightUpdate!$A$6:$A$794,0))</f>
        <v>1.3835612095929442</v>
      </c>
      <c r="L162" s="20">
        <f t="shared" si="14"/>
        <v>1</v>
      </c>
      <c r="M162" s="20">
        <f t="shared" si="15"/>
        <v>1</v>
      </c>
      <c r="N162" s="24">
        <f t="shared" si="17"/>
        <v>0.49250753401781189</v>
      </c>
      <c r="O162" s="24">
        <f t="shared" si="18"/>
        <v>0.72701626751325932</v>
      </c>
      <c r="P162" s="24">
        <f t="shared" si="19"/>
        <v>1.3835612095929442</v>
      </c>
      <c r="Q162" s="20">
        <f t="shared" si="20"/>
        <v>1</v>
      </c>
      <c r="R162" s="23"/>
    </row>
    <row r="163" spans="1:18" x14ac:dyDescent="0.25">
      <c r="A163" s="21">
        <v>10411</v>
      </c>
      <c r="B163" s="22">
        <f>INDEX(WeightUpdate!$J$6:$J$794,MATCH($A163*10+B$2,WeightUpdate!$A$6:$A$794,0))</f>
        <v>0.32659993574004298</v>
      </c>
      <c r="C163" s="22">
        <f>INDEX(WeightUpdate!$J$6:$J$794,MATCH($A163*10+C$2,WeightUpdate!$A$6:$A$794,0))</f>
        <v>0.61780003828713559</v>
      </c>
      <c r="D163" s="22">
        <f>INDEX(WeightUpdate!$J$6:$J$794,MATCH($A163*10+D$2,WeightUpdate!$A$6:$A$794,0))</f>
        <v>1.0188000029114277</v>
      </c>
      <c r="E163" s="23">
        <f>INDEX(WeightUpdate!$F$6:$F$794,MATCH($A163*10+E$2,WeightUpdate!$A$6:$A$794,0))</f>
        <v>653</v>
      </c>
      <c r="F163" s="23">
        <f>INDEX(WeightUpdate!$F$6:$F$794,MATCH($A163*10+F$2,WeightUpdate!$A$6:$A$794,0))</f>
        <v>331</v>
      </c>
      <c r="G163" s="23">
        <f>INDEX(WeightUpdate!$F$6:$F$794,MATCH($A163*10+G$2,WeightUpdate!$A$6:$A$794,0))</f>
        <v>268</v>
      </c>
      <c r="H163" s="23">
        <f t="shared" si="16"/>
        <v>1252</v>
      </c>
      <c r="I163" s="22">
        <f>INDEX(WeightUpdate!$K$6:$K$794,MATCH($A163*10+I$2,WeightUpdate!$A$6:$A$794,0))</f>
        <v>0.31583221142617562</v>
      </c>
      <c r="J163" s="22">
        <f>INDEX(WeightUpdate!$K$6:$K$794,MATCH($A163*10+J$2,WeightUpdate!$A$6:$A$794,0))</f>
        <v>0.59764930783600645</v>
      </c>
      <c r="K163" s="22">
        <f>INDEX(WeightUpdate!$K$6:$K$794,MATCH($A163*10+K$2,WeightUpdate!$A$6:$A$794,0))</f>
        <v>0.99495352351956334</v>
      </c>
      <c r="L163" s="20">
        <f t="shared" si="14"/>
        <v>1</v>
      </c>
      <c r="M163" s="20">
        <f t="shared" si="15"/>
        <v>1</v>
      </c>
      <c r="N163" s="24">
        <f t="shared" si="17"/>
        <v>0.31583221142617562</v>
      </c>
      <c r="O163" s="24">
        <f t="shared" si="18"/>
        <v>0.59764930783600645</v>
      </c>
      <c r="P163" s="24">
        <f t="shared" si="19"/>
        <v>0.99495352351956334</v>
      </c>
      <c r="Q163" s="20">
        <f t="shared" si="20"/>
        <v>1</v>
      </c>
      <c r="R163" s="23"/>
    </row>
    <row r="164" spans="1:18" x14ac:dyDescent="0.25">
      <c r="A164" s="21">
        <v>10412</v>
      </c>
      <c r="B164" s="22">
        <f>INDEX(WeightUpdate!$J$6:$J$794,MATCH($A164*10+B$2,WeightUpdate!$A$6:$A$794,0))</f>
        <v>0.49419997634060692</v>
      </c>
      <c r="C164" s="22">
        <f>INDEX(WeightUpdate!$J$6:$J$794,MATCH($A164*10+C$2,WeightUpdate!$A$6:$A$794,0))</f>
        <v>0.85850021826481437</v>
      </c>
      <c r="D164" s="22">
        <f>INDEX(WeightUpdate!$J$6:$J$794,MATCH($A164*10+D$2,WeightUpdate!$A$6:$A$794,0))</f>
        <v>1.5209984710789477</v>
      </c>
      <c r="E164" s="23">
        <f>INDEX(WeightUpdate!$F$6:$F$794,MATCH($A164*10+E$2,WeightUpdate!$A$6:$A$794,0))</f>
        <v>139</v>
      </c>
      <c r="F164" s="23">
        <f>INDEX(WeightUpdate!$F$6:$F$794,MATCH($A164*10+F$2,WeightUpdate!$A$6:$A$794,0))</f>
        <v>40</v>
      </c>
      <c r="G164" s="23">
        <f>INDEX(WeightUpdate!$F$6:$F$794,MATCH($A164*10+G$2,WeightUpdate!$A$6:$A$794,0))</f>
        <v>54</v>
      </c>
      <c r="H164" s="23">
        <f t="shared" si="16"/>
        <v>233</v>
      </c>
      <c r="I164" s="22">
        <f>INDEX(WeightUpdate!$K$6:$K$794,MATCH($A164*10+I$2,WeightUpdate!$A$6:$A$794,0))</f>
        <v>2.1899976622376798</v>
      </c>
      <c r="J164" s="22">
        <f>INDEX(WeightUpdate!$K$6:$K$794,MATCH($A164*10+J$2,WeightUpdate!$A$6:$A$794,0))</f>
        <v>0.72617363786977984</v>
      </c>
      <c r="K164" s="22">
        <f>INDEX(WeightUpdate!$K$6:$K$794,MATCH($A164*10+K$2,WeightUpdate!$A$6:$A$794,0))</f>
        <v>2.8107353411040643</v>
      </c>
      <c r="L164" s="20">
        <f t="shared" si="14"/>
        <v>0</v>
      </c>
      <c r="M164" s="20">
        <f t="shared" si="15"/>
        <v>1</v>
      </c>
      <c r="N164" s="24">
        <f t="shared" si="17"/>
        <v>2.1899976622376798</v>
      </c>
      <c r="O164" s="24">
        <f t="shared" si="18"/>
        <v>3.091808875214471</v>
      </c>
      <c r="P164" s="24">
        <f t="shared" si="19"/>
        <v>3.3728824093248773</v>
      </c>
      <c r="Q164" s="20">
        <f t="shared" si="20"/>
        <v>1</v>
      </c>
      <c r="R164" s="23"/>
    </row>
    <row r="165" spans="1:18" x14ac:dyDescent="0.25">
      <c r="A165" s="21">
        <v>10413</v>
      </c>
      <c r="B165" s="22">
        <f>INDEX(WeightUpdate!$J$6:$J$794,MATCH($A165*10+B$2,WeightUpdate!$A$6:$A$794,0))</f>
        <v>0.51740039546190542</v>
      </c>
      <c r="C165" s="22">
        <f>INDEX(WeightUpdate!$J$6:$J$794,MATCH($A165*10+C$2,WeightUpdate!$A$6:$A$794,0))</f>
        <v>0.88849957291707282</v>
      </c>
      <c r="D165" s="22">
        <f>INDEX(WeightUpdate!$J$6:$J$794,MATCH($A165*10+D$2,WeightUpdate!$A$6:$A$794,0))</f>
        <v>1.5372981648176476</v>
      </c>
      <c r="E165" s="23">
        <f>INDEX(WeightUpdate!$F$6:$F$794,MATCH($A165*10+E$2,WeightUpdate!$A$6:$A$794,0))</f>
        <v>123</v>
      </c>
      <c r="F165" s="23">
        <f>INDEX(WeightUpdate!$F$6:$F$794,MATCH($A165*10+F$2,WeightUpdate!$A$6:$A$794,0))</f>
        <v>82</v>
      </c>
      <c r="G165" s="23">
        <f>INDEX(WeightUpdate!$F$6:$F$794,MATCH($A165*10+G$2,WeightUpdate!$A$6:$A$794,0))</f>
        <v>30</v>
      </c>
      <c r="H165" s="23">
        <f t="shared" si="16"/>
        <v>235</v>
      </c>
      <c r="I165" s="22">
        <f>INDEX(WeightUpdate!$K$6:$K$794,MATCH($A165*10+I$2,WeightUpdate!$A$6:$A$794,0))</f>
        <v>0.48616224946615244</v>
      </c>
      <c r="J165" s="22">
        <f>INDEX(WeightUpdate!$K$6:$K$794,MATCH($A165*10+J$2,WeightUpdate!$A$6:$A$794,0))</f>
        <v>0.83973074956935223</v>
      </c>
      <c r="K165" s="22">
        <f>INDEX(WeightUpdate!$K$6:$K$794,MATCH($A165*10+K$2,WeightUpdate!$A$6:$A$794,0))</f>
        <v>2.3692951794778865</v>
      </c>
      <c r="L165" s="20">
        <f t="shared" si="14"/>
        <v>1</v>
      </c>
      <c r="M165" s="20">
        <f t="shared" si="15"/>
        <v>1</v>
      </c>
      <c r="N165" s="24">
        <f t="shared" si="17"/>
        <v>0.48616224946615244</v>
      </c>
      <c r="O165" s="24">
        <f t="shared" si="18"/>
        <v>0.83973074956935223</v>
      </c>
      <c r="P165" s="24">
        <f t="shared" si="19"/>
        <v>2.3692951794778865</v>
      </c>
      <c r="Q165" s="20">
        <f t="shared" si="20"/>
        <v>1</v>
      </c>
      <c r="R165" s="23"/>
    </row>
    <row r="166" spans="1:18" x14ac:dyDescent="0.25">
      <c r="A166" s="21">
        <v>11101</v>
      </c>
      <c r="B166" s="22">
        <f>INDEX(WeightUpdate!$J$6:$J$794,MATCH($A166*10+B$2,WeightUpdate!$A$6:$A$794,0))</f>
        <v>5.9117777613500007</v>
      </c>
      <c r="C166" s="22">
        <f>INDEX(WeightUpdate!$J$6:$J$794,MATCH($A166*10+C$2,WeightUpdate!$A$6:$A$794,0))</f>
        <v>6.5382565966000001</v>
      </c>
      <c r="D166" s="22">
        <f>INDEX(WeightUpdate!$J$6:$J$794,MATCH($A166*10+D$2,WeightUpdate!$A$6:$A$794,0))</f>
        <v>8.8512210527999997</v>
      </c>
      <c r="E166" s="23">
        <f>INDEX(WeightUpdate!$F$6:$F$794,MATCH($A166*10+E$2,WeightUpdate!$A$6:$A$794,0))</f>
        <v>0</v>
      </c>
      <c r="F166" s="23">
        <f>INDEX(WeightUpdate!$F$6:$F$794,MATCH($A166*10+F$2,WeightUpdate!$A$6:$A$794,0))</f>
        <v>0</v>
      </c>
      <c r="G166" s="23">
        <f>INDEX(WeightUpdate!$F$6:$F$794,MATCH($A166*10+G$2,WeightUpdate!$A$6:$A$794,0))</f>
        <v>1</v>
      </c>
      <c r="H166" s="23">
        <f t="shared" si="16"/>
        <v>1</v>
      </c>
      <c r="I166" s="22">
        <f>INDEX(WeightUpdate!$K$6:$K$794,MATCH($A166*10+I$2,WeightUpdate!$A$6:$A$794,0))</f>
        <v>5.9117777613500007</v>
      </c>
      <c r="J166" s="22">
        <f>INDEX(WeightUpdate!$K$6:$K$794,MATCH($A166*10+J$2,WeightUpdate!$A$6:$A$794,0))</f>
        <v>6.5382565966000001</v>
      </c>
      <c r="K166" s="22">
        <f>INDEX(WeightUpdate!$K$6:$K$794,MATCH($A166*10+K$2,WeightUpdate!$A$6:$A$794,0))</f>
        <v>6.938230067381765</v>
      </c>
      <c r="L166" s="20">
        <f t="shared" si="14"/>
        <v>1</v>
      </c>
      <c r="M166" s="20">
        <f t="shared" si="15"/>
        <v>3</v>
      </c>
      <c r="N166" s="24">
        <f t="shared" si="17"/>
        <v>5.9117777613500007</v>
      </c>
      <c r="O166" s="24">
        <f t="shared" si="18"/>
        <v>6.5382565966000001</v>
      </c>
      <c r="P166" s="24">
        <f t="shared" si="19"/>
        <v>6.938230067381765</v>
      </c>
      <c r="Q166" s="20">
        <f t="shared" si="20"/>
        <v>1</v>
      </c>
      <c r="R166" s="23"/>
    </row>
    <row r="167" spans="1:18" x14ac:dyDescent="0.25">
      <c r="A167" s="21">
        <v>11111</v>
      </c>
      <c r="B167" s="22">
        <f>INDEX(WeightUpdate!$J$6:$J$794,MATCH($A167*10+B$2,WeightUpdate!$A$6:$A$794,0))</f>
        <v>1.7811920432833332</v>
      </c>
      <c r="C167" s="22">
        <f>INDEX(WeightUpdate!$J$6:$J$794,MATCH($A167*10+C$2,WeightUpdate!$A$6:$A$794,0))</f>
        <v>2.4089954582714279</v>
      </c>
      <c r="D167" s="22">
        <f>INDEX(WeightUpdate!$J$6:$J$794,MATCH($A167*10+D$2,WeightUpdate!$A$6:$A$794,0))</f>
        <v>5.1077097611999998</v>
      </c>
      <c r="E167" s="23">
        <f>INDEX(WeightUpdate!$F$6:$F$794,MATCH($A167*10+E$2,WeightUpdate!$A$6:$A$794,0))</f>
        <v>7</v>
      </c>
      <c r="F167" s="23">
        <f>INDEX(WeightUpdate!$F$6:$F$794,MATCH($A167*10+F$2,WeightUpdate!$A$6:$A$794,0))</f>
        <v>6</v>
      </c>
      <c r="G167" s="23">
        <f>INDEX(WeightUpdate!$F$6:$F$794,MATCH($A167*10+G$2,WeightUpdate!$A$6:$A$794,0))</f>
        <v>2</v>
      </c>
      <c r="H167" s="23">
        <f t="shared" si="16"/>
        <v>15</v>
      </c>
      <c r="I167" s="22">
        <f>INDEX(WeightUpdate!$K$6:$K$794,MATCH($A167*10+I$2,WeightUpdate!$A$6:$A$794,0))</f>
        <v>1.4469013994149145</v>
      </c>
      <c r="J167" s="22">
        <f>INDEX(WeightUpdate!$K$6:$K$794,MATCH($A167*10+J$2,WeightUpdate!$A$6:$A$794,0))</f>
        <v>3.5851272032954835</v>
      </c>
      <c r="K167" s="22">
        <f>INDEX(WeightUpdate!$K$6:$K$794,MATCH($A167*10+K$2,WeightUpdate!$A$6:$A$794,0))</f>
        <v>4.0607491737057213</v>
      </c>
      <c r="L167" s="20">
        <f t="shared" si="14"/>
        <v>1</v>
      </c>
      <c r="M167" s="20">
        <f t="shared" si="15"/>
        <v>1</v>
      </c>
      <c r="N167" s="24">
        <f t="shared" si="17"/>
        <v>1.4469013994149145</v>
      </c>
      <c r="O167" s="24">
        <f t="shared" si="18"/>
        <v>3.5851272032954835</v>
      </c>
      <c r="P167" s="24">
        <f t="shared" si="19"/>
        <v>4.0607491737057213</v>
      </c>
      <c r="Q167" s="20">
        <f t="shared" si="20"/>
        <v>1</v>
      </c>
      <c r="R167" s="23"/>
    </row>
    <row r="168" spans="1:18" x14ac:dyDescent="0.25">
      <c r="A168" s="21">
        <v>11112</v>
      </c>
      <c r="B168" s="22">
        <f>INDEX(WeightUpdate!$J$6:$J$794,MATCH($A168*10+B$2,WeightUpdate!$A$6:$A$794,0))</f>
        <v>1.00220131542</v>
      </c>
      <c r="C168" s="22">
        <f>INDEX(WeightUpdate!$J$6:$J$794,MATCH($A168*10+C$2,WeightUpdate!$A$6:$A$794,0))</f>
        <v>1.9041007347292684</v>
      </c>
      <c r="D168" s="22">
        <f>INDEX(WeightUpdate!$J$6:$J$794,MATCH($A168*10+D$2,WeightUpdate!$A$6:$A$794,0))</f>
        <v>4.0881964539333326</v>
      </c>
      <c r="E168" s="23">
        <f>INDEX(WeightUpdate!$F$6:$F$794,MATCH($A168*10+E$2,WeightUpdate!$A$6:$A$794,0))</f>
        <v>7</v>
      </c>
      <c r="F168" s="23">
        <f>INDEX(WeightUpdate!$F$6:$F$794,MATCH($A168*10+F$2,WeightUpdate!$A$6:$A$794,0))</f>
        <v>3</v>
      </c>
      <c r="G168" s="23">
        <f>INDEX(WeightUpdate!$F$6:$F$794,MATCH($A168*10+G$2,WeightUpdate!$A$6:$A$794,0))</f>
        <v>46</v>
      </c>
      <c r="H168" s="23">
        <f t="shared" si="16"/>
        <v>56</v>
      </c>
      <c r="I168" s="22">
        <f>INDEX(WeightUpdate!$K$6:$K$794,MATCH($A168*10+I$2,WeightUpdate!$A$6:$A$794,0))</f>
        <v>1.1618258205094261</v>
      </c>
      <c r="J168" s="22">
        <f>INDEX(WeightUpdate!$K$6:$K$794,MATCH($A168*10+J$2,WeightUpdate!$A$6:$A$794,0))</f>
        <v>1.3503397140182432</v>
      </c>
      <c r="K168" s="22">
        <f>INDEX(WeightUpdate!$K$6:$K$794,MATCH($A168*10+K$2,WeightUpdate!$A$6:$A$794,0))</f>
        <v>1.2808670084249831</v>
      </c>
      <c r="L168" s="20">
        <f t="shared" si="14"/>
        <v>0</v>
      </c>
      <c r="M168" s="20">
        <f t="shared" si="15"/>
        <v>3</v>
      </c>
      <c r="N168" s="24">
        <f t="shared" si="17"/>
        <v>0.31399826676297288</v>
      </c>
      <c r="O168" s="24">
        <f t="shared" si="18"/>
        <v>0.59657108930907121</v>
      </c>
      <c r="P168" s="24">
        <f t="shared" si="19"/>
        <v>1.2808670084249831</v>
      </c>
      <c r="Q168" s="20">
        <f t="shared" si="20"/>
        <v>1</v>
      </c>
      <c r="R168" s="23"/>
    </row>
    <row r="169" spans="1:18" x14ac:dyDescent="0.25">
      <c r="A169" s="21">
        <v>11120</v>
      </c>
      <c r="B169" s="22">
        <f>INDEX(WeightUpdate!$J$6:$J$794,MATCH($A169*10+B$2,WeightUpdate!$A$6:$A$794,0))</f>
        <v>1.3368999499602929</v>
      </c>
      <c r="C169" s="22">
        <f>INDEX(WeightUpdate!$J$6:$J$794,MATCH($A169*10+C$2,WeightUpdate!$A$6:$A$794,0))</f>
        <v>1.7049000939318231</v>
      </c>
      <c r="D169" s="22">
        <f>INDEX(WeightUpdate!$J$6:$J$794,MATCH($A169*10+D$2,WeightUpdate!$A$6:$A$794,0))</f>
        <v>3.479801011077778</v>
      </c>
      <c r="E169" s="23">
        <f>INDEX(WeightUpdate!$F$6:$F$794,MATCH($A169*10+E$2,WeightUpdate!$A$6:$A$794,0))</f>
        <v>548</v>
      </c>
      <c r="F169" s="23">
        <f>INDEX(WeightUpdate!$F$6:$F$794,MATCH($A169*10+F$2,WeightUpdate!$A$6:$A$794,0))</f>
        <v>149</v>
      </c>
      <c r="G169" s="23">
        <f>INDEX(WeightUpdate!$F$6:$F$794,MATCH($A169*10+G$2,WeightUpdate!$A$6:$A$794,0))</f>
        <v>147</v>
      </c>
      <c r="H169" s="23">
        <f t="shared" si="16"/>
        <v>844</v>
      </c>
      <c r="I169" s="22">
        <f>INDEX(WeightUpdate!$K$6:$K$794,MATCH($A169*10+I$2,WeightUpdate!$A$6:$A$794,0))</f>
        <v>0.72638682747901295</v>
      </c>
      <c r="J169" s="22">
        <f>INDEX(WeightUpdate!$K$6:$K$794,MATCH($A169*10+J$2,WeightUpdate!$A$6:$A$794,0))</f>
        <v>1.0108166405943586</v>
      </c>
      <c r="K169" s="22">
        <f>INDEX(WeightUpdate!$K$6:$K$794,MATCH($A169*10+K$2,WeightUpdate!$A$6:$A$794,0))</f>
        <v>1.0539504701927522</v>
      </c>
      <c r="L169" s="20">
        <f t="shared" si="14"/>
        <v>1</v>
      </c>
      <c r="M169" s="20">
        <f t="shared" si="15"/>
        <v>1</v>
      </c>
      <c r="N169" s="24">
        <f t="shared" si="17"/>
        <v>0.72638682747901295</v>
      </c>
      <c r="O169" s="24">
        <f t="shared" si="18"/>
        <v>1.0108166405943586</v>
      </c>
      <c r="P169" s="24">
        <f t="shared" si="19"/>
        <v>1.0539504701927522</v>
      </c>
      <c r="Q169" s="20">
        <f t="shared" si="20"/>
        <v>1</v>
      </c>
      <c r="R169" s="23"/>
    </row>
    <row r="170" spans="1:18" x14ac:dyDescent="0.25">
      <c r="A170" s="21">
        <v>11130</v>
      </c>
      <c r="B170" s="22">
        <f>INDEX(WeightUpdate!$J$6:$J$794,MATCH($A170*10+B$2,WeightUpdate!$A$6:$A$794,0))</f>
        <v>0.79250004309396582</v>
      </c>
      <c r="C170" s="22">
        <f>INDEX(WeightUpdate!$J$6:$J$794,MATCH($A170*10+C$2,WeightUpdate!$A$6:$A$794,0))</f>
        <v>1.2043001853109105</v>
      </c>
      <c r="D170" s="22">
        <f>INDEX(WeightUpdate!$J$6:$J$794,MATCH($A170*10+D$2,WeightUpdate!$A$6:$A$794,0))</f>
        <v>2.7167938725000003</v>
      </c>
      <c r="E170" s="23">
        <f>INDEX(WeightUpdate!$F$6:$F$794,MATCH($A170*10+E$2,WeightUpdate!$A$6:$A$794,0))</f>
        <v>85</v>
      </c>
      <c r="F170" s="23">
        <f>INDEX(WeightUpdate!$F$6:$F$794,MATCH($A170*10+F$2,WeightUpdate!$A$6:$A$794,0))</f>
        <v>30</v>
      </c>
      <c r="G170" s="23">
        <f>INDEX(WeightUpdate!$F$6:$F$794,MATCH($A170*10+G$2,WeightUpdate!$A$6:$A$794,0))</f>
        <v>30</v>
      </c>
      <c r="H170" s="23">
        <f t="shared" si="16"/>
        <v>145</v>
      </c>
      <c r="I170" s="22">
        <f>INDEX(WeightUpdate!$K$6:$K$794,MATCH($A170*10+I$2,WeightUpdate!$A$6:$A$794,0))</f>
        <v>0.46952014127769665</v>
      </c>
      <c r="J170" s="22">
        <f>INDEX(WeightUpdate!$K$6:$K$794,MATCH($A170*10+J$2,WeightUpdate!$A$6:$A$794,0))</f>
        <v>0.8153477916353673</v>
      </c>
      <c r="K170" s="22">
        <f>INDEX(WeightUpdate!$K$6:$K$794,MATCH($A170*10+K$2,WeightUpdate!$A$6:$A$794,0))</f>
        <v>0.99491735812613613</v>
      </c>
      <c r="L170" s="20">
        <f t="shared" si="14"/>
        <v>1</v>
      </c>
      <c r="M170" s="20">
        <f t="shared" si="15"/>
        <v>1</v>
      </c>
      <c r="N170" s="24">
        <f t="shared" si="17"/>
        <v>0.46952014127769665</v>
      </c>
      <c r="O170" s="24">
        <f t="shared" si="18"/>
        <v>0.8153477916353673</v>
      </c>
      <c r="P170" s="24">
        <f t="shared" si="19"/>
        <v>0.99491735812613613</v>
      </c>
      <c r="Q170" s="20">
        <f t="shared" si="20"/>
        <v>1</v>
      </c>
      <c r="R170" s="23"/>
    </row>
    <row r="171" spans="1:18" x14ac:dyDescent="0.25">
      <c r="A171" s="21">
        <v>11140</v>
      </c>
      <c r="B171" s="22">
        <f>INDEX(WeightUpdate!$J$6:$J$794,MATCH($A171*10+B$2,WeightUpdate!$A$6:$A$794,0))</f>
        <v>0.74039997453300543</v>
      </c>
      <c r="C171" s="22">
        <f>INDEX(WeightUpdate!$J$6:$J$794,MATCH($A171*10+C$2,WeightUpdate!$A$6:$A$794,0))</f>
        <v>1.0501999909197031</v>
      </c>
      <c r="D171" s="22">
        <f>INDEX(WeightUpdate!$J$6:$J$794,MATCH($A171*10+D$2,WeightUpdate!$A$6:$A$794,0))</f>
        <v>2.4244994930888897</v>
      </c>
      <c r="E171" s="23">
        <f>INDEX(WeightUpdate!$F$6:$F$794,MATCH($A171*10+E$2,WeightUpdate!$A$6:$A$794,0))</f>
        <v>1757</v>
      </c>
      <c r="F171" s="23">
        <f>INDEX(WeightUpdate!$F$6:$F$794,MATCH($A171*10+F$2,WeightUpdate!$A$6:$A$794,0))</f>
        <v>379</v>
      </c>
      <c r="G171" s="23">
        <f>INDEX(WeightUpdate!$F$6:$F$794,MATCH($A171*10+G$2,WeightUpdate!$A$6:$A$794,0))</f>
        <v>408</v>
      </c>
      <c r="H171" s="23">
        <f t="shared" si="16"/>
        <v>2544</v>
      </c>
      <c r="I171" s="22">
        <f>INDEX(WeightUpdate!$K$6:$K$794,MATCH($A171*10+I$2,WeightUpdate!$A$6:$A$794,0))</f>
        <v>0.41900754049869143</v>
      </c>
      <c r="J171" s="22">
        <f>INDEX(WeightUpdate!$K$6:$K$794,MATCH($A171*10+J$2,WeightUpdate!$A$6:$A$794,0))</f>
        <v>0.58269596857319794</v>
      </c>
      <c r="K171" s="22">
        <f>INDEX(WeightUpdate!$K$6:$K$794,MATCH($A171*10+K$2,WeightUpdate!$A$6:$A$794,0))</f>
        <v>0.72402062525184796</v>
      </c>
      <c r="L171" s="20">
        <f t="shared" si="14"/>
        <v>1</v>
      </c>
      <c r="M171" s="20">
        <f t="shared" si="15"/>
        <v>1</v>
      </c>
      <c r="N171" s="24">
        <f t="shared" si="17"/>
        <v>0.41900754049869143</v>
      </c>
      <c r="O171" s="24">
        <f t="shared" si="18"/>
        <v>0.58269596857319794</v>
      </c>
      <c r="P171" s="24">
        <f t="shared" si="19"/>
        <v>0.72402062525184796</v>
      </c>
      <c r="Q171" s="20">
        <f t="shared" si="20"/>
        <v>1</v>
      </c>
      <c r="R171" s="23"/>
    </row>
    <row r="172" spans="1:18" x14ac:dyDescent="0.25">
      <c r="A172" s="21">
        <v>11410</v>
      </c>
      <c r="B172" s="22">
        <f>INDEX(WeightUpdate!$J$6:$J$794,MATCH($A172*10+B$2,WeightUpdate!$A$6:$A$794,0))</f>
        <v>0.61349998352021395</v>
      </c>
      <c r="C172" s="22">
        <f>INDEX(WeightUpdate!$J$6:$J$794,MATCH($A172*10+C$2,WeightUpdate!$A$6:$A$794,0))</f>
        <v>1.0173001166334943</v>
      </c>
      <c r="D172" s="22">
        <f>INDEX(WeightUpdate!$J$6:$J$794,MATCH($A172*10+D$2,WeightUpdate!$A$6:$A$794,0))</f>
        <v>1.7690994115957728</v>
      </c>
      <c r="E172" s="23">
        <f>INDEX(WeightUpdate!$F$6:$F$794,MATCH($A172*10+E$2,WeightUpdate!$A$6:$A$794,0))</f>
        <v>97</v>
      </c>
      <c r="F172" s="23">
        <f>INDEX(WeightUpdate!$F$6:$F$794,MATCH($A172*10+F$2,WeightUpdate!$A$6:$A$794,0))</f>
        <v>102</v>
      </c>
      <c r="G172" s="23">
        <f>INDEX(WeightUpdate!$F$6:$F$794,MATCH($A172*10+G$2,WeightUpdate!$A$6:$A$794,0))</f>
        <v>203</v>
      </c>
      <c r="H172" s="23">
        <f t="shared" si="16"/>
        <v>402</v>
      </c>
      <c r="I172" s="22">
        <f>INDEX(WeightUpdate!$K$6:$K$794,MATCH($A172*10+I$2,WeightUpdate!$A$6:$A$794,0))</f>
        <v>0.67532627041851434</v>
      </c>
      <c r="J172" s="22">
        <f>INDEX(WeightUpdate!$K$6:$K$794,MATCH($A172*10+J$2,WeightUpdate!$A$6:$A$794,0))</f>
        <v>1.3983245792761205</v>
      </c>
      <c r="K172" s="22">
        <f>INDEX(WeightUpdate!$K$6:$K$794,MATCH($A172*10+K$2,WeightUpdate!$A$6:$A$794,0))</f>
        <v>2.163363867179763</v>
      </c>
      <c r="L172" s="20">
        <f t="shared" si="14"/>
        <v>1</v>
      </c>
      <c r="M172" s="20">
        <f t="shared" si="15"/>
        <v>3</v>
      </c>
      <c r="N172" s="24">
        <f t="shared" si="17"/>
        <v>0.67532627041851434</v>
      </c>
      <c r="O172" s="24">
        <f t="shared" si="18"/>
        <v>1.3983245792761205</v>
      </c>
      <c r="P172" s="24">
        <f t="shared" si="19"/>
        <v>2.163363867179763</v>
      </c>
      <c r="Q172" s="20">
        <f t="shared" si="20"/>
        <v>1</v>
      </c>
      <c r="R172" s="23"/>
    </row>
    <row r="173" spans="1:18" x14ac:dyDescent="0.25">
      <c r="A173" s="21">
        <v>11411</v>
      </c>
      <c r="B173" s="22">
        <f>INDEX(WeightUpdate!$J$6:$J$794,MATCH($A173*10+B$2,WeightUpdate!$A$6:$A$794,0))</f>
        <v>0.53540015123043538</v>
      </c>
      <c r="C173" s="22">
        <f>INDEX(WeightUpdate!$J$6:$J$794,MATCH($A173*10+C$2,WeightUpdate!$A$6:$A$794,0))</f>
        <v>0.95669993223939442</v>
      </c>
      <c r="D173" s="22">
        <f>INDEX(WeightUpdate!$J$6:$J$794,MATCH($A173*10+D$2,WeightUpdate!$A$6:$A$794,0))</f>
        <v>1.6687969162000005</v>
      </c>
      <c r="E173" s="23">
        <f>INDEX(WeightUpdate!$F$6:$F$794,MATCH($A173*10+E$2,WeightUpdate!$A$6:$A$794,0))</f>
        <v>101</v>
      </c>
      <c r="F173" s="23">
        <f>INDEX(WeightUpdate!$F$6:$F$794,MATCH($A173*10+F$2,WeightUpdate!$A$6:$A$794,0))</f>
        <v>29</v>
      </c>
      <c r="G173" s="23">
        <f>INDEX(WeightUpdate!$F$6:$F$794,MATCH($A173*10+G$2,WeightUpdate!$A$6:$A$794,0))</f>
        <v>12</v>
      </c>
      <c r="H173" s="23">
        <f t="shared" si="16"/>
        <v>142</v>
      </c>
      <c r="I173" s="22">
        <f>INDEX(WeightUpdate!$K$6:$K$794,MATCH($A173*10+I$2,WeightUpdate!$A$6:$A$794,0))</f>
        <v>0.5718043804834978</v>
      </c>
      <c r="J173" s="22">
        <f>INDEX(WeightUpdate!$K$6:$K$794,MATCH($A173*10+J$2,WeightUpdate!$A$6:$A$794,0))</f>
        <v>0.98403099217512346</v>
      </c>
      <c r="K173" s="22">
        <f>INDEX(WeightUpdate!$K$6:$K$794,MATCH($A173*10+K$2,WeightUpdate!$A$6:$A$794,0))</f>
        <v>1.3266843477647789</v>
      </c>
      <c r="L173" s="20">
        <f t="shared" si="14"/>
        <v>1</v>
      </c>
      <c r="M173" s="20">
        <f t="shared" si="15"/>
        <v>1</v>
      </c>
      <c r="N173" s="24">
        <f t="shared" si="17"/>
        <v>0.5718043804834978</v>
      </c>
      <c r="O173" s="24">
        <f t="shared" si="18"/>
        <v>0.98403099217512346</v>
      </c>
      <c r="P173" s="24">
        <f t="shared" si="19"/>
        <v>1.3266843477647789</v>
      </c>
      <c r="Q173" s="20">
        <f t="shared" si="20"/>
        <v>1</v>
      </c>
      <c r="R173" s="23"/>
    </row>
    <row r="174" spans="1:18" x14ac:dyDescent="0.25">
      <c r="A174" s="21">
        <v>11412</v>
      </c>
      <c r="B174" s="22">
        <f>INDEX(WeightUpdate!$J$6:$J$794,MATCH($A174*10+B$2,WeightUpdate!$A$6:$A$794,0))</f>
        <v>0.48859996903073616</v>
      </c>
      <c r="C174" s="22">
        <f>INDEX(WeightUpdate!$J$6:$J$794,MATCH($A174*10+C$2,WeightUpdate!$A$6:$A$794,0))</f>
        <v>0.68669998296032198</v>
      </c>
      <c r="D174" s="22">
        <f>INDEX(WeightUpdate!$J$6:$J$794,MATCH($A174*10+D$2,WeightUpdate!$A$6:$A$794,0))</f>
        <v>1.0792999604972224</v>
      </c>
      <c r="E174" s="23">
        <f>INDEX(WeightUpdate!$F$6:$F$794,MATCH($A174*10+E$2,WeightUpdate!$A$6:$A$794,0))</f>
        <v>658</v>
      </c>
      <c r="F174" s="23">
        <f>INDEX(WeightUpdate!$F$6:$F$794,MATCH($A174*10+F$2,WeightUpdate!$A$6:$A$794,0))</f>
        <v>395</v>
      </c>
      <c r="G174" s="23">
        <f>INDEX(WeightUpdate!$F$6:$F$794,MATCH($A174*10+G$2,WeightUpdate!$A$6:$A$794,0))</f>
        <v>241</v>
      </c>
      <c r="H174" s="23">
        <f t="shared" si="16"/>
        <v>1294</v>
      </c>
      <c r="I174" s="22">
        <f>INDEX(WeightUpdate!$K$6:$K$794,MATCH($A174*10+I$2,WeightUpdate!$A$6:$A$794,0))</f>
        <v>0.48628305173290604</v>
      </c>
      <c r="J174" s="22">
        <f>INDEX(WeightUpdate!$K$6:$K$794,MATCH($A174*10+J$2,WeightUpdate!$A$6:$A$794,0))</f>
        <v>0.81107883120489066</v>
      </c>
      <c r="K174" s="22">
        <f>INDEX(WeightUpdate!$K$6:$K$794,MATCH($A174*10+K$2,WeightUpdate!$A$6:$A$794,0))</f>
        <v>1.3659778198790784</v>
      </c>
      <c r="L174" s="20">
        <f t="shared" si="14"/>
        <v>1</v>
      </c>
      <c r="M174" s="20">
        <f t="shared" si="15"/>
        <v>1</v>
      </c>
      <c r="N174" s="24">
        <f t="shared" si="17"/>
        <v>0.48628305173290604</v>
      </c>
      <c r="O174" s="24">
        <f t="shared" si="18"/>
        <v>0.81107883120489066</v>
      </c>
      <c r="P174" s="24">
        <f t="shared" si="19"/>
        <v>1.3659778198790784</v>
      </c>
      <c r="Q174" s="20">
        <f t="shared" si="20"/>
        <v>1</v>
      </c>
      <c r="R174" s="23"/>
    </row>
    <row r="175" spans="1:18" x14ac:dyDescent="0.25">
      <c r="A175" s="21">
        <v>11413</v>
      </c>
      <c r="B175" s="22">
        <f>INDEX(WeightUpdate!$J$6:$J$794,MATCH($A175*10+B$2,WeightUpdate!$A$6:$A$794,0))</f>
        <v>0.4438999131557283</v>
      </c>
      <c r="C175" s="22">
        <f>INDEX(WeightUpdate!$J$6:$J$794,MATCH($A175*10+C$2,WeightUpdate!$A$6:$A$794,0))</f>
        <v>0.63799979082211278</v>
      </c>
      <c r="D175" s="22">
        <f>INDEX(WeightUpdate!$J$6:$J$794,MATCH($A175*10+D$2,WeightUpdate!$A$6:$A$794,0))</f>
        <v>1.1208990473000002</v>
      </c>
      <c r="E175" s="23">
        <f>INDEX(WeightUpdate!$F$6:$F$794,MATCH($A175*10+E$2,WeightUpdate!$A$6:$A$794,0))</f>
        <v>342</v>
      </c>
      <c r="F175" s="23">
        <f>INDEX(WeightUpdate!$F$6:$F$794,MATCH($A175*10+F$2,WeightUpdate!$A$6:$A$794,0))</f>
        <v>126</v>
      </c>
      <c r="G175" s="23">
        <f>INDEX(WeightUpdate!$F$6:$F$794,MATCH($A175*10+G$2,WeightUpdate!$A$6:$A$794,0))</f>
        <v>166</v>
      </c>
      <c r="H175" s="23">
        <f t="shared" si="16"/>
        <v>634</v>
      </c>
      <c r="I175" s="22">
        <f>INDEX(WeightUpdate!$K$6:$K$794,MATCH($A175*10+I$2,WeightUpdate!$A$6:$A$794,0))</f>
        <v>0.30000132249660777</v>
      </c>
      <c r="J175" s="22">
        <f>INDEX(WeightUpdate!$K$6:$K$794,MATCH($A175*10+J$2,WeightUpdate!$A$6:$A$794,0))</f>
        <v>0.40417092672113181</v>
      </c>
      <c r="K175" s="22">
        <f>INDEX(WeightUpdate!$K$6:$K$794,MATCH($A175*10+K$2,WeightUpdate!$A$6:$A$794,0))</f>
        <v>0.78402792076576699</v>
      </c>
      <c r="L175" s="20">
        <f t="shared" si="14"/>
        <v>1</v>
      </c>
      <c r="M175" s="20">
        <f t="shared" si="15"/>
        <v>1</v>
      </c>
      <c r="N175" s="24">
        <f t="shared" si="17"/>
        <v>0.30000132249660777</v>
      </c>
      <c r="O175" s="24">
        <f t="shared" si="18"/>
        <v>0.40417092672113181</v>
      </c>
      <c r="P175" s="24">
        <f t="shared" si="19"/>
        <v>0.78402792076576699</v>
      </c>
      <c r="Q175" s="20">
        <f t="shared" si="20"/>
        <v>1</v>
      </c>
      <c r="R175" s="23"/>
    </row>
    <row r="176" spans="1:18" x14ac:dyDescent="0.25">
      <c r="A176" s="21">
        <v>11414</v>
      </c>
      <c r="B176" s="22">
        <f>INDEX(WeightUpdate!$J$6:$J$794,MATCH($A176*10+B$2,WeightUpdate!$A$6:$A$794,0))</f>
        <v>0.51729887524999996</v>
      </c>
      <c r="C176" s="22">
        <f>INDEX(WeightUpdate!$J$6:$J$794,MATCH($A176*10+C$2,WeightUpdate!$A$6:$A$794,0))</f>
        <v>0.79650080284912395</v>
      </c>
      <c r="D176" s="22">
        <f>INDEX(WeightUpdate!$J$6:$J$794,MATCH($A176*10+D$2,WeightUpdate!$A$6:$A$794,0))</f>
        <v>1.2917024064055556</v>
      </c>
      <c r="E176" s="23">
        <f>INDEX(WeightUpdate!$F$6:$F$794,MATCH($A176*10+E$2,WeightUpdate!$A$6:$A$794,0))</f>
        <v>13</v>
      </c>
      <c r="F176" s="23">
        <f>INDEX(WeightUpdate!$F$6:$F$794,MATCH($A176*10+F$2,WeightUpdate!$A$6:$A$794,0))</f>
        <v>22</v>
      </c>
      <c r="G176" s="23">
        <f>INDEX(WeightUpdate!$F$6:$F$794,MATCH($A176*10+G$2,WeightUpdate!$A$6:$A$794,0))</f>
        <v>43</v>
      </c>
      <c r="H176" s="23">
        <f t="shared" si="16"/>
        <v>78</v>
      </c>
      <c r="I176" s="22">
        <f>INDEX(WeightUpdate!$K$6:$K$794,MATCH($A176*10+I$2,WeightUpdate!$A$6:$A$794,0))</f>
        <v>0.71475455554122425</v>
      </c>
      <c r="J176" s="22">
        <f>INDEX(WeightUpdate!$K$6:$K$794,MATCH($A176*10+J$2,WeightUpdate!$A$6:$A$794,0))</f>
        <v>0.66085752307405465</v>
      </c>
      <c r="K176" s="22">
        <f>INDEX(WeightUpdate!$K$6:$K$794,MATCH($A176*10+K$2,WeightUpdate!$A$6:$A$794,0))</f>
        <v>1.8041342976622492</v>
      </c>
      <c r="L176" s="20">
        <f t="shared" si="14"/>
        <v>0</v>
      </c>
      <c r="M176" s="20">
        <f t="shared" si="15"/>
        <v>3</v>
      </c>
      <c r="N176" s="24">
        <f t="shared" si="17"/>
        <v>0.72251676419623356</v>
      </c>
      <c r="O176" s="24">
        <f t="shared" si="18"/>
        <v>1.112481024583962</v>
      </c>
      <c r="P176" s="24">
        <f t="shared" si="19"/>
        <v>1.8041342976622492</v>
      </c>
      <c r="Q176" s="20">
        <f t="shared" si="20"/>
        <v>1</v>
      </c>
      <c r="R176" s="23"/>
    </row>
    <row r="177" spans="1:18" x14ac:dyDescent="0.25">
      <c r="A177" s="21">
        <v>11415</v>
      </c>
      <c r="B177" s="22">
        <f>INDEX(WeightUpdate!$J$6:$J$794,MATCH($A177*10+B$2,WeightUpdate!$A$6:$A$794,0))</f>
        <v>0.43590048801444398</v>
      </c>
      <c r="C177" s="22">
        <f>INDEX(WeightUpdate!$J$6:$J$794,MATCH($A177*10+C$2,WeightUpdate!$A$6:$A$794,0))</f>
        <v>0.59829794528750002</v>
      </c>
      <c r="D177" s="22">
        <f>INDEX(WeightUpdate!$J$6:$J$794,MATCH($A177*10+D$2,WeightUpdate!$A$6:$A$794,0))</f>
        <v>0.89159747622857144</v>
      </c>
      <c r="E177" s="23">
        <f>INDEX(WeightUpdate!$F$6:$F$794,MATCH($A177*10+E$2,WeightUpdate!$A$6:$A$794,0))</f>
        <v>77</v>
      </c>
      <c r="F177" s="23">
        <f>INDEX(WeightUpdate!$F$6:$F$794,MATCH($A177*10+F$2,WeightUpdate!$A$6:$A$794,0))</f>
        <v>21</v>
      </c>
      <c r="G177" s="23">
        <f>INDEX(WeightUpdate!$F$6:$F$794,MATCH($A177*10+G$2,WeightUpdate!$A$6:$A$794,0))</f>
        <v>11</v>
      </c>
      <c r="H177" s="23">
        <f t="shared" si="16"/>
        <v>109</v>
      </c>
      <c r="I177" s="22">
        <f>INDEX(WeightUpdate!$K$6:$K$794,MATCH($A177*10+I$2,WeightUpdate!$A$6:$A$794,0))</f>
        <v>0.29912889514527485</v>
      </c>
      <c r="J177" s="22">
        <f>INDEX(WeightUpdate!$K$6:$K$794,MATCH($A177*10+J$2,WeightUpdate!$A$6:$A$794,0))</f>
        <v>0.53728655435404116</v>
      </c>
      <c r="K177" s="22">
        <f>INDEX(WeightUpdate!$K$6:$K$794,MATCH($A177*10+K$2,WeightUpdate!$A$6:$A$794,0))</f>
        <v>0.83163119196856083</v>
      </c>
      <c r="L177" s="20">
        <f t="shared" si="14"/>
        <v>1</v>
      </c>
      <c r="M177" s="20">
        <f t="shared" si="15"/>
        <v>1</v>
      </c>
      <c r="N177" s="24">
        <f t="shared" si="17"/>
        <v>0.29912889514527485</v>
      </c>
      <c r="O177" s="24">
        <f t="shared" si="18"/>
        <v>0.53728655435404116</v>
      </c>
      <c r="P177" s="24">
        <f t="shared" si="19"/>
        <v>0.83163119196856083</v>
      </c>
      <c r="Q177" s="20">
        <f t="shared" si="20"/>
        <v>1</v>
      </c>
      <c r="R177" s="23"/>
    </row>
    <row r="178" spans="1:18" x14ac:dyDescent="0.25">
      <c r="A178" s="21">
        <v>11416</v>
      </c>
      <c r="B178" s="22">
        <f>INDEX(WeightUpdate!$J$6:$J$794,MATCH($A178*10+B$2,WeightUpdate!$A$6:$A$794,0))</f>
        <v>0.57450000280486524</v>
      </c>
      <c r="C178" s="22">
        <f>INDEX(WeightUpdate!$J$6:$J$794,MATCH($A178*10+C$2,WeightUpdate!$A$6:$A$794,0))</f>
        <v>0.8617000406301526</v>
      </c>
      <c r="D178" s="22">
        <f>INDEX(WeightUpdate!$J$6:$J$794,MATCH($A178*10+D$2,WeightUpdate!$A$6:$A$794,0))</f>
        <v>1.4786996083305577</v>
      </c>
      <c r="E178" s="23">
        <f>INDEX(WeightUpdate!$F$6:$F$794,MATCH($A178*10+E$2,WeightUpdate!$A$6:$A$794,0))</f>
        <v>189</v>
      </c>
      <c r="F178" s="23">
        <f>INDEX(WeightUpdate!$F$6:$F$794,MATCH($A178*10+F$2,WeightUpdate!$A$6:$A$794,0))</f>
        <v>170</v>
      </c>
      <c r="G178" s="23">
        <f>INDEX(WeightUpdate!$F$6:$F$794,MATCH($A178*10+G$2,WeightUpdate!$A$6:$A$794,0))</f>
        <v>182</v>
      </c>
      <c r="H178" s="23">
        <f t="shared" si="16"/>
        <v>541</v>
      </c>
      <c r="I178" s="22">
        <f>INDEX(WeightUpdate!$K$6:$K$794,MATCH($A178*10+I$2,WeightUpdate!$A$6:$A$794,0))</f>
        <v>0.36180588812265707</v>
      </c>
      <c r="J178" s="22">
        <f>INDEX(WeightUpdate!$K$6:$K$794,MATCH($A178*10+J$2,WeightUpdate!$A$6:$A$794,0))</f>
        <v>0.78012881519228261</v>
      </c>
      <c r="K178" s="22">
        <f>INDEX(WeightUpdate!$K$6:$K$794,MATCH($A178*10+K$2,WeightUpdate!$A$6:$A$794,0))</f>
        <v>2.0848551154454302</v>
      </c>
      <c r="L178" s="20">
        <f t="shared" si="14"/>
        <v>1</v>
      </c>
      <c r="M178" s="20">
        <f t="shared" si="15"/>
        <v>1</v>
      </c>
      <c r="N178" s="24">
        <f t="shared" si="17"/>
        <v>0.36180588812265707</v>
      </c>
      <c r="O178" s="24">
        <f t="shared" si="18"/>
        <v>0.78012881519228261</v>
      </c>
      <c r="P178" s="24">
        <f t="shared" si="19"/>
        <v>2.0848551154454302</v>
      </c>
      <c r="Q178" s="20">
        <f t="shared" si="20"/>
        <v>1</v>
      </c>
      <c r="R178" s="23"/>
    </row>
    <row r="179" spans="1:18" x14ac:dyDescent="0.25">
      <c r="A179" s="21">
        <v>12110</v>
      </c>
      <c r="B179" s="22">
        <f>INDEX(WeightUpdate!$J$6:$J$794,MATCH($A179*10+B$2,WeightUpdate!$A$6:$A$794,0))</f>
        <v>1.2454010708000001</v>
      </c>
      <c r="C179" s="22">
        <f>INDEX(WeightUpdate!$J$6:$J$794,MATCH($A179*10+C$2,WeightUpdate!$A$6:$A$794,0))</f>
        <v>1.430000623</v>
      </c>
      <c r="D179" s="22">
        <f>INDEX(WeightUpdate!$J$6:$J$794,MATCH($A179*10+D$2,WeightUpdate!$A$6:$A$794,0))</f>
        <v>2.5548665638000001</v>
      </c>
      <c r="E179" s="23">
        <f>INDEX(WeightUpdate!$F$6:$F$794,MATCH($A179*10+E$2,WeightUpdate!$A$6:$A$794,0))</f>
        <v>15</v>
      </c>
      <c r="F179" s="23">
        <f>INDEX(WeightUpdate!$F$6:$F$794,MATCH($A179*10+F$2,WeightUpdate!$A$6:$A$794,0))</f>
        <v>7</v>
      </c>
      <c r="G179" s="23">
        <f>INDEX(WeightUpdate!$F$6:$F$794,MATCH($A179*10+G$2,WeightUpdate!$A$6:$A$794,0))</f>
        <v>1</v>
      </c>
      <c r="H179" s="23">
        <f t="shared" si="16"/>
        <v>23</v>
      </c>
      <c r="I179" s="22">
        <f>INDEX(WeightUpdate!$K$6:$K$794,MATCH($A179*10+I$2,WeightUpdate!$A$6:$A$794,0))</f>
        <v>1.6550163171195791</v>
      </c>
      <c r="J179" s="22">
        <f>INDEX(WeightUpdate!$K$6:$K$794,MATCH($A179*10+J$2,WeightUpdate!$A$6:$A$794,0))</f>
        <v>1.4353784930515872</v>
      </c>
      <c r="K179" s="22">
        <f>INDEX(WeightUpdate!$K$6:$K$794,MATCH($A179*10+K$2,WeightUpdate!$A$6:$A$794,0))</f>
        <v>2.0805672763301768</v>
      </c>
      <c r="L179" s="20">
        <f t="shared" si="14"/>
        <v>0</v>
      </c>
      <c r="M179" s="20">
        <f t="shared" si="15"/>
        <v>1</v>
      </c>
      <c r="N179" s="24">
        <f t="shared" si="17"/>
        <v>1.6550163171195791</v>
      </c>
      <c r="O179" s="24">
        <f t="shared" si="18"/>
        <v>1.9003310821275419</v>
      </c>
      <c r="P179" s="24">
        <f t="shared" si="19"/>
        <v>2.4966807315962121</v>
      </c>
      <c r="Q179" s="20">
        <f t="shared" si="20"/>
        <v>1</v>
      </c>
      <c r="R179" s="23"/>
    </row>
    <row r="180" spans="1:18" x14ac:dyDescent="0.25">
      <c r="A180" s="21">
        <v>12111</v>
      </c>
      <c r="B180" s="22">
        <f>INDEX(WeightUpdate!$J$6:$J$794,MATCH($A180*10+B$2,WeightUpdate!$A$6:$A$794,0))</f>
        <v>1.3537994552155868</v>
      </c>
      <c r="C180" s="22">
        <f>INDEX(WeightUpdate!$J$6:$J$794,MATCH($A180*10+C$2,WeightUpdate!$A$6:$A$794,0))</f>
        <v>1.5458858987999999</v>
      </c>
      <c r="D180" s="22">
        <f>INDEX(WeightUpdate!$J$6:$J$794,MATCH($A180*10+D$2,WeightUpdate!$A$6:$A$794,0))</f>
        <v>2.9567957964499998</v>
      </c>
      <c r="E180" s="23">
        <f>INDEX(WeightUpdate!$F$6:$F$794,MATCH($A180*10+E$2,WeightUpdate!$A$6:$A$794,0))</f>
        <v>79</v>
      </c>
      <c r="F180" s="23">
        <f>INDEX(WeightUpdate!$F$6:$F$794,MATCH($A180*10+F$2,WeightUpdate!$A$6:$A$794,0))</f>
        <v>6</v>
      </c>
      <c r="G180" s="23">
        <f>INDEX(WeightUpdate!$F$6:$F$794,MATCH($A180*10+G$2,WeightUpdate!$A$6:$A$794,0))</f>
        <v>3</v>
      </c>
      <c r="H180" s="23">
        <f t="shared" si="16"/>
        <v>88</v>
      </c>
      <c r="I180" s="22">
        <f>INDEX(WeightUpdate!$K$6:$K$794,MATCH($A180*10+I$2,WeightUpdate!$A$6:$A$794,0))</f>
        <v>1.202452635103624</v>
      </c>
      <c r="J180" s="22">
        <f>INDEX(WeightUpdate!$K$6:$K$794,MATCH($A180*10+J$2,WeightUpdate!$A$6:$A$794,0))</f>
        <v>3.0692590526696457</v>
      </c>
      <c r="K180" s="22">
        <f>INDEX(WeightUpdate!$K$6:$K$794,MATCH($A180*10+K$2,WeightUpdate!$A$6:$A$794,0))</f>
        <v>1.3263404467048894</v>
      </c>
      <c r="L180" s="20">
        <f t="shared" si="14"/>
        <v>0</v>
      </c>
      <c r="M180" s="20">
        <f t="shared" si="15"/>
        <v>1</v>
      </c>
      <c r="N180" s="24">
        <f t="shared" si="17"/>
        <v>1.202452635103624</v>
      </c>
      <c r="O180" s="24">
        <f t="shared" si="18"/>
        <v>1.3730649435706705</v>
      </c>
      <c r="P180" s="24">
        <f t="shared" si="19"/>
        <v>2.6262434093965843</v>
      </c>
      <c r="Q180" s="20">
        <f t="shared" si="20"/>
        <v>1</v>
      </c>
      <c r="R180" s="23"/>
    </row>
    <row r="181" spans="1:18" x14ac:dyDescent="0.25">
      <c r="A181" s="21">
        <v>12112</v>
      </c>
      <c r="B181" s="22">
        <f>INDEX(WeightUpdate!$J$6:$J$794,MATCH($A181*10+B$2,WeightUpdate!$A$6:$A$794,0))</f>
        <v>0.64129994531881684</v>
      </c>
      <c r="C181" s="22">
        <f>INDEX(WeightUpdate!$J$6:$J$794,MATCH($A181*10+C$2,WeightUpdate!$A$6:$A$794,0))</f>
        <v>1.2209017852250001</v>
      </c>
      <c r="D181" s="22">
        <f>INDEX(WeightUpdate!$J$6:$J$794,MATCH($A181*10+D$2,WeightUpdate!$A$6:$A$794,0))</f>
        <v>2.86139803405</v>
      </c>
      <c r="E181" s="23">
        <f>INDEX(WeightUpdate!$F$6:$F$794,MATCH($A181*10+E$2,WeightUpdate!$A$6:$A$794,0))</f>
        <v>812</v>
      </c>
      <c r="F181" s="23">
        <f>INDEX(WeightUpdate!$F$6:$F$794,MATCH($A181*10+F$2,WeightUpdate!$A$6:$A$794,0))</f>
        <v>21</v>
      </c>
      <c r="G181" s="23">
        <f>INDEX(WeightUpdate!$F$6:$F$794,MATCH($A181*10+G$2,WeightUpdate!$A$6:$A$794,0))</f>
        <v>6</v>
      </c>
      <c r="H181" s="23">
        <f t="shared" si="16"/>
        <v>839</v>
      </c>
      <c r="I181" s="22">
        <f>INDEX(WeightUpdate!$K$6:$K$794,MATCH($A181*10+I$2,WeightUpdate!$A$6:$A$794,0))</f>
        <v>0.39752980172497465</v>
      </c>
      <c r="J181" s="22">
        <f>INDEX(WeightUpdate!$K$6:$K$794,MATCH($A181*10+J$2,WeightUpdate!$A$6:$A$794,0))</f>
        <v>0.63722819703260902</v>
      </c>
      <c r="K181" s="22">
        <f>INDEX(WeightUpdate!$K$6:$K$794,MATCH($A181*10+K$2,WeightUpdate!$A$6:$A$794,0))</f>
        <v>1.513642002229975</v>
      </c>
      <c r="L181" s="20">
        <f t="shared" si="14"/>
        <v>1</v>
      </c>
      <c r="M181" s="20">
        <f t="shared" si="15"/>
        <v>1</v>
      </c>
      <c r="N181" s="24">
        <f t="shared" si="17"/>
        <v>0.39752980172497465</v>
      </c>
      <c r="O181" s="24">
        <f t="shared" si="18"/>
        <v>0.63722819703260902</v>
      </c>
      <c r="P181" s="24">
        <f t="shared" si="19"/>
        <v>1.513642002229975</v>
      </c>
      <c r="Q181" s="20">
        <f t="shared" si="20"/>
        <v>1</v>
      </c>
      <c r="R181" s="23"/>
    </row>
    <row r="182" spans="1:18" x14ac:dyDescent="0.25">
      <c r="A182" s="21">
        <v>12113</v>
      </c>
      <c r="B182" s="22">
        <f>INDEX(WeightUpdate!$J$6:$J$794,MATCH($A182*10+B$2,WeightUpdate!$A$6:$A$794,0))</f>
        <v>0.79890005998257796</v>
      </c>
      <c r="C182" s="22">
        <f>INDEX(WeightUpdate!$J$6:$J$794,MATCH($A182*10+C$2,WeightUpdate!$A$6:$A$794,0))</f>
        <v>1.3191970788923078</v>
      </c>
      <c r="D182" s="22">
        <f>INDEX(WeightUpdate!$J$6:$J$794,MATCH($A182*10+D$2,WeightUpdate!$A$6:$A$794,0))</f>
        <v>2.5947784336000002</v>
      </c>
      <c r="E182" s="23">
        <f>INDEX(WeightUpdate!$F$6:$F$794,MATCH($A182*10+E$2,WeightUpdate!$A$6:$A$794,0))</f>
        <v>175</v>
      </c>
      <c r="F182" s="23">
        <f>INDEX(WeightUpdate!$F$6:$F$794,MATCH($A182*10+F$2,WeightUpdate!$A$6:$A$794,0))</f>
        <v>22</v>
      </c>
      <c r="G182" s="23">
        <f>INDEX(WeightUpdate!$F$6:$F$794,MATCH($A182*10+G$2,WeightUpdate!$A$6:$A$794,0))</f>
        <v>0</v>
      </c>
      <c r="H182" s="23">
        <f t="shared" si="16"/>
        <v>197</v>
      </c>
      <c r="I182" s="22">
        <f>INDEX(WeightUpdate!$K$6:$K$794,MATCH($A182*10+I$2,WeightUpdate!$A$6:$A$794,0))</f>
        <v>0.48780875177737865</v>
      </c>
      <c r="J182" s="22">
        <f>INDEX(WeightUpdate!$K$6:$K$794,MATCH($A182*10+J$2,WeightUpdate!$A$6:$A$794,0))</f>
        <v>0.84444933066344996</v>
      </c>
      <c r="K182" s="22">
        <f>INDEX(WeightUpdate!$K$6:$K$794,MATCH($A182*10+K$2,WeightUpdate!$A$6:$A$794,0))</f>
        <v>2.5947784336000002</v>
      </c>
      <c r="L182" s="20">
        <f t="shared" si="14"/>
        <v>1</v>
      </c>
      <c r="M182" s="20">
        <f t="shared" si="15"/>
        <v>1</v>
      </c>
      <c r="N182" s="24">
        <f t="shared" si="17"/>
        <v>0.48780875177737865</v>
      </c>
      <c r="O182" s="24">
        <f t="shared" si="18"/>
        <v>0.84444933066344996</v>
      </c>
      <c r="P182" s="24">
        <f t="shared" si="19"/>
        <v>2.5947784336000002</v>
      </c>
      <c r="Q182" s="20">
        <f t="shared" si="20"/>
        <v>1</v>
      </c>
      <c r="R182" s="23"/>
    </row>
    <row r="183" spans="1:18" x14ac:dyDescent="0.25">
      <c r="A183" s="21">
        <v>12114</v>
      </c>
      <c r="B183" s="22">
        <f>INDEX(WeightUpdate!$J$6:$J$794,MATCH($A183*10+B$2,WeightUpdate!$A$6:$A$794,0))</f>
        <v>0.66240031539693833</v>
      </c>
      <c r="C183" s="22">
        <f>INDEX(WeightUpdate!$J$6:$J$794,MATCH($A183*10+C$2,WeightUpdate!$A$6:$A$794,0))</f>
        <v>0.81819995576333382</v>
      </c>
      <c r="D183" s="22">
        <f>INDEX(WeightUpdate!$J$6:$J$794,MATCH($A183*10+D$2,WeightUpdate!$A$6:$A$794,0))</f>
        <v>1.9974837730666668</v>
      </c>
      <c r="E183" s="23">
        <f>INDEX(WeightUpdate!$F$6:$F$794,MATCH($A183*10+E$2,WeightUpdate!$A$6:$A$794,0))</f>
        <v>117</v>
      </c>
      <c r="F183" s="23">
        <f>INDEX(WeightUpdate!$F$6:$F$794,MATCH($A183*10+F$2,WeightUpdate!$A$6:$A$794,0))</f>
        <v>43</v>
      </c>
      <c r="G183" s="23">
        <f>INDEX(WeightUpdate!$F$6:$F$794,MATCH($A183*10+G$2,WeightUpdate!$A$6:$A$794,0))</f>
        <v>6</v>
      </c>
      <c r="H183" s="23">
        <f t="shared" si="16"/>
        <v>166</v>
      </c>
      <c r="I183" s="22">
        <f>INDEX(WeightUpdate!$K$6:$K$794,MATCH($A183*10+I$2,WeightUpdate!$A$6:$A$794,0))</f>
        <v>0.80765166813654887</v>
      </c>
      <c r="J183" s="22">
        <f>INDEX(WeightUpdate!$K$6:$K$794,MATCH($A183*10+J$2,WeightUpdate!$A$6:$A$794,0))</f>
        <v>0.99426145928254039</v>
      </c>
      <c r="K183" s="22">
        <f>INDEX(WeightUpdate!$K$6:$K$794,MATCH($A183*10+K$2,WeightUpdate!$A$6:$A$794,0))</f>
        <v>1.5928612198039658</v>
      </c>
      <c r="L183" s="20">
        <f t="shared" si="14"/>
        <v>1</v>
      </c>
      <c r="M183" s="20">
        <f t="shared" si="15"/>
        <v>1</v>
      </c>
      <c r="N183" s="24">
        <f t="shared" si="17"/>
        <v>0.80765166813654887</v>
      </c>
      <c r="O183" s="24">
        <f t="shared" si="18"/>
        <v>0.99426145928254039</v>
      </c>
      <c r="P183" s="24">
        <f t="shared" si="19"/>
        <v>1.5928612198039658</v>
      </c>
      <c r="Q183" s="20">
        <f t="shared" si="20"/>
        <v>1</v>
      </c>
      <c r="R183" s="23"/>
    </row>
    <row r="184" spans="1:18" x14ac:dyDescent="0.25">
      <c r="A184" s="21">
        <v>12115</v>
      </c>
      <c r="B184" s="22">
        <f>INDEX(WeightUpdate!$J$6:$J$794,MATCH($A184*10+B$2,WeightUpdate!$A$6:$A$794,0))</f>
        <v>0.64059996634049066</v>
      </c>
      <c r="C184" s="22">
        <f>INDEX(WeightUpdate!$J$6:$J$794,MATCH($A184*10+C$2,WeightUpdate!$A$6:$A$794,0))</f>
        <v>1.2201987835454544</v>
      </c>
      <c r="D184" s="22">
        <f>INDEX(WeightUpdate!$J$6:$J$794,MATCH($A184*10+D$2,WeightUpdate!$A$6:$A$794,0))</f>
        <v>2.6740884319250005</v>
      </c>
      <c r="E184" s="23">
        <f>INDEX(WeightUpdate!$F$6:$F$794,MATCH($A184*10+E$2,WeightUpdate!$A$6:$A$794,0))</f>
        <v>338</v>
      </c>
      <c r="F184" s="23">
        <f>INDEX(WeightUpdate!$F$6:$F$794,MATCH($A184*10+F$2,WeightUpdate!$A$6:$A$794,0))</f>
        <v>8</v>
      </c>
      <c r="G184" s="23">
        <f>INDEX(WeightUpdate!$F$6:$F$794,MATCH($A184*10+G$2,WeightUpdate!$A$6:$A$794,0))</f>
        <v>7</v>
      </c>
      <c r="H184" s="23">
        <f t="shared" si="16"/>
        <v>353</v>
      </c>
      <c r="I184" s="22">
        <f>INDEX(WeightUpdate!$K$6:$K$794,MATCH($A184*10+I$2,WeightUpdate!$A$6:$A$794,0))</f>
        <v>0.14238601551071833</v>
      </c>
      <c r="J184" s="22">
        <f>INDEX(WeightUpdate!$K$6:$K$794,MATCH($A184*10+J$2,WeightUpdate!$A$6:$A$794,0))</f>
        <v>0.29847823986432975</v>
      </c>
      <c r="K184" s="22">
        <f>INDEX(WeightUpdate!$K$6:$K$794,MATCH($A184*10+K$2,WeightUpdate!$A$6:$A$794,0))</f>
        <v>0.94318193320444577</v>
      </c>
      <c r="L184" s="20">
        <f t="shared" si="14"/>
        <v>1</v>
      </c>
      <c r="M184" s="20">
        <f t="shared" si="15"/>
        <v>1</v>
      </c>
      <c r="N184" s="24">
        <f t="shared" si="17"/>
        <v>0.14238601551071833</v>
      </c>
      <c r="O184" s="24">
        <f t="shared" si="18"/>
        <v>0.29847823986432975</v>
      </c>
      <c r="P184" s="24">
        <f t="shared" si="19"/>
        <v>0.94318193320444577</v>
      </c>
      <c r="Q184" s="20">
        <f t="shared" si="20"/>
        <v>1</v>
      </c>
      <c r="R184" s="23"/>
    </row>
    <row r="185" spans="1:18" x14ac:dyDescent="0.25">
      <c r="A185" s="21">
        <v>12410</v>
      </c>
      <c r="B185" s="22">
        <f>INDEX(WeightUpdate!$J$6:$J$794,MATCH($A185*10+B$2,WeightUpdate!$A$6:$A$794,0))</f>
        <v>1.0473996621235293</v>
      </c>
      <c r="C185" s="22">
        <f>INDEX(WeightUpdate!$J$6:$J$794,MATCH($A185*10+C$2,WeightUpdate!$A$6:$A$794,0))</f>
        <v>1.4229995294611115</v>
      </c>
      <c r="D185" s="22">
        <f>INDEX(WeightUpdate!$J$6:$J$794,MATCH($A185*10+D$2,WeightUpdate!$A$6:$A$794,0))</f>
        <v>1.5513003539874997</v>
      </c>
      <c r="E185" s="23">
        <f>INDEX(WeightUpdate!$F$6:$F$794,MATCH($A185*10+E$2,WeightUpdate!$A$6:$A$794,0))</f>
        <v>7</v>
      </c>
      <c r="F185" s="23">
        <f>INDEX(WeightUpdate!$F$6:$F$794,MATCH($A185*10+F$2,WeightUpdate!$A$6:$A$794,0))</f>
        <v>14</v>
      </c>
      <c r="G185" s="23">
        <f>INDEX(WeightUpdate!$F$6:$F$794,MATCH($A185*10+G$2,WeightUpdate!$A$6:$A$794,0))</f>
        <v>10</v>
      </c>
      <c r="H185" s="23">
        <f t="shared" si="16"/>
        <v>31</v>
      </c>
      <c r="I185" s="22">
        <f>INDEX(WeightUpdate!$K$6:$K$794,MATCH($A185*10+I$2,WeightUpdate!$A$6:$A$794,0))</f>
        <v>0.68578071771083415</v>
      </c>
      <c r="J185" s="22">
        <f>INDEX(WeightUpdate!$K$6:$K$794,MATCH($A185*10+J$2,WeightUpdate!$A$6:$A$794,0))</f>
        <v>1.4746446897841252</v>
      </c>
      <c r="K185" s="22">
        <f>INDEX(WeightUpdate!$K$6:$K$794,MATCH($A185*10+K$2,WeightUpdate!$A$6:$A$794,0))</f>
        <v>2.544878611188877</v>
      </c>
      <c r="L185" s="20">
        <f t="shared" si="14"/>
        <v>1</v>
      </c>
      <c r="M185" s="20">
        <f t="shared" si="15"/>
        <v>2</v>
      </c>
      <c r="N185" s="24">
        <f t="shared" si="17"/>
        <v>0.68578071771083415</v>
      </c>
      <c r="O185" s="24">
        <f t="shared" si="18"/>
        <v>1.4746446897841252</v>
      </c>
      <c r="P185" s="24">
        <f t="shared" si="19"/>
        <v>2.544878611188877</v>
      </c>
      <c r="Q185" s="20">
        <f t="shared" si="20"/>
        <v>1</v>
      </c>
      <c r="R185" s="23"/>
    </row>
    <row r="186" spans="1:18" x14ac:dyDescent="0.25">
      <c r="A186" s="21">
        <v>12411</v>
      </c>
      <c r="B186" s="22">
        <f>INDEX(WeightUpdate!$J$6:$J$794,MATCH($A186*10+B$2,WeightUpdate!$A$6:$A$794,0))</f>
        <v>0.45319985367105226</v>
      </c>
      <c r="C186" s="22">
        <f>INDEX(WeightUpdate!$J$6:$J$794,MATCH($A186*10+C$2,WeightUpdate!$A$6:$A$794,0))</f>
        <v>0.66610047134827588</v>
      </c>
      <c r="D186" s="22">
        <f>INDEX(WeightUpdate!$J$6:$J$794,MATCH($A186*10+D$2,WeightUpdate!$A$6:$A$794,0))</f>
        <v>1.0925008427999998</v>
      </c>
      <c r="E186" s="23">
        <f>INDEX(WeightUpdate!$F$6:$F$794,MATCH($A186*10+E$2,WeightUpdate!$A$6:$A$794,0))</f>
        <v>167</v>
      </c>
      <c r="F186" s="23">
        <f>INDEX(WeightUpdate!$F$6:$F$794,MATCH($A186*10+F$2,WeightUpdate!$A$6:$A$794,0))</f>
        <v>65</v>
      </c>
      <c r="G186" s="23">
        <f>INDEX(WeightUpdate!$F$6:$F$794,MATCH($A186*10+G$2,WeightUpdate!$A$6:$A$794,0))</f>
        <v>14</v>
      </c>
      <c r="H186" s="23">
        <f t="shared" si="16"/>
        <v>246</v>
      </c>
      <c r="I186" s="22">
        <f>INDEX(WeightUpdate!$K$6:$K$794,MATCH($A186*10+I$2,WeightUpdate!$A$6:$A$794,0))</f>
        <v>0.37877454241840802</v>
      </c>
      <c r="J186" s="22">
        <f>INDEX(WeightUpdate!$K$6:$K$794,MATCH($A186*10+J$2,WeightUpdate!$A$6:$A$794,0))</f>
        <v>0.84922588034452273</v>
      </c>
      <c r="K186" s="22">
        <f>INDEX(WeightUpdate!$K$6:$K$794,MATCH($A186*10+K$2,WeightUpdate!$A$6:$A$794,0))</f>
        <v>4.3319356060529</v>
      </c>
      <c r="L186" s="20">
        <f t="shared" si="14"/>
        <v>1</v>
      </c>
      <c r="M186" s="20">
        <f t="shared" si="15"/>
        <v>1</v>
      </c>
      <c r="N186" s="24">
        <f t="shared" si="17"/>
        <v>0.37877454241840802</v>
      </c>
      <c r="O186" s="24">
        <f t="shared" si="18"/>
        <v>0.84922588034452273</v>
      </c>
      <c r="P186" s="24">
        <f t="shared" si="19"/>
        <v>4.3319356060529</v>
      </c>
      <c r="Q186" s="20">
        <f t="shared" si="20"/>
        <v>1</v>
      </c>
      <c r="R186" s="23"/>
    </row>
    <row r="187" spans="1:18" x14ac:dyDescent="0.25">
      <c r="A187" s="21">
        <v>13101</v>
      </c>
      <c r="B187" s="22">
        <f>INDEX(WeightUpdate!$J$6:$J$794,MATCH($A187*10+B$2,WeightUpdate!$A$6:$A$794,0))</f>
        <v>1.32789822195</v>
      </c>
      <c r="C187" s="22">
        <f>INDEX(WeightUpdate!$J$6:$J$794,MATCH($A187*10+C$2,WeightUpdate!$A$6:$A$794,0))</f>
        <v>1.6901023181500001</v>
      </c>
      <c r="D187" s="22">
        <f>INDEX(WeightUpdate!$J$6:$J$794,MATCH($A187*10+D$2,WeightUpdate!$A$6:$A$794,0))</f>
        <v>3.4640169578000002</v>
      </c>
      <c r="E187" s="23">
        <f>INDEX(WeightUpdate!$F$6:$F$794,MATCH($A187*10+E$2,WeightUpdate!$A$6:$A$794,0))</f>
        <v>8</v>
      </c>
      <c r="F187" s="23">
        <f>INDEX(WeightUpdate!$F$6:$F$794,MATCH($A187*10+F$2,WeightUpdate!$A$6:$A$794,0))</f>
        <v>0</v>
      </c>
      <c r="G187" s="23">
        <f>INDEX(WeightUpdate!$F$6:$F$794,MATCH($A187*10+G$2,WeightUpdate!$A$6:$A$794,0))</f>
        <v>0</v>
      </c>
      <c r="H187" s="23">
        <f t="shared" si="16"/>
        <v>8</v>
      </c>
      <c r="I187" s="22">
        <f>INDEX(WeightUpdate!$K$6:$K$794,MATCH($A187*10+I$2,WeightUpdate!$A$6:$A$794,0))</f>
        <v>1.5860061168346964</v>
      </c>
      <c r="J187" s="22">
        <f>INDEX(WeightUpdate!$K$6:$K$794,MATCH($A187*10+J$2,WeightUpdate!$A$6:$A$794,0))</f>
        <v>1.6901023181500001</v>
      </c>
      <c r="K187" s="22">
        <f>INDEX(WeightUpdate!$K$6:$K$794,MATCH($A187*10+K$2,WeightUpdate!$A$6:$A$794,0))</f>
        <v>3.4640169578000002</v>
      </c>
      <c r="L187" s="20">
        <f t="shared" si="14"/>
        <v>1</v>
      </c>
      <c r="M187" s="20">
        <f t="shared" si="15"/>
        <v>1</v>
      </c>
      <c r="N187" s="24">
        <f t="shared" si="17"/>
        <v>1.5860061168346964</v>
      </c>
      <c r="O187" s="24">
        <f t="shared" si="18"/>
        <v>1.6901023181500001</v>
      </c>
      <c r="P187" s="24">
        <f t="shared" si="19"/>
        <v>3.4640169578000002</v>
      </c>
      <c r="Q187" s="20">
        <f t="shared" si="20"/>
        <v>1</v>
      </c>
      <c r="R187" s="23"/>
    </row>
    <row r="188" spans="1:18" x14ac:dyDescent="0.25">
      <c r="A188" s="21">
        <v>13110</v>
      </c>
      <c r="B188" s="22">
        <f>INDEX(WeightUpdate!$J$6:$J$794,MATCH($A188*10+B$2,WeightUpdate!$A$6:$A$794,0))</f>
        <v>0.58139984225069552</v>
      </c>
      <c r="C188" s="22">
        <f>INDEX(WeightUpdate!$J$6:$J$794,MATCH($A188*10+C$2,WeightUpdate!$A$6:$A$794,0))</f>
        <v>0.93559852744545469</v>
      </c>
      <c r="D188" s="22">
        <f>INDEX(WeightUpdate!$J$6:$J$794,MATCH($A188*10+D$2,WeightUpdate!$A$6:$A$794,0))</f>
        <v>1.53030365302</v>
      </c>
      <c r="E188" s="23">
        <f>INDEX(WeightUpdate!$F$6:$F$794,MATCH($A188*10+E$2,WeightUpdate!$A$6:$A$794,0))</f>
        <v>107</v>
      </c>
      <c r="F188" s="23">
        <f>INDEX(WeightUpdate!$F$6:$F$794,MATCH($A188*10+F$2,WeightUpdate!$A$6:$A$794,0))</f>
        <v>8</v>
      </c>
      <c r="G188" s="23">
        <f>INDEX(WeightUpdate!$F$6:$F$794,MATCH($A188*10+G$2,WeightUpdate!$A$6:$A$794,0))</f>
        <v>1</v>
      </c>
      <c r="H188" s="23">
        <f t="shared" si="16"/>
        <v>116</v>
      </c>
      <c r="I188" s="22">
        <f>INDEX(WeightUpdate!$K$6:$K$794,MATCH($A188*10+I$2,WeightUpdate!$A$6:$A$794,0))</f>
        <v>0.40359819537269986</v>
      </c>
      <c r="J188" s="22">
        <f>INDEX(WeightUpdate!$K$6:$K$794,MATCH($A188*10+J$2,WeightUpdate!$A$6:$A$794,0))</f>
        <v>0.7792094419282154</v>
      </c>
      <c r="K188" s="22">
        <f>INDEX(WeightUpdate!$K$6:$K$794,MATCH($A188*10+K$2,WeightUpdate!$A$6:$A$794,0))</f>
        <v>1.0085662136716671</v>
      </c>
      <c r="L188" s="20">
        <f t="shared" si="14"/>
        <v>1</v>
      </c>
      <c r="M188" s="20">
        <f t="shared" si="15"/>
        <v>1</v>
      </c>
      <c r="N188" s="24">
        <f t="shared" si="17"/>
        <v>0.40359819537269986</v>
      </c>
      <c r="O188" s="24">
        <f t="shared" si="18"/>
        <v>0.7792094419282154</v>
      </c>
      <c r="P188" s="24">
        <f t="shared" si="19"/>
        <v>1.0085662136716671</v>
      </c>
      <c r="Q188" s="20">
        <f t="shared" si="20"/>
        <v>1</v>
      </c>
      <c r="R188" s="23"/>
    </row>
    <row r="189" spans="1:18" x14ac:dyDescent="0.25">
      <c r="A189" s="21">
        <v>13111</v>
      </c>
      <c r="B189" s="22">
        <f>INDEX(WeightUpdate!$J$6:$J$794,MATCH($A189*10+B$2,WeightUpdate!$A$6:$A$794,0))</f>
        <v>0.58130002631486932</v>
      </c>
      <c r="C189" s="22">
        <f>INDEX(WeightUpdate!$J$6:$J$794,MATCH($A189*10+C$2,WeightUpdate!$A$6:$A$794,0))</f>
        <v>0.79829979626695502</v>
      </c>
      <c r="D189" s="22">
        <f>INDEX(WeightUpdate!$J$6:$J$794,MATCH($A189*10+D$2,WeightUpdate!$A$6:$A$794,0))</f>
        <v>0.97040015915609767</v>
      </c>
      <c r="E189" s="23">
        <f>INDEX(WeightUpdate!$F$6:$F$794,MATCH($A189*10+E$2,WeightUpdate!$A$6:$A$794,0))</f>
        <v>1824</v>
      </c>
      <c r="F189" s="23">
        <f>INDEX(WeightUpdate!$F$6:$F$794,MATCH($A189*10+F$2,WeightUpdate!$A$6:$A$794,0))</f>
        <v>132</v>
      </c>
      <c r="G189" s="23">
        <f>INDEX(WeightUpdate!$F$6:$F$794,MATCH($A189*10+G$2,WeightUpdate!$A$6:$A$794,0))</f>
        <v>19</v>
      </c>
      <c r="H189" s="23">
        <f t="shared" si="16"/>
        <v>1975</v>
      </c>
      <c r="I189" s="22">
        <f>INDEX(WeightUpdate!$K$6:$K$794,MATCH($A189*10+I$2,WeightUpdate!$A$6:$A$794,0))</f>
        <v>0.36649746407988215</v>
      </c>
      <c r="J189" s="22">
        <f>INDEX(WeightUpdate!$K$6:$K$794,MATCH($A189*10+J$2,WeightUpdate!$A$6:$A$794,0))</f>
        <v>0.47522030516519576</v>
      </c>
      <c r="K189" s="22">
        <f>INDEX(WeightUpdate!$K$6:$K$794,MATCH($A189*10+K$2,WeightUpdate!$A$6:$A$794,0))</f>
        <v>0.79196751913092001</v>
      </c>
      <c r="L189" s="20">
        <f t="shared" si="14"/>
        <v>1</v>
      </c>
      <c r="M189" s="20">
        <f t="shared" si="15"/>
        <v>1</v>
      </c>
      <c r="N189" s="24">
        <f t="shared" si="17"/>
        <v>0.36649746407988215</v>
      </c>
      <c r="O189" s="24">
        <f t="shared" si="18"/>
        <v>0.47522030516519576</v>
      </c>
      <c r="P189" s="24">
        <f t="shared" si="19"/>
        <v>0.79196751913092001</v>
      </c>
      <c r="Q189" s="20">
        <f t="shared" si="20"/>
        <v>1</v>
      </c>
      <c r="R189" s="23"/>
    </row>
    <row r="190" spans="1:18" x14ac:dyDescent="0.25">
      <c r="A190" s="21">
        <v>13112</v>
      </c>
      <c r="B190" s="22">
        <f>INDEX(WeightUpdate!$J$6:$J$794,MATCH($A190*10+B$2,WeightUpdate!$A$6:$A$794,0))</f>
        <v>0.65374393119999996</v>
      </c>
      <c r="C190" s="22">
        <f>INDEX(WeightUpdate!$J$6:$J$794,MATCH($A190*10+C$2,WeightUpdate!$A$6:$A$794,0))</f>
        <v>0.74329432259999995</v>
      </c>
      <c r="D190" s="22">
        <f>INDEX(WeightUpdate!$J$6:$J$794,MATCH($A190*10+D$2,WeightUpdate!$A$6:$A$794,0))</f>
        <v>0.82639211530000001</v>
      </c>
      <c r="E190" s="23">
        <f>INDEX(WeightUpdate!$F$6:$F$794,MATCH($A190*10+E$2,WeightUpdate!$A$6:$A$794,0))</f>
        <v>0</v>
      </c>
      <c r="F190" s="23">
        <f>INDEX(WeightUpdate!$F$6:$F$794,MATCH($A190*10+F$2,WeightUpdate!$A$6:$A$794,0))</f>
        <v>0</v>
      </c>
      <c r="G190" s="23">
        <f>INDEX(WeightUpdate!$F$6:$F$794,MATCH($A190*10+G$2,WeightUpdate!$A$6:$A$794,0))</f>
        <v>0</v>
      </c>
      <c r="H190" s="23">
        <f t="shared" si="16"/>
        <v>0</v>
      </c>
      <c r="I190" s="22">
        <f>INDEX(WeightUpdate!$K$6:$K$794,MATCH($A190*10+I$2,WeightUpdate!$A$6:$A$794,0))</f>
        <v>0.65374393119999996</v>
      </c>
      <c r="J190" s="22">
        <f>INDEX(WeightUpdate!$K$6:$K$794,MATCH($A190*10+J$2,WeightUpdate!$A$6:$A$794,0))</f>
        <v>0.74329432259999995</v>
      </c>
      <c r="K190" s="22">
        <f>INDEX(WeightUpdate!$K$6:$K$794,MATCH($A190*10+K$2,WeightUpdate!$A$6:$A$794,0))</f>
        <v>0.82639211530000001</v>
      </c>
      <c r="L190" s="20">
        <f t="shared" si="14"/>
        <v>1</v>
      </c>
      <c r="M190" s="20">
        <f t="shared" si="15"/>
        <v>1</v>
      </c>
      <c r="N190" s="24">
        <f t="shared" si="17"/>
        <v>0.65374393119999996</v>
      </c>
      <c r="O190" s="24">
        <f t="shared" si="18"/>
        <v>0.74329432259999995</v>
      </c>
      <c r="P190" s="24">
        <f t="shared" si="19"/>
        <v>0.82639211530000001</v>
      </c>
      <c r="Q190" s="20">
        <f t="shared" si="20"/>
        <v>1</v>
      </c>
      <c r="R190" s="23"/>
    </row>
    <row r="191" spans="1:18" x14ac:dyDescent="0.25">
      <c r="A191" s="21">
        <v>13113</v>
      </c>
      <c r="B191" s="22">
        <f>INDEX(WeightUpdate!$J$6:$J$794,MATCH($A191*10+B$2,WeightUpdate!$A$6:$A$794,0))</f>
        <v>0.70482835440000002</v>
      </c>
      <c r="C191" s="22">
        <f>INDEX(WeightUpdate!$J$6:$J$794,MATCH($A191*10+C$2,WeightUpdate!$A$6:$A$794,0))</f>
        <v>0.76524044970000005</v>
      </c>
      <c r="D191" s="22">
        <f>INDEX(WeightUpdate!$J$6:$J$794,MATCH($A191*10+D$2,WeightUpdate!$A$6:$A$794,0))</f>
        <v>1.0278591522</v>
      </c>
      <c r="E191" s="23">
        <f>INDEX(WeightUpdate!$F$6:$F$794,MATCH($A191*10+E$2,WeightUpdate!$A$6:$A$794,0))</f>
        <v>0</v>
      </c>
      <c r="F191" s="23">
        <f>INDEX(WeightUpdate!$F$6:$F$794,MATCH($A191*10+F$2,WeightUpdate!$A$6:$A$794,0))</f>
        <v>0</v>
      </c>
      <c r="G191" s="23">
        <f>INDEX(WeightUpdate!$F$6:$F$794,MATCH($A191*10+G$2,WeightUpdate!$A$6:$A$794,0))</f>
        <v>0</v>
      </c>
      <c r="H191" s="23">
        <f t="shared" si="16"/>
        <v>0</v>
      </c>
      <c r="I191" s="22">
        <f>INDEX(WeightUpdate!$K$6:$K$794,MATCH($A191*10+I$2,WeightUpdate!$A$6:$A$794,0))</f>
        <v>0.70482835440000002</v>
      </c>
      <c r="J191" s="22">
        <f>INDEX(WeightUpdate!$K$6:$K$794,MATCH($A191*10+J$2,WeightUpdate!$A$6:$A$794,0))</f>
        <v>0.76524044970000005</v>
      </c>
      <c r="K191" s="22">
        <f>INDEX(WeightUpdate!$K$6:$K$794,MATCH($A191*10+K$2,WeightUpdate!$A$6:$A$794,0))</f>
        <v>1.0278591522</v>
      </c>
      <c r="L191" s="20">
        <f t="shared" si="14"/>
        <v>1</v>
      </c>
      <c r="M191" s="20">
        <f t="shared" si="15"/>
        <v>1</v>
      </c>
      <c r="N191" s="24">
        <f t="shared" si="17"/>
        <v>0.70482835440000002</v>
      </c>
      <c r="O191" s="24">
        <f t="shared" si="18"/>
        <v>0.76524044970000005</v>
      </c>
      <c r="P191" s="24">
        <f t="shared" si="19"/>
        <v>1.0278591522</v>
      </c>
      <c r="Q191" s="20">
        <f t="shared" si="20"/>
        <v>1</v>
      </c>
      <c r="R191" s="23"/>
    </row>
    <row r="192" spans="1:18" x14ac:dyDescent="0.25">
      <c r="A192" s="21">
        <v>13120</v>
      </c>
      <c r="B192" s="22">
        <f>INDEX(WeightUpdate!$J$6:$J$794,MATCH($A192*10+B$2,WeightUpdate!$A$6:$A$794,0))</f>
        <v>0.85460002970958737</v>
      </c>
      <c r="C192" s="22">
        <f>INDEX(WeightUpdate!$J$6:$J$794,MATCH($A192*10+C$2,WeightUpdate!$A$6:$A$794,0))</f>
        <v>1.0322000598484149</v>
      </c>
      <c r="D192" s="22">
        <f>INDEX(WeightUpdate!$J$6:$J$794,MATCH($A192*10+D$2,WeightUpdate!$A$6:$A$794,0))</f>
        <v>1.5186997955517241</v>
      </c>
      <c r="E192" s="23">
        <f>INDEX(WeightUpdate!$F$6:$F$794,MATCH($A192*10+E$2,WeightUpdate!$A$6:$A$794,0))</f>
        <v>1469</v>
      </c>
      <c r="F192" s="23">
        <f>INDEX(WeightUpdate!$F$6:$F$794,MATCH($A192*10+F$2,WeightUpdate!$A$6:$A$794,0))</f>
        <v>129</v>
      </c>
      <c r="G192" s="23">
        <f>INDEX(WeightUpdate!$F$6:$F$794,MATCH($A192*10+G$2,WeightUpdate!$A$6:$A$794,0))</f>
        <v>46</v>
      </c>
      <c r="H192" s="23">
        <f t="shared" si="16"/>
        <v>1644</v>
      </c>
      <c r="I192" s="22">
        <f>INDEX(WeightUpdate!$K$6:$K$794,MATCH($A192*10+I$2,WeightUpdate!$A$6:$A$794,0))</f>
        <v>0.65459242799168771</v>
      </c>
      <c r="J192" s="22">
        <f>INDEX(WeightUpdate!$K$6:$K$794,MATCH($A192*10+J$2,WeightUpdate!$A$6:$A$794,0))</f>
        <v>1.16581366246133</v>
      </c>
      <c r="K192" s="22">
        <f>INDEX(WeightUpdate!$K$6:$K$794,MATCH($A192*10+K$2,WeightUpdate!$A$6:$A$794,0))</f>
        <v>1.3529460289530444</v>
      </c>
      <c r="L192" s="20">
        <f t="shared" si="14"/>
        <v>1</v>
      </c>
      <c r="M192" s="20">
        <f t="shared" si="15"/>
        <v>1</v>
      </c>
      <c r="N192" s="24">
        <f t="shared" si="17"/>
        <v>0.65459242799168771</v>
      </c>
      <c r="O192" s="24">
        <f t="shared" si="18"/>
        <v>1.16581366246133</v>
      </c>
      <c r="P192" s="24">
        <f t="shared" si="19"/>
        <v>1.3529460289530444</v>
      </c>
      <c r="Q192" s="20">
        <f t="shared" si="20"/>
        <v>1</v>
      </c>
      <c r="R192" s="23"/>
    </row>
    <row r="193" spans="1:18" x14ac:dyDescent="0.25">
      <c r="A193" s="21">
        <v>13130</v>
      </c>
      <c r="B193" s="22">
        <f>INDEX(WeightUpdate!$J$6:$J$794,MATCH($A193*10+B$2,WeightUpdate!$A$6:$A$794,0))</f>
        <v>0.70609999587468808</v>
      </c>
      <c r="C193" s="22">
        <f>INDEX(WeightUpdate!$J$6:$J$794,MATCH($A193*10+C$2,WeightUpdate!$A$6:$A$794,0))</f>
        <v>0.89820001911558855</v>
      </c>
      <c r="D193" s="22">
        <f>INDEX(WeightUpdate!$J$6:$J$794,MATCH($A193*10+D$2,WeightUpdate!$A$6:$A$794,0))</f>
        <v>1.2219000674434821</v>
      </c>
      <c r="E193" s="23">
        <f>INDEX(WeightUpdate!$F$6:$F$794,MATCH($A193*10+E$2,WeightUpdate!$A$6:$A$794,0))</f>
        <v>1018</v>
      </c>
      <c r="F193" s="23">
        <f>INDEX(WeightUpdate!$F$6:$F$794,MATCH($A193*10+F$2,WeightUpdate!$A$6:$A$794,0))</f>
        <v>88</v>
      </c>
      <c r="G193" s="23">
        <f>INDEX(WeightUpdate!$F$6:$F$794,MATCH($A193*10+G$2,WeightUpdate!$A$6:$A$794,0))</f>
        <v>19</v>
      </c>
      <c r="H193" s="23">
        <f t="shared" si="16"/>
        <v>1125</v>
      </c>
      <c r="I193" s="22">
        <f>INDEX(WeightUpdate!$K$6:$K$794,MATCH($A193*10+I$2,WeightUpdate!$A$6:$A$794,0))</f>
        <v>0.44374344723371095</v>
      </c>
      <c r="J193" s="22">
        <f>INDEX(WeightUpdate!$K$6:$K$794,MATCH($A193*10+J$2,WeightUpdate!$A$6:$A$794,0))</f>
        <v>0.62547725603109816</v>
      </c>
      <c r="K193" s="22">
        <f>INDEX(WeightUpdate!$K$6:$K$794,MATCH($A193*10+K$2,WeightUpdate!$A$6:$A$794,0))</f>
        <v>0.67645219884864205</v>
      </c>
      <c r="L193" s="20">
        <f t="shared" si="14"/>
        <v>1</v>
      </c>
      <c r="M193" s="20">
        <f t="shared" si="15"/>
        <v>1</v>
      </c>
      <c r="N193" s="24">
        <f t="shared" si="17"/>
        <v>0.44374344723371095</v>
      </c>
      <c r="O193" s="24">
        <f t="shared" si="18"/>
        <v>0.62547725603109816</v>
      </c>
      <c r="P193" s="24">
        <f t="shared" si="19"/>
        <v>0.67645219884864205</v>
      </c>
      <c r="Q193" s="20">
        <f t="shared" si="20"/>
        <v>1</v>
      </c>
      <c r="R193" s="23"/>
    </row>
    <row r="194" spans="1:18" x14ac:dyDescent="0.25">
      <c r="A194" s="21">
        <v>13410</v>
      </c>
      <c r="B194" s="22">
        <f>INDEX(WeightUpdate!$J$6:$J$794,MATCH($A194*10+B$2,WeightUpdate!$A$6:$A$794,0))</f>
        <v>0.79560163913000015</v>
      </c>
      <c r="C194" s="22">
        <f>INDEX(WeightUpdate!$J$6:$J$794,MATCH($A194*10+C$2,WeightUpdate!$A$6:$A$794,0))</f>
        <v>0.9988006940088231</v>
      </c>
      <c r="D194" s="22">
        <f>INDEX(WeightUpdate!$J$6:$J$794,MATCH($A194*10+D$2,WeightUpdate!$A$6:$A$794,0))</f>
        <v>1.7764026623300002</v>
      </c>
      <c r="E194" s="23">
        <f>INDEX(WeightUpdate!$F$6:$F$794,MATCH($A194*10+E$2,WeightUpdate!$A$6:$A$794,0))</f>
        <v>29</v>
      </c>
      <c r="F194" s="23">
        <f>INDEX(WeightUpdate!$F$6:$F$794,MATCH($A194*10+F$2,WeightUpdate!$A$6:$A$794,0))</f>
        <v>25</v>
      </c>
      <c r="G194" s="23">
        <f>INDEX(WeightUpdate!$F$6:$F$794,MATCH($A194*10+G$2,WeightUpdate!$A$6:$A$794,0))</f>
        <v>13</v>
      </c>
      <c r="H194" s="23">
        <f t="shared" si="16"/>
        <v>67</v>
      </c>
      <c r="I194" s="22">
        <f>INDEX(WeightUpdate!$K$6:$K$794,MATCH($A194*10+I$2,WeightUpdate!$A$6:$A$794,0))</f>
        <v>0.85142248422919531</v>
      </c>
      <c r="J194" s="22">
        <f>INDEX(WeightUpdate!$K$6:$K$794,MATCH($A194*10+J$2,WeightUpdate!$A$6:$A$794,0))</f>
        <v>1.1533748902373637</v>
      </c>
      <c r="K194" s="22">
        <f>INDEX(WeightUpdate!$K$6:$K$794,MATCH($A194*10+K$2,WeightUpdate!$A$6:$A$794,0))</f>
        <v>1.9608860158075823</v>
      </c>
      <c r="L194" s="20">
        <f t="shared" si="14"/>
        <v>1</v>
      </c>
      <c r="M194" s="20">
        <f t="shared" si="15"/>
        <v>1</v>
      </c>
      <c r="N194" s="24">
        <f t="shared" si="17"/>
        <v>0.85142248422919531</v>
      </c>
      <c r="O194" s="24">
        <f t="shared" si="18"/>
        <v>1.1533748902373637</v>
      </c>
      <c r="P194" s="24">
        <f t="shared" si="19"/>
        <v>1.9608860158075823</v>
      </c>
      <c r="Q194" s="20">
        <f t="shared" si="20"/>
        <v>1</v>
      </c>
      <c r="R194" s="23"/>
    </row>
    <row r="195" spans="1:18" x14ac:dyDescent="0.25">
      <c r="A195" s="21">
        <v>13411</v>
      </c>
      <c r="B195" s="22">
        <f>INDEX(WeightUpdate!$J$6:$J$794,MATCH($A195*10+B$2,WeightUpdate!$A$6:$A$794,0))</f>
        <v>0.58080021566393425</v>
      </c>
      <c r="C195" s="22">
        <f>INDEX(WeightUpdate!$J$6:$J$794,MATCH($A195*10+C$2,WeightUpdate!$A$6:$A$794,0))</f>
        <v>0.79129730370666651</v>
      </c>
      <c r="D195" s="22">
        <f>INDEX(WeightUpdate!$J$6:$J$794,MATCH($A195*10+D$2,WeightUpdate!$A$6:$A$794,0))</f>
        <v>1.4974046378000001</v>
      </c>
      <c r="E195" s="23">
        <f>INDEX(WeightUpdate!$F$6:$F$794,MATCH($A195*10+E$2,WeightUpdate!$A$6:$A$794,0))</f>
        <v>64</v>
      </c>
      <c r="F195" s="23">
        <f>INDEX(WeightUpdate!$F$6:$F$794,MATCH($A195*10+F$2,WeightUpdate!$A$6:$A$794,0))</f>
        <v>13</v>
      </c>
      <c r="G195" s="23">
        <f>INDEX(WeightUpdate!$F$6:$F$794,MATCH($A195*10+G$2,WeightUpdate!$A$6:$A$794,0))</f>
        <v>7</v>
      </c>
      <c r="H195" s="23">
        <f t="shared" si="16"/>
        <v>84</v>
      </c>
      <c r="I195" s="22">
        <f>INDEX(WeightUpdate!$K$6:$K$794,MATCH($A195*10+I$2,WeightUpdate!$A$6:$A$794,0))</f>
        <v>0.3599691606352704</v>
      </c>
      <c r="J195" s="22">
        <f>INDEX(WeightUpdate!$K$6:$K$794,MATCH($A195*10+J$2,WeightUpdate!$A$6:$A$794,0))</f>
        <v>0.54632279030011566</v>
      </c>
      <c r="K195" s="22">
        <f>INDEX(WeightUpdate!$K$6:$K$794,MATCH($A195*10+K$2,WeightUpdate!$A$6:$A$794,0))</f>
        <v>3.1860880632239938</v>
      </c>
      <c r="L195" s="20">
        <f t="shared" ref="L195:L258" si="21">AND(I195&lt;J195,J195&lt;K195)*1</f>
        <v>1</v>
      </c>
      <c r="M195" s="20">
        <f t="shared" ref="M195:M258" si="22">MATCH(MAX(E195:G195),E195:G195,0)</f>
        <v>1</v>
      </c>
      <c r="N195" s="24">
        <f t="shared" si="17"/>
        <v>0.3599691606352704</v>
      </c>
      <c r="O195" s="24">
        <f t="shared" si="18"/>
        <v>0.54632279030011566</v>
      </c>
      <c r="P195" s="24">
        <f t="shared" si="19"/>
        <v>3.1860880632239938</v>
      </c>
      <c r="Q195" s="20">
        <f t="shared" si="20"/>
        <v>1</v>
      </c>
      <c r="R195" s="23"/>
    </row>
    <row r="196" spans="1:18" x14ac:dyDescent="0.25">
      <c r="A196" s="21">
        <v>13412</v>
      </c>
      <c r="B196" s="22">
        <f>INDEX(WeightUpdate!$J$6:$J$794,MATCH($A196*10+B$2,WeightUpdate!$A$6:$A$794,0))</f>
        <v>0.50480001267534924</v>
      </c>
      <c r="C196" s="22">
        <f>INDEX(WeightUpdate!$J$6:$J$794,MATCH($A196*10+C$2,WeightUpdate!$A$6:$A$794,0))</f>
        <v>0.57690032146724168</v>
      </c>
      <c r="D196" s="22">
        <f>INDEX(WeightUpdate!$J$6:$J$794,MATCH($A196*10+D$2,WeightUpdate!$A$6:$A$794,0))</f>
        <v>0.95209775265999996</v>
      </c>
      <c r="E196" s="23">
        <f>INDEX(WeightUpdate!$F$6:$F$794,MATCH($A196*10+E$2,WeightUpdate!$A$6:$A$794,0))</f>
        <v>556</v>
      </c>
      <c r="F196" s="23">
        <f>INDEX(WeightUpdate!$F$6:$F$794,MATCH($A196*10+F$2,WeightUpdate!$A$6:$A$794,0))</f>
        <v>91</v>
      </c>
      <c r="G196" s="23">
        <f>INDEX(WeightUpdate!$F$6:$F$794,MATCH($A196*10+G$2,WeightUpdate!$A$6:$A$794,0))</f>
        <v>31</v>
      </c>
      <c r="H196" s="23">
        <f t="shared" ref="H196:H259" si="23">E196+F196+G196</f>
        <v>678</v>
      </c>
      <c r="I196" s="22">
        <f>INDEX(WeightUpdate!$K$6:$K$794,MATCH($A196*10+I$2,WeightUpdate!$A$6:$A$794,0))</f>
        <v>0.3339034436731636</v>
      </c>
      <c r="J196" s="22">
        <f>INDEX(WeightUpdate!$K$6:$K$794,MATCH($A196*10+J$2,WeightUpdate!$A$6:$A$794,0))</f>
        <v>0.5238169487522516</v>
      </c>
      <c r="K196" s="22">
        <f>INDEX(WeightUpdate!$K$6:$K$794,MATCH($A196*10+K$2,WeightUpdate!$A$6:$A$794,0))</f>
        <v>1.2998631627213273</v>
      </c>
      <c r="L196" s="20">
        <f t="shared" si="21"/>
        <v>1</v>
      </c>
      <c r="M196" s="20">
        <f t="shared" si="22"/>
        <v>1</v>
      </c>
      <c r="N196" s="24">
        <f t="shared" ref="N196:N259" si="24">MIN(MAX(I196:K196)*1,IF($L196=0,IF($M196=1,I196,IF($M196=2,J196*B196/C196,K196*B196/D196)),I196))</f>
        <v>0.3339034436731636</v>
      </c>
      <c r="O196" s="24">
        <f t="shared" ref="O196:O259" si="25">MIN(MAX(I196:K196)*1.1,IF($L196=0,IF($M196=1,I196*C196/B196,IF($M196=2,J196,K196*C196/D196)),J196))</f>
        <v>0.5238169487522516</v>
      </c>
      <c r="P196" s="24">
        <f t="shared" ref="P196:P259" si="26">MIN(MAX(I196:K196)*1.2,IF($L196=0,IF($M196=1,I196*D196/B196,IF($M196=2,J196*D196/C196,K196)),K196))</f>
        <v>1.2998631627213273</v>
      </c>
      <c r="Q196" s="20">
        <f t="shared" ref="Q196:Q259" si="27">AND(N196&lt;O196,O196&lt;P196)*1</f>
        <v>1</v>
      </c>
      <c r="R196" s="23"/>
    </row>
    <row r="197" spans="1:18" x14ac:dyDescent="0.25">
      <c r="A197" s="21">
        <v>13413</v>
      </c>
      <c r="B197" s="22">
        <f>INDEX(WeightUpdate!$J$6:$J$794,MATCH($A197*10+B$2,WeightUpdate!$A$6:$A$794,0))</f>
        <v>0.36939998170616795</v>
      </c>
      <c r="C197" s="22">
        <f>INDEX(WeightUpdate!$J$6:$J$794,MATCH($A197*10+C$2,WeightUpdate!$A$6:$A$794,0))</f>
        <v>0.42630022815576901</v>
      </c>
      <c r="D197" s="22">
        <f>INDEX(WeightUpdate!$J$6:$J$794,MATCH($A197*10+D$2,WeightUpdate!$A$6:$A$794,0))</f>
        <v>0.49370033720810846</v>
      </c>
      <c r="E197" s="23">
        <f>INDEX(WeightUpdate!$F$6:$F$794,MATCH($A197*10+E$2,WeightUpdate!$A$6:$A$794,0))</f>
        <v>1444</v>
      </c>
      <c r="F197" s="23">
        <f>INDEX(WeightUpdate!$F$6:$F$794,MATCH($A197*10+F$2,WeightUpdate!$A$6:$A$794,0))</f>
        <v>127</v>
      </c>
      <c r="G197" s="23">
        <f>INDEX(WeightUpdate!$F$6:$F$794,MATCH($A197*10+G$2,WeightUpdate!$A$6:$A$794,0))</f>
        <v>22</v>
      </c>
      <c r="H197" s="23">
        <f t="shared" si="23"/>
        <v>1593</v>
      </c>
      <c r="I197" s="22">
        <f>INDEX(WeightUpdate!$K$6:$K$794,MATCH($A197*10+I$2,WeightUpdate!$A$6:$A$794,0))</f>
        <v>0.28912882873840712</v>
      </c>
      <c r="J197" s="22">
        <f>INDEX(WeightUpdate!$K$6:$K$794,MATCH($A197*10+J$2,WeightUpdate!$A$6:$A$794,0))</f>
        <v>0.3396026744866909</v>
      </c>
      <c r="K197" s="22">
        <f>INDEX(WeightUpdate!$K$6:$K$794,MATCH($A197*10+K$2,WeightUpdate!$A$6:$A$794,0))</f>
        <v>0.86506638240595723</v>
      </c>
      <c r="L197" s="20">
        <f t="shared" si="21"/>
        <v>1</v>
      </c>
      <c r="M197" s="20">
        <f t="shared" si="22"/>
        <v>1</v>
      </c>
      <c r="N197" s="24">
        <f t="shared" si="24"/>
        <v>0.28912882873840712</v>
      </c>
      <c r="O197" s="24">
        <f t="shared" si="25"/>
        <v>0.3396026744866909</v>
      </c>
      <c r="P197" s="24">
        <f t="shared" si="26"/>
        <v>0.86506638240595723</v>
      </c>
      <c r="Q197" s="20">
        <f t="shared" si="27"/>
        <v>1</v>
      </c>
      <c r="R197" s="23"/>
    </row>
    <row r="198" spans="1:18" x14ac:dyDescent="0.25">
      <c r="A198" s="21">
        <v>13414</v>
      </c>
      <c r="B198" s="22">
        <f>INDEX(WeightUpdate!$J$6:$J$794,MATCH($A198*10+B$2,WeightUpdate!$A$6:$A$794,0))</f>
        <v>0.3479000566492968</v>
      </c>
      <c r="C198" s="22">
        <f>INDEX(WeightUpdate!$J$6:$J$794,MATCH($A198*10+C$2,WeightUpdate!$A$6:$A$794,0))</f>
        <v>0.45370019740045114</v>
      </c>
      <c r="D198" s="22">
        <f>INDEX(WeightUpdate!$J$6:$J$794,MATCH($A198*10+D$2,WeightUpdate!$A$6:$A$794,0))</f>
        <v>0.5627004053871556</v>
      </c>
      <c r="E198" s="23">
        <f>INDEX(WeightUpdate!$F$6:$F$794,MATCH($A198*10+E$2,WeightUpdate!$A$6:$A$794,0))</f>
        <v>1436</v>
      </c>
      <c r="F198" s="23">
        <f>INDEX(WeightUpdate!$F$6:$F$794,MATCH($A198*10+F$2,WeightUpdate!$A$6:$A$794,0))</f>
        <v>198</v>
      </c>
      <c r="G198" s="23">
        <f>INDEX(WeightUpdate!$F$6:$F$794,MATCH($A198*10+G$2,WeightUpdate!$A$6:$A$794,0))</f>
        <v>55</v>
      </c>
      <c r="H198" s="23">
        <f t="shared" si="23"/>
        <v>1689</v>
      </c>
      <c r="I198" s="22">
        <f>INDEX(WeightUpdate!$K$6:$K$794,MATCH($A198*10+I$2,WeightUpdate!$A$6:$A$794,0))</f>
        <v>0.30065768274338367</v>
      </c>
      <c r="J198" s="22">
        <f>INDEX(WeightUpdate!$K$6:$K$794,MATCH($A198*10+J$2,WeightUpdate!$A$6:$A$794,0))</f>
        <v>0.36629330870104831</v>
      </c>
      <c r="K198" s="22">
        <f>INDEX(WeightUpdate!$K$6:$K$794,MATCH($A198*10+K$2,WeightUpdate!$A$6:$A$794,0))</f>
        <v>0.63947351104360028</v>
      </c>
      <c r="L198" s="20">
        <f t="shared" si="21"/>
        <v>1</v>
      </c>
      <c r="M198" s="20">
        <f t="shared" si="22"/>
        <v>1</v>
      </c>
      <c r="N198" s="24">
        <f t="shared" si="24"/>
        <v>0.30065768274338367</v>
      </c>
      <c r="O198" s="24">
        <f t="shared" si="25"/>
        <v>0.36629330870104831</v>
      </c>
      <c r="P198" s="24">
        <f t="shared" si="26"/>
        <v>0.63947351104360028</v>
      </c>
      <c r="Q198" s="20">
        <f t="shared" si="27"/>
        <v>1</v>
      </c>
      <c r="R198" s="23"/>
    </row>
    <row r="199" spans="1:18" x14ac:dyDescent="0.25">
      <c r="A199" s="21">
        <v>13415</v>
      </c>
      <c r="B199" s="22">
        <f>INDEX(WeightUpdate!$J$6:$J$794,MATCH($A199*10+B$2,WeightUpdate!$A$6:$A$794,0))</f>
        <v>0.21639993222375573</v>
      </c>
      <c r="C199" s="22">
        <f>INDEX(WeightUpdate!$J$6:$J$794,MATCH($A199*10+C$2,WeightUpdate!$A$6:$A$794,0))</f>
        <v>0.23510021624861072</v>
      </c>
      <c r="D199" s="22">
        <f>INDEX(WeightUpdate!$J$6:$J$794,MATCH($A199*10+D$2,WeightUpdate!$A$6:$A$794,0))</f>
        <v>0.45959640914166666</v>
      </c>
      <c r="E199" s="23">
        <f>INDEX(WeightUpdate!$F$6:$F$794,MATCH($A199*10+E$2,WeightUpdate!$A$6:$A$794,0))</f>
        <v>871</v>
      </c>
      <c r="F199" s="23">
        <f>INDEX(WeightUpdate!$F$6:$F$794,MATCH($A199*10+F$2,WeightUpdate!$A$6:$A$794,0))</f>
        <v>117</v>
      </c>
      <c r="G199" s="23">
        <f>INDEX(WeightUpdate!$F$6:$F$794,MATCH($A199*10+G$2,WeightUpdate!$A$6:$A$794,0))</f>
        <v>6</v>
      </c>
      <c r="H199" s="23">
        <f t="shared" si="23"/>
        <v>994</v>
      </c>
      <c r="I199" s="22">
        <f>INDEX(WeightUpdate!$K$6:$K$794,MATCH($A199*10+I$2,WeightUpdate!$A$6:$A$794,0))</f>
        <v>0.35413066285003703</v>
      </c>
      <c r="J199" s="22">
        <f>INDEX(WeightUpdate!$K$6:$K$794,MATCH($A199*10+J$2,WeightUpdate!$A$6:$A$794,0))</f>
        <v>0.46365572429089086</v>
      </c>
      <c r="K199" s="22">
        <f>INDEX(WeightUpdate!$K$6:$K$794,MATCH($A199*10+K$2,WeightUpdate!$A$6:$A$794,0))</f>
        <v>0.35445782501702511</v>
      </c>
      <c r="L199" s="20">
        <f t="shared" si="21"/>
        <v>0</v>
      </c>
      <c r="M199" s="20">
        <f t="shared" si="22"/>
        <v>1</v>
      </c>
      <c r="N199" s="24">
        <f t="shared" si="24"/>
        <v>0.35413066285003703</v>
      </c>
      <c r="O199" s="24">
        <f t="shared" si="25"/>
        <v>0.38473300134965549</v>
      </c>
      <c r="P199" s="24">
        <f t="shared" si="26"/>
        <v>0.55638686914906899</v>
      </c>
      <c r="Q199" s="20">
        <f t="shared" si="27"/>
        <v>1</v>
      </c>
      <c r="R199" s="23"/>
    </row>
    <row r="200" spans="1:18" x14ac:dyDescent="0.25">
      <c r="A200" s="21">
        <v>13416</v>
      </c>
      <c r="B200" s="22">
        <f>INDEX(WeightUpdate!$J$6:$J$794,MATCH($A200*10+B$2,WeightUpdate!$A$6:$A$794,0))</f>
        <v>0.29710001384887413</v>
      </c>
      <c r="C200" s="22">
        <f>INDEX(WeightUpdate!$J$6:$J$794,MATCH($A200*10+C$2,WeightUpdate!$A$6:$A$794,0))</f>
        <v>0.42569999346846704</v>
      </c>
      <c r="D200" s="22">
        <f>INDEX(WeightUpdate!$J$6:$J$794,MATCH($A200*10+D$2,WeightUpdate!$A$6:$A$794,0))</f>
        <v>0.59870019709479882</v>
      </c>
      <c r="E200" s="23">
        <f>INDEX(WeightUpdate!$F$6:$F$794,MATCH($A200*10+E$2,WeightUpdate!$A$6:$A$794,0))</f>
        <v>5829</v>
      </c>
      <c r="F200" s="23">
        <f>INDEX(WeightUpdate!$F$6:$F$794,MATCH($A200*10+F$2,WeightUpdate!$A$6:$A$794,0))</f>
        <v>1325</v>
      </c>
      <c r="G200" s="23">
        <f>INDEX(WeightUpdate!$F$6:$F$794,MATCH($A200*10+G$2,WeightUpdate!$A$6:$A$794,0))</f>
        <v>279</v>
      </c>
      <c r="H200" s="23">
        <f t="shared" si="23"/>
        <v>7433</v>
      </c>
      <c r="I200" s="22">
        <f>INDEX(WeightUpdate!$K$6:$K$794,MATCH($A200*10+I$2,WeightUpdate!$A$6:$A$794,0))</f>
        <v>0.26680180050804214</v>
      </c>
      <c r="J200" s="22">
        <f>INDEX(WeightUpdate!$K$6:$K$794,MATCH($A200*10+J$2,WeightUpdate!$A$6:$A$794,0))</f>
        <v>0.34595129793725726</v>
      </c>
      <c r="K200" s="22">
        <f>INDEX(WeightUpdate!$K$6:$K$794,MATCH($A200*10+K$2,WeightUpdate!$A$6:$A$794,0))</f>
        <v>0.67931793303175358</v>
      </c>
      <c r="L200" s="20">
        <f t="shared" si="21"/>
        <v>1</v>
      </c>
      <c r="M200" s="20">
        <f t="shared" si="22"/>
        <v>1</v>
      </c>
      <c r="N200" s="24">
        <f t="shared" si="24"/>
        <v>0.26680180050804214</v>
      </c>
      <c r="O200" s="24">
        <f t="shared" si="25"/>
        <v>0.34595129793725726</v>
      </c>
      <c r="P200" s="24">
        <f t="shared" si="26"/>
        <v>0.67931793303175358</v>
      </c>
      <c r="Q200" s="20">
        <f t="shared" si="27"/>
        <v>1</v>
      </c>
      <c r="R200" s="23"/>
    </row>
    <row r="201" spans="1:18" x14ac:dyDescent="0.25">
      <c r="A201" s="21">
        <v>13417</v>
      </c>
      <c r="B201" s="22">
        <f>INDEX(WeightUpdate!$J$6:$J$794,MATCH($A201*10+B$2,WeightUpdate!$A$6:$A$794,0))</f>
        <v>0.36210002953040077</v>
      </c>
      <c r="C201" s="22">
        <f>INDEX(WeightUpdate!$J$6:$J$794,MATCH($A201*10+C$2,WeightUpdate!$A$6:$A$794,0))</f>
        <v>0.57990024033181886</v>
      </c>
      <c r="D201" s="22">
        <f>INDEX(WeightUpdate!$J$6:$J$794,MATCH($A201*10+D$2,WeightUpdate!$A$6:$A$794,0))</f>
        <v>1.1125002679142859</v>
      </c>
      <c r="E201" s="23">
        <f>INDEX(WeightUpdate!$F$6:$F$794,MATCH($A201*10+E$2,WeightUpdate!$A$6:$A$794,0))</f>
        <v>458</v>
      </c>
      <c r="F201" s="23">
        <f>INDEX(WeightUpdate!$F$6:$F$794,MATCH($A201*10+F$2,WeightUpdate!$A$6:$A$794,0))</f>
        <v>103</v>
      </c>
      <c r="G201" s="23">
        <f>INDEX(WeightUpdate!$F$6:$F$794,MATCH($A201*10+G$2,WeightUpdate!$A$6:$A$794,0))</f>
        <v>38</v>
      </c>
      <c r="H201" s="23">
        <f t="shared" si="23"/>
        <v>599</v>
      </c>
      <c r="I201" s="22">
        <f>INDEX(WeightUpdate!$K$6:$K$794,MATCH($A201*10+I$2,WeightUpdate!$A$6:$A$794,0))</f>
        <v>0.30855299093990185</v>
      </c>
      <c r="J201" s="22">
        <f>INDEX(WeightUpdate!$K$6:$K$794,MATCH($A201*10+J$2,WeightUpdate!$A$6:$A$794,0))</f>
        <v>0.52588924338104448</v>
      </c>
      <c r="K201" s="22">
        <f>INDEX(WeightUpdate!$K$6:$K$794,MATCH($A201*10+K$2,WeightUpdate!$A$6:$A$794,0))</f>
        <v>1.3744990445413228</v>
      </c>
      <c r="L201" s="20">
        <f t="shared" si="21"/>
        <v>1</v>
      </c>
      <c r="M201" s="20">
        <f t="shared" si="22"/>
        <v>1</v>
      </c>
      <c r="N201" s="24">
        <f t="shared" si="24"/>
        <v>0.30855299093990185</v>
      </c>
      <c r="O201" s="24">
        <f t="shared" si="25"/>
        <v>0.52588924338104448</v>
      </c>
      <c r="P201" s="24">
        <f t="shared" si="26"/>
        <v>1.3744990445413228</v>
      </c>
      <c r="Q201" s="20">
        <f t="shared" si="27"/>
        <v>1</v>
      </c>
      <c r="R201" s="23"/>
    </row>
    <row r="202" spans="1:18" x14ac:dyDescent="0.25">
      <c r="A202" s="21">
        <v>14610</v>
      </c>
      <c r="B202" s="22">
        <f>INDEX(WeightUpdate!$J$6:$J$794,MATCH($A202*10+B$2,WeightUpdate!$A$6:$A$794,0))</f>
        <v>0.67009999629193262</v>
      </c>
      <c r="C202" s="22">
        <f>INDEX(WeightUpdate!$J$6:$J$794,MATCH($A202*10+C$2,WeightUpdate!$A$6:$A$794,0))</f>
        <v>0.74389999947869878</v>
      </c>
      <c r="D202" s="22">
        <f>INDEX(WeightUpdate!$J$6:$J$794,MATCH($A202*10+D$2,WeightUpdate!$A$6:$A$794,0))</f>
        <v>0.9803999664629528</v>
      </c>
      <c r="E202" s="23">
        <f>INDEX(WeightUpdate!$F$6:$F$794,MATCH($A202*10+E$2,WeightUpdate!$A$6:$A$794,0))</f>
        <v>5527</v>
      </c>
      <c r="F202" s="23">
        <f>INDEX(WeightUpdate!$F$6:$F$794,MATCH($A202*10+F$2,WeightUpdate!$A$6:$A$794,0))</f>
        <v>1512</v>
      </c>
      <c r="G202" s="23">
        <f>INDEX(WeightUpdate!$F$6:$F$794,MATCH($A202*10+G$2,WeightUpdate!$A$6:$A$794,0))</f>
        <v>992</v>
      </c>
      <c r="H202" s="23">
        <f t="shared" si="23"/>
        <v>8031</v>
      </c>
      <c r="I202" s="22">
        <f>INDEX(WeightUpdate!$K$6:$K$794,MATCH($A202*10+I$2,WeightUpdate!$A$6:$A$794,0))</f>
        <v>0.85113641769136039</v>
      </c>
      <c r="J202" s="22">
        <f>INDEX(WeightUpdate!$K$6:$K$794,MATCH($A202*10+J$2,WeightUpdate!$A$6:$A$794,0))</f>
        <v>0.98891560949412405</v>
      </c>
      <c r="K202" s="22">
        <f>INDEX(WeightUpdate!$K$6:$K$794,MATCH($A202*10+K$2,WeightUpdate!$A$6:$A$794,0))</f>
        <v>1.2060054603190609</v>
      </c>
      <c r="L202" s="20">
        <f t="shared" si="21"/>
        <v>1</v>
      </c>
      <c r="M202" s="20">
        <f t="shared" si="22"/>
        <v>1</v>
      </c>
      <c r="N202" s="24">
        <f t="shared" si="24"/>
        <v>0.85113641769136039</v>
      </c>
      <c r="O202" s="24">
        <f t="shared" si="25"/>
        <v>0.98891560949412405</v>
      </c>
      <c r="P202" s="24">
        <f t="shared" si="26"/>
        <v>1.2060054603190609</v>
      </c>
      <c r="Q202" s="20">
        <f t="shared" si="27"/>
        <v>1</v>
      </c>
      <c r="R202" s="23"/>
    </row>
    <row r="203" spans="1:18" x14ac:dyDescent="0.25">
      <c r="A203" s="21">
        <v>14611</v>
      </c>
      <c r="B203" s="22">
        <f>INDEX(WeightUpdate!$J$6:$J$794,MATCH($A203*10+B$2,WeightUpdate!$A$6:$A$794,0))</f>
        <v>0.6174031958785714</v>
      </c>
      <c r="C203" s="22">
        <f>INDEX(WeightUpdate!$J$6:$J$794,MATCH($A203*10+C$2,WeightUpdate!$A$6:$A$794,0))</f>
        <v>0.64180206067500001</v>
      </c>
      <c r="D203" s="22">
        <f>INDEX(WeightUpdate!$J$6:$J$794,MATCH($A203*10+D$2,WeightUpdate!$A$6:$A$794,0))</f>
        <v>0.83129710790000011</v>
      </c>
      <c r="E203" s="23">
        <f>INDEX(WeightUpdate!$F$6:$F$794,MATCH($A203*10+E$2,WeightUpdate!$A$6:$A$794,0))</f>
        <v>13</v>
      </c>
      <c r="F203" s="23">
        <f>INDEX(WeightUpdate!$F$6:$F$794,MATCH($A203*10+F$2,WeightUpdate!$A$6:$A$794,0))</f>
        <v>8</v>
      </c>
      <c r="G203" s="23">
        <f>INDEX(WeightUpdate!$F$6:$F$794,MATCH($A203*10+G$2,WeightUpdate!$A$6:$A$794,0))</f>
        <v>3</v>
      </c>
      <c r="H203" s="23">
        <f t="shared" si="23"/>
        <v>24</v>
      </c>
      <c r="I203" s="22">
        <f>INDEX(WeightUpdate!$K$6:$K$794,MATCH($A203*10+I$2,WeightUpdate!$A$6:$A$794,0))</f>
        <v>0.57436893155270619</v>
      </c>
      <c r="J203" s="22">
        <f>INDEX(WeightUpdate!$K$6:$K$794,MATCH($A203*10+J$2,WeightUpdate!$A$6:$A$794,0))</f>
        <v>1.014110811509576</v>
      </c>
      <c r="K203" s="22">
        <f>INDEX(WeightUpdate!$K$6:$K$794,MATCH($A203*10+K$2,WeightUpdate!$A$6:$A$794,0))</f>
        <v>0.93879818231085055</v>
      </c>
      <c r="L203" s="20">
        <f t="shared" si="21"/>
        <v>0</v>
      </c>
      <c r="M203" s="20">
        <f t="shared" si="22"/>
        <v>1</v>
      </c>
      <c r="N203" s="24">
        <f t="shared" si="24"/>
        <v>0.57436893155270619</v>
      </c>
      <c r="O203" s="24">
        <f t="shared" si="25"/>
        <v>0.59706714561731211</v>
      </c>
      <c r="P203" s="24">
        <f t="shared" si="26"/>
        <v>0.77335400084531636</v>
      </c>
      <c r="Q203" s="20">
        <f t="shared" si="27"/>
        <v>1</v>
      </c>
      <c r="R203" s="23"/>
    </row>
    <row r="204" spans="1:18" x14ac:dyDescent="0.25">
      <c r="A204" s="21">
        <v>14612</v>
      </c>
      <c r="B204" s="22">
        <f>INDEX(WeightUpdate!$J$6:$J$794,MATCH($A204*10+B$2,WeightUpdate!$A$6:$A$794,0))</f>
        <v>0.38070000323479181</v>
      </c>
      <c r="C204" s="22">
        <f>INDEX(WeightUpdate!$J$6:$J$794,MATCH($A204*10+C$2,WeightUpdate!$A$6:$A$794,0))</f>
        <v>0.4180000377761488</v>
      </c>
      <c r="D204" s="22">
        <f>INDEX(WeightUpdate!$J$6:$J$794,MATCH($A204*10+D$2,WeightUpdate!$A$6:$A$794,0))</f>
        <v>0.5519997829387282</v>
      </c>
      <c r="E204" s="23">
        <f>INDEX(WeightUpdate!$F$6:$F$794,MATCH($A204*10+E$2,WeightUpdate!$A$6:$A$794,0))</f>
        <v>569</v>
      </c>
      <c r="F204" s="23">
        <f>INDEX(WeightUpdate!$F$6:$F$794,MATCH($A204*10+F$2,WeightUpdate!$A$6:$A$794,0))</f>
        <v>209</v>
      </c>
      <c r="G204" s="23">
        <f>INDEX(WeightUpdate!$F$6:$F$794,MATCH($A204*10+G$2,WeightUpdate!$A$6:$A$794,0))</f>
        <v>73</v>
      </c>
      <c r="H204" s="23">
        <f t="shared" si="23"/>
        <v>851</v>
      </c>
      <c r="I204" s="22">
        <f>INDEX(WeightUpdate!$K$6:$K$794,MATCH($A204*10+I$2,WeightUpdate!$A$6:$A$794,0))</f>
        <v>0.65181702458353008</v>
      </c>
      <c r="J204" s="22">
        <f>INDEX(WeightUpdate!$K$6:$K$794,MATCH($A204*10+J$2,WeightUpdate!$A$6:$A$794,0))</f>
        <v>0.81204257687246018</v>
      </c>
      <c r="K204" s="22">
        <f>INDEX(WeightUpdate!$K$6:$K$794,MATCH($A204*10+K$2,WeightUpdate!$A$6:$A$794,0))</f>
        <v>1.1061882859024901</v>
      </c>
      <c r="L204" s="20">
        <f t="shared" si="21"/>
        <v>1</v>
      </c>
      <c r="M204" s="20">
        <f t="shared" si="22"/>
        <v>1</v>
      </c>
      <c r="N204" s="24">
        <f t="shared" si="24"/>
        <v>0.65181702458353008</v>
      </c>
      <c r="O204" s="24">
        <f t="shared" si="25"/>
        <v>0.81204257687246018</v>
      </c>
      <c r="P204" s="24">
        <f t="shared" si="26"/>
        <v>1.1061882859024901</v>
      </c>
      <c r="Q204" s="20">
        <f t="shared" si="27"/>
        <v>1</v>
      </c>
      <c r="R204" s="23"/>
    </row>
    <row r="205" spans="1:18" x14ac:dyDescent="0.25">
      <c r="A205" s="21">
        <v>14613</v>
      </c>
      <c r="B205" s="22">
        <f>INDEX(WeightUpdate!$J$6:$J$794,MATCH($A205*10+B$2,WeightUpdate!$A$6:$A$794,0))</f>
        <v>0.38390000140788411</v>
      </c>
      <c r="C205" s="22">
        <f>INDEX(WeightUpdate!$J$6:$J$794,MATCH($A205*10+C$2,WeightUpdate!$A$6:$A$794,0))</f>
        <v>0.42269999386296664</v>
      </c>
      <c r="D205" s="22">
        <f>INDEX(WeightUpdate!$J$6:$J$794,MATCH($A205*10+D$2,WeightUpdate!$A$6:$A$794,0))</f>
        <v>0.58520005454654334</v>
      </c>
      <c r="E205" s="23">
        <f>INDEX(WeightUpdate!$F$6:$F$794,MATCH($A205*10+E$2,WeightUpdate!$A$6:$A$794,0))</f>
        <v>18568</v>
      </c>
      <c r="F205" s="23">
        <f>INDEX(WeightUpdate!$F$6:$F$794,MATCH($A205*10+F$2,WeightUpdate!$A$6:$A$794,0))</f>
        <v>3302</v>
      </c>
      <c r="G205" s="23">
        <f>INDEX(WeightUpdate!$F$6:$F$794,MATCH($A205*10+G$2,WeightUpdate!$A$6:$A$794,0))</f>
        <v>1033</v>
      </c>
      <c r="H205" s="23">
        <f t="shared" si="23"/>
        <v>22903</v>
      </c>
      <c r="I205" s="22">
        <f>INDEX(WeightUpdate!$K$6:$K$794,MATCH($A205*10+I$2,WeightUpdate!$A$6:$A$794,0))</f>
        <v>0.57172453132866807</v>
      </c>
      <c r="J205" s="22">
        <f>INDEX(WeightUpdate!$K$6:$K$794,MATCH($A205*10+J$2,WeightUpdate!$A$6:$A$794,0))</f>
        <v>0.68110608097402325</v>
      </c>
      <c r="K205" s="22">
        <f>INDEX(WeightUpdate!$K$6:$K$794,MATCH($A205*10+K$2,WeightUpdate!$A$6:$A$794,0))</f>
        <v>0.93531142319083127</v>
      </c>
      <c r="L205" s="20">
        <f t="shared" si="21"/>
        <v>1</v>
      </c>
      <c r="M205" s="20">
        <f t="shared" si="22"/>
        <v>1</v>
      </c>
      <c r="N205" s="24">
        <f t="shared" si="24"/>
        <v>0.57172453132866807</v>
      </c>
      <c r="O205" s="24">
        <f t="shared" si="25"/>
        <v>0.68110608097402325</v>
      </c>
      <c r="P205" s="24">
        <f t="shared" si="26"/>
        <v>0.93531142319083127</v>
      </c>
      <c r="Q205" s="20">
        <f t="shared" si="27"/>
        <v>1</v>
      </c>
      <c r="R205" s="23"/>
    </row>
    <row r="206" spans="1:18" x14ac:dyDescent="0.25">
      <c r="A206" s="21">
        <v>15801</v>
      </c>
      <c r="B206" s="22">
        <f>INDEX(WeightUpdate!$J$6:$J$794,MATCH($A206*10+B$2,WeightUpdate!$A$6:$A$794,0))</f>
        <v>15.004973163700001</v>
      </c>
      <c r="C206" s="22">
        <f>INDEX(WeightUpdate!$J$6:$J$794,MATCH($A206*10+C$2,WeightUpdate!$A$6:$A$794,0))</f>
        <v>18.566307133599999</v>
      </c>
      <c r="D206" s="22">
        <f>INDEX(WeightUpdate!$J$6:$J$794,MATCH($A206*10+D$2,WeightUpdate!$A$6:$A$794,0))</f>
        <v>21.791639927399999</v>
      </c>
      <c r="E206" s="23">
        <f>INDEX(WeightUpdate!$F$6:$F$794,MATCH($A206*10+E$2,WeightUpdate!$A$6:$A$794,0))</f>
        <v>0</v>
      </c>
      <c r="F206" s="23">
        <f>INDEX(WeightUpdate!$F$6:$F$794,MATCH($A206*10+F$2,WeightUpdate!$A$6:$A$794,0))</f>
        <v>0</v>
      </c>
      <c r="G206" s="23">
        <f>INDEX(WeightUpdate!$F$6:$F$794,MATCH($A206*10+G$2,WeightUpdate!$A$6:$A$794,0))</f>
        <v>0</v>
      </c>
      <c r="H206" s="23">
        <f t="shared" si="23"/>
        <v>0</v>
      </c>
      <c r="I206" s="22">
        <f>INDEX(WeightUpdate!$K$6:$K$794,MATCH($A206*10+I$2,WeightUpdate!$A$6:$A$794,0))</f>
        <v>15.004973163700001</v>
      </c>
      <c r="J206" s="22">
        <f>INDEX(WeightUpdate!$K$6:$K$794,MATCH($A206*10+J$2,WeightUpdate!$A$6:$A$794,0))</f>
        <v>18.566307133599999</v>
      </c>
      <c r="K206" s="22">
        <f>INDEX(WeightUpdate!$K$6:$K$794,MATCH($A206*10+K$2,WeightUpdate!$A$6:$A$794,0))</f>
        <v>21.791639927399999</v>
      </c>
      <c r="L206" s="20">
        <f t="shared" si="21"/>
        <v>1</v>
      </c>
      <c r="M206" s="20">
        <f t="shared" si="22"/>
        <v>1</v>
      </c>
      <c r="N206" s="24">
        <f t="shared" si="24"/>
        <v>15.004973163700001</v>
      </c>
      <c r="O206" s="24">
        <f t="shared" si="25"/>
        <v>18.566307133599999</v>
      </c>
      <c r="P206" s="24">
        <f t="shared" si="26"/>
        <v>21.791639927399999</v>
      </c>
      <c r="Q206" s="20">
        <f t="shared" si="27"/>
        <v>1</v>
      </c>
      <c r="R206" s="23"/>
    </row>
    <row r="207" spans="1:18" x14ac:dyDescent="0.25">
      <c r="A207" s="21">
        <v>15802</v>
      </c>
      <c r="B207" s="22">
        <f>INDEX(WeightUpdate!$J$6:$J$794,MATCH($A207*10+B$2,WeightUpdate!$A$6:$A$794,0))</f>
        <v>24.209809435099999</v>
      </c>
      <c r="C207" s="22">
        <f>INDEX(WeightUpdate!$J$6:$J$794,MATCH($A207*10+C$2,WeightUpdate!$A$6:$A$794,0))</f>
        <v>27.771143405</v>
      </c>
      <c r="D207" s="22">
        <f>INDEX(WeightUpdate!$J$6:$J$794,MATCH($A207*10+D$2,WeightUpdate!$A$6:$A$794,0))</f>
        <v>31.7305169887</v>
      </c>
      <c r="E207" s="23">
        <f>INDEX(WeightUpdate!$F$6:$F$794,MATCH($A207*10+E$2,WeightUpdate!$A$6:$A$794,0))</f>
        <v>0</v>
      </c>
      <c r="F207" s="23">
        <f>INDEX(WeightUpdate!$F$6:$F$794,MATCH($A207*10+F$2,WeightUpdate!$A$6:$A$794,0))</f>
        <v>0</v>
      </c>
      <c r="G207" s="23">
        <f>INDEX(WeightUpdate!$F$6:$F$794,MATCH($A207*10+G$2,WeightUpdate!$A$6:$A$794,0))</f>
        <v>0</v>
      </c>
      <c r="H207" s="23">
        <f t="shared" si="23"/>
        <v>0</v>
      </c>
      <c r="I207" s="22">
        <f>INDEX(WeightUpdate!$K$6:$K$794,MATCH($A207*10+I$2,WeightUpdate!$A$6:$A$794,0))</f>
        <v>24.209809435099999</v>
      </c>
      <c r="J207" s="22">
        <f>INDEX(WeightUpdate!$K$6:$K$794,MATCH($A207*10+J$2,WeightUpdate!$A$6:$A$794,0))</f>
        <v>27.771143405</v>
      </c>
      <c r="K207" s="22">
        <f>INDEX(WeightUpdate!$K$6:$K$794,MATCH($A207*10+K$2,WeightUpdate!$A$6:$A$794,0))</f>
        <v>31.7305169887</v>
      </c>
      <c r="L207" s="20">
        <f t="shared" si="21"/>
        <v>1</v>
      </c>
      <c r="M207" s="20">
        <f t="shared" si="22"/>
        <v>1</v>
      </c>
      <c r="N207" s="24">
        <f t="shared" si="24"/>
        <v>24.209809435099999</v>
      </c>
      <c r="O207" s="24">
        <f t="shared" si="25"/>
        <v>27.771143405</v>
      </c>
      <c r="P207" s="24">
        <f t="shared" si="26"/>
        <v>31.7305169887</v>
      </c>
      <c r="Q207" s="20">
        <f t="shared" si="27"/>
        <v>1</v>
      </c>
      <c r="R207" s="23"/>
    </row>
    <row r="208" spans="1:18" x14ac:dyDescent="0.25">
      <c r="A208" s="21">
        <v>15803</v>
      </c>
      <c r="B208" s="22">
        <f>INDEX(WeightUpdate!$J$6:$J$794,MATCH($A208*10+B$2,WeightUpdate!$A$6:$A$794,0))</f>
        <v>0.1284945556</v>
      </c>
      <c r="C208" s="22">
        <f>INDEX(WeightUpdate!$J$6:$J$794,MATCH($A208*10+C$2,WeightUpdate!$A$6:$A$794,0))</f>
        <v>6.3158030874857145</v>
      </c>
      <c r="D208" s="22">
        <f>INDEX(WeightUpdate!$J$6:$J$794,MATCH($A208*10+D$2,WeightUpdate!$A$6:$A$794,0))</f>
        <v>21.297699343605881</v>
      </c>
      <c r="E208" s="23">
        <f>INDEX(WeightUpdate!$F$6:$F$794,MATCH($A208*10+E$2,WeightUpdate!$A$6:$A$794,0))</f>
        <v>1</v>
      </c>
      <c r="F208" s="23">
        <f>INDEX(WeightUpdate!$F$6:$F$794,MATCH($A208*10+F$2,WeightUpdate!$A$6:$A$794,0))</f>
        <v>2</v>
      </c>
      <c r="G208" s="23">
        <f>INDEX(WeightUpdate!$F$6:$F$794,MATCH($A208*10+G$2,WeightUpdate!$A$6:$A$794,0))</f>
        <v>20</v>
      </c>
      <c r="H208" s="23">
        <f t="shared" si="23"/>
        <v>23</v>
      </c>
      <c r="I208" s="22">
        <f>INDEX(WeightUpdate!$K$6:$K$794,MATCH($A208*10+I$2,WeightUpdate!$A$6:$A$794,0))</f>
        <v>4.8670491902963926</v>
      </c>
      <c r="J208" s="22">
        <f>INDEX(WeightUpdate!$K$6:$K$794,MATCH($A208*10+J$2,WeightUpdate!$A$6:$A$794,0))</f>
        <v>21.868773733773093</v>
      </c>
      <c r="K208" s="22">
        <f>INDEX(WeightUpdate!$K$6:$K$794,MATCH($A208*10+K$2,WeightUpdate!$A$6:$A$794,0))</f>
        <v>23.663940732315837</v>
      </c>
      <c r="L208" s="20">
        <f t="shared" si="21"/>
        <v>1</v>
      </c>
      <c r="M208" s="20">
        <f t="shared" si="22"/>
        <v>3</v>
      </c>
      <c r="N208" s="24">
        <f t="shared" si="24"/>
        <v>4.8670491902963926</v>
      </c>
      <c r="O208" s="24">
        <f t="shared" si="25"/>
        <v>21.868773733773093</v>
      </c>
      <c r="P208" s="24">
        <f t="shared" si="26"/>
        <v>23.663940732315837</v>
      </c>
      <c r="Q208" s="20">
        <f t="shared" si="27"/>
        <v>1</v>
      </c>
      <c r="R208" s="23"/>
    </row>
    <row r="209" spans="1:18" x14ac:dyDescent="0.25">
      <c r="A209" s="21">
        <v>15804</v>
      </c>
      <c r="B209" s="22">
        <f>INDEX(WeightUpdate!$J$6:$J$794,MATCH($A209*10+B$2,WeightUpdate!$A$6:$A$794,0))</f>
        <v>11.959437876699999</v>
      </c>
      <c r="C209" s="22">
        <f>INDEX(WeightUpdate!$J$6:$J$794,MATCH($A209*10+C$2,WeightUpdate!$A$6:$A$794,0))</f>
        <v>15.520771846500001</v>
      </c>
      <c r="D209" s="22">
        <f>INDEX(WeightUpdate!$J$6:$J$794,MATCH($A209*10+D$2,WeightUpdate!$A$6:$A$794,0))</f>
        <v>22.252880160899998</v>
      </c>
      <c r="E209" s="23">
        <f>INDEX(WeightUpdate!$F$6:$F$794,MATCH($A209*10+E$2,WeightUpdate!$A$6:$A$794,0))</f>
        <v>0</v>
      </c>
      <c r="F209" s="23">
        <f>INDEX(WeightUpdate!$F$6:$F$794,MATCH($A209*10+F$2,WeightUpdate!$A$6:$A$794,0))</f>
        <v>0</v>
      </c>
      <c r="G209" s="23">
        <f>INDEX(WeightUpdate!$F$6:$F$794,MATCH($A209*10+G$2,WeightUpdate!$A$6:$A$794,0))</f>
        <v>0</v>
      </c>
      <c r="H209" s="23">
        <f t="shared" si="23"/>
        <v>0</v>
      </c>
      <c r="I209" s="22">
        <f>INDEX(WeightUpdate!$K$6:$K$794,MATCH($A209*10+I$2,WeightUpdate!$A$6:$A$794,0))</f>
        <v>11.959437876699999</v>
      </c>
      <c r="J209" s="22">
        <f>INDEX(WeightUpdate!$K$6:$K$794,MATCH($A209*10+J$2,WeightUpdate!$A$6:$A$794,0))</f>
        <v>15.520771846500001</v>
      </c>
      <c r="K209" s="22">
        <f>INDEX(WeightUpdate!$K$6:$K$794,MATCH($A209*10+K$2,WeightUpdate!$A$6:$A$794,0))</f>
        <v>22.252880160899998</v>
      </c>
      <c r="L209" s="20">
        <f t="shared" si="21"/>
        <v>1</v>
      </c>
      <c r="M209" s="20">
        <f t="shared" si="22"/>
        <v>1</v>
      </c>
      <c r="N209" s="24">
        <f t="shared" si="24"/>
        <v>11.959437876699999</v>
      </c>
      <c r="O209" s="24">
        <f t="shared" si="25"/>
        <v>15.520771846500001</v>
      </c>
      <c r="P209" s="24">
        <f t="shared" si="26"/>
        <v>22.252880160899998</v>
      </c>
      <c r="Q209" s="20">
        <f t="shared" si="27"/>
        <v>1</v>
      </c>
      <c r="R209" s="23"/>
    </row>
    <row r="210" spans="1:18" x14ac:dyDescent="0.25">
      <c r="A210" s="21">
        <v>15805</v>
      </c>
      <c r="B210" s="22">
        <f>INDEX(WeightUpdate!$J$6:$J$794,MATCH($A210*10+B$2,WeightUpdate!$A$6:$A$794,0))</f>
        <v>6.5031545383999996</v>
      </c>
      <c r="C210" s="22">
        <f>INDEX(WeightUpdate!$J$6:$J$794,MATCH($A210*10+C$2,WeightUpdate!$A$6:$A$794,0))</f>
        <v>9.2173448634999993</v>
      </c>
      <c r="D210" s="22">
        <f>INDEX(WeightUpdate!$J$6:$J$794,MATCH($A210*10+D$2,WeightUpdate!$A$6:$A$794,0))</f>
        <v>13.5805202993</v>
      </c>
      <c r="E210" s="23">
        <f>INDEX(WeightUpdate!$F$6:$F$794,MATCH($A210*10+E$2,WeightUpdate!$A$6:$A$794,0))</f>
        <v>0</v>
      </c>
      <c r="F210" s="23">
        <f>INDEX(WeightUpdate!$F$6:$F$794,MATCH($A210*10+F$2,WeightUpdate!$A$6:$A$794,0))</f>
        <v>0</v>
      </c>
      <c r="G210" s="23">
        <f>INDEX(WeightUpdate!$F$6:$F$794,MATCH($A210*10+G$2,WeightUpdate!$A$6:$A$794,0))</f>
        <v>0</v>
      </c>
      <c r="H210" s="23">
        <f t="shared" si="23"/>
        <v>0</v>
      </c>
      <c r="I210" s="22">
        <f>INDEX(WeightUpdate!$K$6:$K$794,MATCH($A210*10+I$2,WeightUpdate!$A$6:$A$794,0))</f>
        <v>6.5031545383999996</v>
      </c>
      <c r="J210" s="22">
        <f>INDEX(WeightUpdate!$K$6:$K$794,MATCH($A210*10+J$2,WeightUpdate!$A$6:$A$794,0))</f>
        <v>9.2173448634999993</v>
      </c>
      <c r="K210" s="22">
        <f>INDEX(WeightUpdate!$K$6:$K$794,MATCH($A210*10+K$2,WeightUpdate!$A$6:$A$794,0))</f>
        <v>13.5805202993</v>
      </c>
      <c r="L210" s="20">
        <f t="shared" si="21"/>
        <v>1</v>
      </c>
      <c r="M210" s="20">
        <f t="shared" si="22"/>
        <v>1</v>
      </c>
      <c r="N210" s="24">
        <f t="shared" si="24"/>
        <v>6.5031545383999996</v>
      </c>
      <c r="O210" s="24">
        <f t="shared" si="25"/>
        <v>9.2173448634999993</v>
      </c>
      <c r="P210" s="24">
        <f t="shared" si="26"/>
        <v>13.5805202993</v>
      </c>
      <c r="Q210" s="20">
        <f t="shared" si="27"/>
        <v>1</v>
      </c>
      <c r="R210" s="23"/>
    </row>
    <row r="211" spans="1:18" x14ac:dyDescent="0.25">
      <c r="A211" s="21">
        <v>15806</v>
      </c>
      <c r="B211" s="22">
        <f>INDEX(WeightUpdate!$J$6:$J$794,MATCH($A211*10+B$2,WeightUpdate!$A$6:$A$794,0))</f>
        <v>3.8444800567000001</v>
      </c>
      <c r="C211" s="22">
        <f>INDEX(WeightUpdate!$J$6:$J$794,MATCH($A211*10+C$2,WeightUpdate!$A$6:$A$794,0))</f>
        <v>6.8280031671000003</v>
      </c>
      <c r="D211" s="22">
        <f>INDEX(WeightUpdate!$J$6:$J$794,MATCH($A211*10+D$2,WeightUpdate!$A$6:$A$794,0))</f>
        <v>12.7008648732</v>
      </c>
      <c r="E211" s="23">
        <f>INDEX(WeightUpdate!$F$6:$F$794,MATCH($A211*10+E$2,WeightUpdate!$A$6:$A$794,0))</f>
        <v>0</v>
      </c>
      <c r="F211" s="23">
        <f>INDEX(WeightUpdate!$F$6:$F$794,MATCH($A211*10+F$2,WeightUpdate!$A$6:$A$794,0))</f>
        <v>0</v>
      </c>
      <c r="G211" s="23">
        <f>INDEX(WeightUpdate!$F$6:$F$794,MATCH($A211*10+G$2,WeightUpdate!$A$6:$A$794,0))</f>
        <v>0</v>
      </c>
      <c r="H211" s="23">
        <f t="shared" si="23"/>
        <v>0</v>
      </c>
      <c r="I211" s="22">
        <f>INDEX(WeightUpdate!$K$6:$K$794,MATCH($A211*10+I$2,WeightUpdate!$A$6:$A$794,0))</f>
        <v>3.8444800567000001</v>
      </c>
      <c r="J211" s="22">
        <f>INDEX(WeightUpdate!$K$6:$K$794,MATCH($A211*10+J$2,WeightUpdate!$A$6:$A$794,0))</f>
        <v>6.8280031671000003</v>
      </c>
      <c r="K211" s="22">
        <f>INDEX(WeightUpdate!$K$6:$K$794,MATCH($A211*10+K$2,WeightUpdate!$A$6:$A$794,0))</f>
        <v>12.7008648732</v>
      </c>
      <c r="L211" s="20">
        <f t="shared" si="21"/>
        <v>1</v>
      </c>
      <c r="M211" s="20">
        <f t="shared" si="22"/>
        <v>1</v>
      </c>
      <c r="N211" s="24">
        <f t="shared" si="24"/>
        <v>3.8444800567000001</v>
      </c>
      <c r="O211" s="24">
        <f t="shared" si="25"/>
        <v>6.8280031671000003</v>
      </c>
      <c r="P211" s="24">
        <f t="shared" si="26"/>
        <v>12.7008648732</v>
      </c>
      <c r="Q211" s="20">
        <f t="shared" si="27"/>
        <v>1</v>
      </c>
      <c r="R211" s="23"/>
    </row>
    <row r="212" spans="1:18" x14ac:dyDescent="0.25">
      <c r="A212" s="21">
        <v>15807</v>
      </c>
      <c r="B212" s="22">
        <f>INDEX(WeightUpdate!$J$6:$J$794,MATCH($A212*10+B$2,WeightUpdate!$A$6:$A$794,0))</f>
        <v>3.6323996410200001</v>
      </c>
      <c r="C212" s="22">
        <f>INDEX(WeightUpdate!$J$6:$J$794,MATCH($A212*10+C$2,WeightUpdate!$A$6:$A$794,0))</f>
        <v>6.8221018916769243</v>
      </c>
      <c r="D212" s="22">
        <f>INDEX(WeightUpdate!$J$6:$J$794,MATCH($A212*10+D$2,WeightUpdate!$A$6:$A$794,0))</f>
        <v>16.187698373385718</v>
      </c>
      <c r="E212" s="23">
        <f>INDEX(WeightUpdate!$F$6:$F$794,MATCH($A212*10+E$2,WeightUpdate!$A$6:$A$794,0))</f>
        <v>3</v>
      </c>
      <c r="F212" s="23">
        <f>INDEX(WeightUpdate!$F$6:$F$794,MATCH($A212*10+F$2,WeightUpdate!$A$6:$A$794,0))</f>
        <v>3</v>
      </c>
      <c r="G212" s="23">
        <f>INDEX(WeightUpdate!$F$6:$F$794,MATCH($A212*10+G$2,WeightUpdate!$A$6:$A$794,0))</f>
        <v>5</v>
      </c>
      <c r="H212" s="23">
        <f t="shared" si="23"/>
        <v>11</v>
      </c>
      <c r="I212" s="22">
        <f>INDEX(WeightUpdate!$K$6:$K$794,MATCH($A212*10+I$2,WeightUpdate!$A$6:$A$794,0))</f>
        <v>2.9581497735815416</v>
      </c>
      <c r="J212" s="22">
        <f>INDEX(WeightUpdate!$K$6:$K$794,MATCH($A212*10+J$2,WeightUpdate!$A$6:$A$794,0))</f>
        <v>4.3597488421333397</v>
      </c>
      <c r="K212" s="22">
        <f>INDEX(WeightUpdate!$K$6:$K$794,MATCH($A212*10+K$2,WeightUpdate!$A$6:$A$794,0))</f>
        <v>9.3678823299939111</v>
      </c>
      <c r="L212" s="20">
        <f t="shared" si="21"/>
        <v>1</v>
      </c>
      <c r="M212" s="20">
        <f t="shared" si="22"/>
        <v>3</v>
      </c>
      <c r="N212" s="24">
        <f t="shared" si="24"/>
        <v>2.9581497735815416</v>
      </c>
      <c r="O212" s="24">
        <f t="shared" si="25"/>
        <v>4.3597488421333397</v>
      </c>
      <c r="P212" s="24">
        <f t="shared" si="26"/>
        <v>9.3678823299939111</v>
      </c>
      <c r="Q212" s="20">
        <f t="shared" si="27"/>
        <v>1</v>
      </c>
      <c r="R212" s="23"/>
    </row>
    <row r="213" spans="1:18" x14ac:dyDescent="0.25">
      <c r="A213" s="21">
        <v>15808</v>
      </c>
      <c r="B213" s="22">
        <f>INDEX(WeightUpdate!$J$6:$J$794,MATCH($A213*10+B$2,WeightUpdate!$A$6:$A$794,0))</f>
        <v>1.9746974986944439</v>
      </c>
      <c r="C213" s="22">
        <f>INDEX(WeightUpdate!$J$6:$J$794,MATCH($A213*10+C$2,WeightUpdate!$A$6:$A$794,0))</f>
        <v>2.8033000946</v>
      </c>
      <c r="D213" s="22">
        <f>INDEX(WeightUpdate!$J$6:$J$794,MATCH($A213*10+D$2,WeightUpdate!$A$6:$A$794,0))</f>
        <v>3.9573999950635654</v>
      </c>
      <c r="E213" s="23">
        <f>INDEX(WeightUpdate!$F$6:$F$794,MATCH($A213*10+E$2,WeightUpdate!$A$6:$A$794,0))</f>
        <v>15</v>
      </c>
      <c r="F213" s="23">
        <f>INDEX(WeightUpdate!$F$6:$F$794,MATCH($A213*10+F$2,WeightUpdate!$A$6:$A$794,0))</f>
        <v>2</v>
      </c>
      <c r="G213" s="23">
        <f>INDEX(WeightUpdate!$F$6:$F$794,MATCH($A213*10+G$2,WeightUpdate!$A$6:$A$794,0))</f>
        <v>133</v>
      </c>
      <c r="H213" s="23">
        <f t="shared" si="23"/>
        <v>150</v>
      </c>
      <c r="I213" s="22">
        <f>INDEX(WeightUpdate!$K$6:$K$794,MATCH($A213*10+I$2,WeightUpdate!$A$6:$A$794,0))</f>
        <v>2.9370917599476081</v>
      </c>
      <c r="J213" s="22">
        <f>INDEX(WeightUpdate!$K$6:$K$794,MATCH($A213*10+J$2,WeightUpdate!$A$6:$A$794,0))</f>
        <v>6.1536019527201073</v>
      </c>
      <c r="K213" s="22">
        <f>INDEX(WeightUpdate!$K$6:$K$794,MATCH($A213*10+K$2,WeightUpdate!$A$6:$A$794,0))</f>
        <v>9.5332320591523079</v>
      </c>
      <c r="L213" s="20">
        <f t="shared" si="21"/>
        <v>1</v>
      </c>
      <c r="M213" s="20">
        <f t="shared" si="22"/>
        <v>3</v>
      </c>
      <c r="N213" s="24">
        <f t="shared" si="24"/>
        <v>2.9370917599476081</v>
      </c>
      <c r="O213" s="24">
        <f t="shared" si="25"/>
        <v>6.1536019527201073</v>
      </c>
      <c r="P213" s="24">
        <f t="shared" si="26"/>
        <v>9.5332320591523079</v>
      </c>
      <c r="Q213" s="20">
        <f t="shared" si="27"/>
        <v>1</v>
      </c>
      <c r="R213" s="23"/>
    </row>
    <row r="214" spans="1:18" x14ac:dyDescent="0.25">
      <c r="A214" s="21">
        <v>15810</v>
      </c>
      <c r="B214" s="22">
        <f>INDEX(WeightUpdate!$J$6:$J$794,MATCH($A214*10+B$2,WeightUpdate!$A$6:$A$794,0))</f>
        <v>0.12999310110000001</v>
      </c>
      <c r="C214" s="22">
        <f>INDEX(WeightUpdate!$J$6:$J$794,MATCH($A214*10+C$2,WeightUpdate!$A$6:$A$794,0))</f>
        <v>0.32570193344999998</v>
      </c>
      <c r="D214" s="22">
        <f>INDEX(WeightUpdate!$J$6:$J$794,MATCH($A214*10+D$2,WeightUpdate!$A$6:$A$794,0))</f>
        <v>2.0764970748272726</v>
      </c>
      <c r="E214" s="23">
        <f>INDEX(WeightUpdate!$F$6:$F$794,MATCH($A214*10+E$2,WeightUpdate!$A$6:$A$794,0))</f>
        <v>2</v>
      </c>
      <c r="F214" s="23">
        <f>INDEX(WeightUpdate!$F$6:$F$794,MATCH($A214*10+F$2,WeightUpdate!$A$6:$A$794,0))</f>
        <v>1</v>
      </c>
      <c r="G214" s="23">
        <f>INDEX(WeightUpdate!$F$6:$F$794,MATCH($A214*10+G$2,WeightUpdate!$A$6:$A$794,0))</f>
        <v>21</v>
      </c>
      <c r="H214" s="23">
        <f t="shared" si="23"/>
        <v>24</v>
      </c>
      <c r="I214" s="22">
        <f>INDEX(WeightUpdate!$K$6:$K$794,MATCH($A214*10+I$2,WeightUpdate!$A$6:$A$794,0))</f>
        <v>0.42055267061050755</v>
      </c>
      <c r="J214" s="22">
        <f>INDEX(WeightUpdate!$K$6:$K$794,MATCH($A214*10+J$2,WeightUpdate!$A$6:$A$794,0))</f>
        <v>0.6756817719950261</v>
      </c>
      <c r="K214" s="22">
        <f>INDEX(WeightUpdate!$K$6:$K$794,MATCH($A214*10+K$2,WeightUpdate!$A$6:$A$794,0))</f>
        <v>12.21889449972222</v>
      </c>
      <c r="L214" s="20">
        <f t="shared" si="21"/>
        <v>1</v>
      </c>
      <c r="M214" s="20">
        <f t="shared" si="22"/>
        <v>3</v>
      </c>
      <c r="N214" s="24">
        <f t="shared" si="24"/>
        <v>0.42055267061050755</v>
      </c>
      <c r="O214" s="24">
        <f t="shared" si="25"/>
        <v>0.6756817719950261</v>
      </c>
      <c r="P214" s="24">
        <f t="shared" si="26"/>
        <v>12.21889449972222</v>
      </c>
      <c r="Q214" s="20">
        <f t="shared" si="27"/>
        <v>1</v>
      </c>
      <c r="R214" s="23"/>
    </row>
    <row r="215" spans="1:18" x14ac:dyDescent="0.25">
      <c r="A215" s="21">
        <v>15811</v>
      </c>
      <c r="B215" s="22">
        <f>INDEX(WeightUpdate!$J$6:$J$794,MATCH($A215*10+B$2,WeightUpdate!$A$6:$A$794,0))</f>
        <v>1.3157989218625001</v>
      </c>
      <c r="C215" s="22">
        <f>INDEX(WeightUpdate!$J$6:$J$794,MATCH($A215*10+C$2,WeightUpdate!$A$6:$A$794,0))</f>
        <v>5.054095285799999</v>
      </c>
      <c r="D215" s="22">
        <f>INDEX(WeightUpdate!$J$6:$J$794,MATCH($A215*10+D$2,WeightUpdate!$A$6:$A$794,0))</f>
        <v>10.295899883626472</v>
      </c>
      <c r="E215" s="23">
        <f>INDEX(WeightUpdate!$F$6:$F$794,MATCH($A215*10+E$2,WeightUpdate!$A$6:$A$794,0))</f>
        <v>8</v>
      </c>
      <c r="F215" s="23">
        <f>INDEX(WeightUpdate!$F$6:$F$794,MATCH($A215*10+F$2,WeightUpdate!$A$6:$A$794,0))</f>
        <v>5</v>
      </c>
      <c r="G215" s="23">
        <f>INDEX(WeightUpdate!$F$6:$F$794,MATCH($A215*10+G$2,WeightUpdate!$A$6:$A$794,0))</f>
        <v>42</v>
      </c>
      <c r="H215" s="23">
        <f t="shared" si="23"/>
        <v>55</v>
      </c>
      <c r="I215" s="22">
        <f>INDEX(WeightUpdate!$K$6:$K$794,MATCH($A215*10+I$2,WeightUpdate!$A$6:$A$794,0))</f>
        <v>8.0560189297226632</v>
      </c>
      <c r="J215" s="22">
        <f>INDEX(WeightUpdate!$K$6:$K$794,MATCH($A215*10+J$2,WeightUpdate!$A$6:$A$794,0))</f>
        <v>13.243212899116866</v>
      </c>
      <c r="K215" s="22">
        <f>INDEX(WeightUpdate!$K$6:$K$794,MATCH($A215*10+K$2,WeightUpdate!$A$6:$A$794,0))</f>
        <v>14.886555517606585</v>
      </c>
      <c r="L215" s="20">
        <f t="shared" si="21"/>
        <v>1</v>
      </c>
      <c r="M215" s="20">
        <f t="shared" si="22"/>
        <v>3</v>
      </c>
      <c r="N215" s="24">
        <f t="shared" si="24"/>
        <v>8.0560189297226632</v>
      </c>
      <c r="O215" s="24">
        <f t="shared" si="25"/>
        <v>13.243212899116866</v>
      </c>
      <c r="P215" s="24">
        <f t="shared" si="26"/>
        <v>14.886555517606585</v>
      </c>
      <c r="Q215" s="20">
        <f t="shared" si="27"/>
        <v>1</v>
      </c>
      <c r="R215" s="23"/>
    </row>
    <row r="216" spans="1:18" x14ac:dyDescent="0.25">
      <c r="A216" s="21">
        <v>15812</v>
      </c>
      <c r="B216" s="22">
        <f>INDEX(WeightUpdate!$J$6:$J$794,MATCH($A216*10+B$2,WeightUpdate!$A$6:$A$794,0))</f>
        <v>0.67059954885263173</v>
      </c>
      <c r="C216" s="22">
        <f>INDEX(WeightUpdate!$J$6:$J$794,MATCH($A216*10+C$2,WeightUpdate!$A$6:$A$794,0))</f>
        <v>2.4694983843266645</v>
      </c>
      <c r="D216" s="22">
        <f>INDEX(WeightUpdate!$J$6:$J$794,MATCH($A216*10+D$2,WeightUpdate!$A$6:$A$794,0))</f>
        <v>4.7829008313833326</v>
      </c>
      <c r="E216" s="23">
        <f>INDEX(WeightUpdate!$F$6:$F$794,MATCH($A216*10+E$2,WeightUpdate!$A$6:$A$794,0))</f>
        <v>49</v>
      </c>
      <c r="F216" s="23">
        <f>INDEX(WeightUpdate!$F$6:$F$794,MATCH($A216*10+F$2,WeightUpdate!$A$6:$A$794,0))</f>
        <v>7</v>
      </c>
      <c r="G216" s="23">
        <f>INDEX(WeightUpdate!$F$6:$F$794,MATCH($A216*10+G$2,WeightUpdate!$A$6:$A$794,0))</f>
        <v>46</v>
      </c>
      <c r="H216" s="23">
        <f t="shared" si="23"/>
        <v>102</v>
      </c>
      <c r="I216" s="22">
        <f>INDEX(WeightUpdate!$K$6:$K$794,MATCH($A216*10+I$2,WeightUpdate!$A$6:$A$794,0))</f>
        <v>3.6061417136787837</v>
      </c>
      <c r="J216" s="22">
        <f>INDEX(WeightUpdate!$K$6:$K$794,MATCH($A216*10+J$2,WeightUpdate!$A$6:$A$794,0))</f>
        <v>7.1089016163943546</v>
      </c>
      <c r="K216" s="22">
        <f>INDEX(WeightUpdate!$K$6:$K$794,MATCH($A216*10+K$2,WeightUpdate!$A$6:$A$794,0))</f>
        <v>7.7779733919353422</v>
      </c>
      <c r="L216" s="20">
        <f t="shared" si="21"/>
        <v>1</v>
      </c>
      <c r="M216" s="20">
        <f t="shared" si="22"/>
        <v>1</v>
      </c>
      <c r="N216" s="24">
        <f t="shared" si="24"/>
        <v>3.6061417136787837</v>
      </c>
      <c r="O216" s="24">
        <f t="shared" si="25"/>
        <v>7.1089016163943546</v>
      </c>
      <c r="P216" s="24">
        <f t="shared" si="26"/>
        <v>7.7779733919353422</v>
      </c>
      <c r="Q216" s="20">
        <f t="shared" si="27"/>
        <v>1</v>
      </c>
      <c r="R216" s="23"/>
    </row>
    <row r="217" spans="1:18" x14ac:dyDescent="0.25">
      <c r="A217" s="21">
        <v>15813</v>
      </c>
      <c r="B217" s="22">
        <f>INDEX(WeightUpdate!$J$6:$J$794,MATCH($A217*10+B$2,WeightUpdate!$A$6:$A$794,0))</f>
        <v>0.15989970653809518</v>
      </c>
      <c r="C217" s="22">
        <f>INDEX(WeightUpdate!$J$6:$J$794,MATCH($A217*10+C$2,WeightUpdate!$A$6:$A$794,0))</f>
        <v>0.89649734493333311</v>
      </c>
      <c r="D217" s="22">
        <f>INDEX(WeightUpdate!$J$6:$J$794,MATCH($A217*10+D$2,WeightUpdate!$A$6:$A$794,0))</f>
        <v>2.5914080977166667</v>
      </c>
      <c r="E217" s="23">
        <f>INDEX(WeightUpdate!$F$6:$F$794,MATCH($A217*10+E$2,WeightUpdate!$A$6:$A$794,0))</f>
        <v>57</v>
      </c>
      <c r="F217" s="23">
        <f>INDEX(WeightUpdate!$F$6:$F$794,MATCH($A217*10+F$2,WeightUpdate!$A$6:$A$794,0))</f>
        <v>4</v>
      </c>
      <c r="G217" s="23">
        <f>INDEX(WeightUpdate!$F$6:$F$794,MATCH($A217*10+G$2,WeightUpdate!$A$6:$A$794,0))</f>
        <v>14</v>
      </c>
      <c r="H217" s="23">
        <f t="shared" si="23"/>
        <v>75</v>
      </c>
      <c r="I217" s="22">
        <f>INDEX(WeightUpdate!$K$6:$K$794,MATCH($A217*10+I$2,WeightUpdate!$A$6:$A$794,0))</f>
        <v>0.68613846788215205</v>
      </c>
      <c r="J217" s="22">
        <f>INDEX(WeightUpdate!$K$6:$K$794,MATCH($A217*10+J$2,WeightUpdate!$A$6:$A$794,0))</f>
        <v>2.5496153973251943</v>
      </c>
      <c r="K217" s="22">
        <f>INDEX(WeightUpdate!$K$6:$K$794,MATCH($A217*10+K$2,WeightUpdate!$A$6:$A$794,0))</f>
        <v>6.9023743235558825</v>
      </c>
      <c r="L217" s="20">
        <f t="shared" si="21"/>
        <v>1</v>
      </c>
      <c r="M217" s="20">
        <f t="shared" si="22"/>
        <v>1</v>
      </c>
      <c r="N217" s="24">
        <f t="shared" si="24"/>
        <v>0.68613846788215205</v>
      </c>
      <c r="O217" s="24">
        <f t="shared" si="25"/>
        <v>2.5496153973251943</v>
      </c>
      <c r="P217" s="24">
        <f t="shared" si="26"/>
        <v>6.9023743235558825</v>
      </c>
      <c r="Q217" s="20">
        <f t="shared" si="27"/>
        <v>1</v>
      </c>
      <c r="R217" s="23"/>
    </row>
    <row r="218" spans="1:18" x14ac:dyDescent="0.25">
      <c r="A218" s="21">
        <v>15814</v>
      </c>
      <c r="B218" s="22">
        <f>INDEX(WeightUpdate!$J$6:$J$794,MATCH($A218*10+B$2,WeightUpdate!$A$6:$A$794,0))</f>
        <v>0.19730188609374996</v>
      </c>
      <c r="C218" s="22">
        <f>INDEX(WeightUpdate!$J$6:$J$794,MATCH($A218*10+C$2,WeightUpdate!$A$6:$A$794,0))</f>
        <v>0.85820051052916602</v>
      </c>
      <c r="D218" s="22">
        <f>INDEX(WeightUpdate!$J$6:$J$794,MATCH($A218*10+D$2,WeightUpdate!$A$6:$A$794,0))</f>
        <v>4.6178015621687507</v>
      </c>
      <c r="E218" s="23">
        <f>INDEX(WeightUpdate!$F$6:$F$794,MATCH($A218*10+E$2,WeightUpdate!$A$6:$A$794,0))</f>
        <v>14</v>
      </c>
      <c r="F218" s="23">
        <f>INDEX(WeightUpdate!$F$6:$F$794,MATCH($A218*10+F$2,WeightUpdate!$A$6:$A$794,0))</f>
        <v>27</v>
      </c>
      <c r="G218" s="23">
        <f>INDEX(WeightUpdate!$F$6:$F$794,MATCH($A218*10+G$2,WeightUpdate!$A$6:$A$794,0))</f>
        <v>81</v>
      </c>
      <c r="H218" s="23">
        <f t="shared" si="23"/>
        <v>122</v>
      </c>
      <c r="I218" s="22">
        <f>INDEX(WeightUpdate!$K$6:$K$794,MATCH($A218*10+I$2,WeightUpdate!$A$6:$A$794,0))</f>
        <v>1.7017104542970376</v>
      </c>
      <c r="J218" s="22">
        <f>INDEX(WeightUpdate!$K$6:$K$794,MATCH($A218*10+J$2,WeightUpdate!$A$6:$A$794,0))</f>
        <v>3.8890390794637963</v>
      </c>
      <c r="K218" s="22">
        <f>INDEX(WeightUpdate!$K$6:$K$794,MATCH($A218*10+K$2,WeightUpdate!$A$6:$A$794,0))</f>
        <v>8.2767931361629348</v>
      </c>
      <c r="L218" s="20">
        <f t="shared" si="21"/>
        <v>1</v>
      </c>
      <c r="M218" s="20">
        <f t="shared" si="22"/>
        <v>3</v>
      </c>
      <c r="N218" s="24">
        <f t="shared" si="24"/>
        <v>1.7017104542970376</v>
      </c>
      <c r="O218" s="24">
        <f t="shared" si="25"/>
        <v>3.8890390794637963</v>
      </c>
      <c r="P218" s="24">
        <f t="shared" si="26"/>
        <v>8.2767931361629348</v>
      </c>
      <c r="Q218" s="20">
        <f t="shared" si="27"/>
        <v>1</v>
      </c>
      <c r="R218" s="23"/>
    </row>
    <row r="219" spans="1:18" x14ac:dyDescent="0.25">
      <c r="A219" s="21">
        <v>15815</v>
      </c>
      <c r="B219" s="22">
        <f>INDEX(WeightUpdate!$J$6:$J$794,MATCH($A219*10+B$2,WeightUpdate!$A$6:$A$794,0))</f>
        <v>0.24299432318571426</v>
      </c>
      <c r="C219" s="22">
        <f>INDEX(WeightUpdate!$J$6:$J$794,MATCH($A219*10+C$2,WeightUpdate!$A$6:$A$794,0))</f>
        <v>1.0156966281500002</v>
      </c>
      <c r="D219" s="22">
        <f>INDEX(WeightUpdate!$J$6:$J$794,MATCH($A219*10+D$2,WeightUpdate!$A$6:$A$794,0))</f>
        <v>1.9321946462333333</v>
      </c>
      <c r="E219" s="23">
        <f>INDEX(WeightUpdate!$F$6:$F$794,MATCH($A219*10+E$2,WeightUpdate!$A$6:$A$794,0))</f>
        <v>7</v>
      </c>
      <c r="F219" s="23">
        <f>INDEX(WeightUpdate!$F$6:$F$794,MATCH($A219*10+F$2,WeightUpdate!$A$6:$A$794,0))</f>
        <v>0</v>
      </c>
      <c r="G219" s="23">
        <f>INDEX(WeightUpdate!$F$6:$F$794,MATCH($A219*10+G$2,WeightUpdate!$A$6:$A$794,0))</f>
        <v>8</v>
      </c>
      <c r="H219" s="23">
        <f t="shared" si="23"/>
        <v>15</v>
      </c>
      <c r="I219" s="22">
        <f>INDEX(WeightUpdate!$K$6:$K$794,MATCH($A219*10+I$2,WeightUpdate!$A$6:$A$794,0))</f>
        <v>1.1810707160276974</v>
      </c>
      <c r="J219" s="22">
        <f>INDEX(WeightUpdate!$K$6:$K$794,MATCH($A219*10+J$2,WeightUpdate!$A$6:$A$794,0))</f>
        <v>1.0156966281500002</v>
      </c>
      <c r="K219" s="22">
        <f>INDEX(WeightUpdate!$K$6:$K$794,MATCH($A219*10+K$2,WeightUpdate!$A$6:$A$794,0))</f>
        <v>4.5802407830814111</v>
      </c>
      <c r="L219" s="20">
        <f t="shared" si="21"/>
        <v>0</v>
      </c>
      <c r="M219" s="20">
        <f t="shared" si="22"/>
        <v>3</v>
      </c>
      <c r="N219" s="24">
        <f t="shared" si="24"/>
        <v>0.57601469462827093</v>
      </c>
      <c r="O219" s="24">
        <f t="shared" si="25"/>
        <v>2.4076948606393715</v>
      </c>
      <c r="P219" s="24">
        <f t="shared" si="26"/>
        <v>4.5802407830814111</v>
      </c>
      <c r="Q219" s="20">
        <f t="shared" si="27"/>
        <v>1</v>
      </c>
      <c r="R219" s="23"/>
    </row>
    <row r="220" spans="1:18" x14ac:dyDescent="0.25">
      <c r="A220" s="21">
        <v>15816</v>
      </c>
      <c r="B220" s="22">
        <f>INDEX(WeightUpdate!$J$6:$J$794,MATCH($A220*10+B$2,WeightUpdate!$A$6:$A$794,0))</f>
        <v>0.83740113849090891</v>
      </c>
      <c r="C220" s="22">
        <f>INDEX(WeightUpdate!$J$6:$J$794,MATCH($A220*10+C$2,WeightUpdate!$A$6:$A$794,0))</f>
        <v>1.0646993594384608</v>
      </c>
      <c r="D220" s="22">
        <f>INDEX(WeightUpdate!$J$6:$J$794,MATCH($A220*10+D$2,WeightUpdate!$A$6:$A$794,0))</f>
        <v>1.5755043994181817</v>
      </c>
      <c r="E220" s="23">
        <f>INDEX(WeightUpdate!$F$6:$F$794,MATCH($A220*10+E$2,WeightUpdate!$A$6:$A$794,0))</f>
        <v>4</v>
      </c>
      <c r="F220" s="23">
        <f>INDEX(WeightUpdate!$F$6:$F$794,MATCH($A220*10+F$2,WeightUpdate!$A$6:$A$794,0))</f>
        <v>5</v>
      </c>
      <c r="G220" s="23">
        <f>INDEX(WeightUpdate!$F$6:$F$794,MATCH($A220*10+G$2,WeightUpdate!$A$6:$A$794,0))</f>
        <v>43</v>
      </c>
      <c r="H220" s="23">
        <f t="shared" si="23"/>
        <v>52</v>
      </c>
      <c r="I220" s="22">
        <f>INDEX(WeightUpdate!$K$6:$K$794,MATCH($A220*10+I$2,WeightUpdate!$A$6:$A$794,0))</f>
        <v>0.57485229471474097</v>
      </c>
      <c r="J220" s="22">
        <f>INDEX(WeightUpdate!$K$6:$K$794,MATCH($A220*10+J$2,WeightUpdate!$A$6:$A$794,0))</f>
        <v>0.56811858379417668</v>
      </c>
      <c r="K220" s="22">
        <f>INDEX(WeightUpdate!$K$6:$K$794,MATCH($A220*10+K$2,WeightUpdate!$A$6:$A$794,0))</f>
        <v>3.9115366902814324</v>
      </c>
      <c r="L220" s="20">
        <f t="shared" si="21"/>
        <v>0</v>
      </c>
      <c r="M220" s="20">
        <f t="shared" si="22"/>
        <v>3</v>
      </c>
      <c r="N220" s="24">
        <f t="shared" si="24"/>
        <v>2.0790327712828049</v>
      </c>
      <c r="O220" s="24">
        <f t="shared" si="25"/>
        <v>2.6433506692209989</v>
      </c>
      <c r="P220" s="24">
        <f t="shared" si="26"/>
        <v>3.9115366902814324</v>
      </c>
      <c r="Q220" s="20">
        <f t="shared" si="27"/>
        <v>1</v>
      </c>
      <c r="R220" s="23"/>
    </row>
    <row r="221" spans="1:18" x14ac:dyDescent="0.25">
      <c r="A221" s="21">
        <v>15817</v>
      </c>
      <c r="B221" s="22">
        <f>INDEX(WeightUpdate!$J$6:$J$794,MATCH($A221*10+B$2,WeightUpdate!$A$6:$A$794,0))</f>
        <v>0.1149000625398103</v>
      </c>
      <c r="C221" s="22">
        <f>INDEX(WeightUpdate!$J$6:$J$794,MATCH($A221*10+C$2,WeightUpdate!$A$6:$A$794,0))</f>
        <v>0.24870044638061195</v>
      </c>
      <c r="D221" s="22">
        <f>INDEX(WeightUpdate!$J$6:$J$794,MATCH($A221*10+D$2,WeightUpdate!$A$6:$A$794,0))</f>
        <v>0.77200066342187457</v>
      </c>
      <c r="E221" s="23">
        <f>INDEX(WeightUpdate!$F$6:$F$794,MATCH($A221*10+E$2,WeightUpdate!$A$6:$A$794,0))</f>
        <v>2369</v>
      </c>
      <c r="F221" s="23">
        <f>INDEX(WeightUpdate!$F$6:$F$794,MATCH($A221*10+F$2,WeightUpdate!$A$6:$A$794,0))</f>
        <v>40</v>
      </c>
      <c r="G221" s="23">
        <f>INDEX(WeightUpdate!$F$6:$F$794,MATCH($A221*10+G$2,WeightUpdate!$A$6:$A$794,0))</f>
        <v>27</v>
      </c>
      <c r="H221" s="23">
        <f t="shared" si="23"/>
        <v>2436</v>
      </c>
      <c r="I221" s="22">
        <f>INDEX(WeightUpdate!$K$6:$K$794,MATCH($A221*10+I$2,WeightUpdate!$A$6:$A$794,0))</f>
        <v>0.36266880123964285</v>
      </c>
      <c r="J221" s="22">
        <f>INDEX(WeightUpdate!$K$6:$K$794,MATCH($A221*10+J$2,WeightUpdate!$A$6:$A$794,0))</f>
        <v>4.8860151429468166</v>
      </c>
      <c r="K221" s="22">
        <f>INDEX(WeightUpdate!$K$6:$K$794,MATCH($A221*10+K$2,WeightUpdate!$A$6:$A$794,0))</f>
        <v>4.1450205983503796</v>
      </c>
      <c r="L221" s="20">
        <f t="shared" si="21"/>
        <v>0</v>
      </c>
      <c r="M221" s="20">
        <f t="shared" si="22"/>
        <v>1</v>
      </c>
      <c r="N221" s="24">
        <f t="shared" si="24"/>
        <v>0.36266880123964285</v>
      </c>
      <c r="O221" s="24">
        <f t="shared" si="25"/>
        <v>0.78499428775654279</v>
      </c>
      <c r="P221" s="24">
        <f t="shared" si="26"/>
        <v>2.436731094575455</v>
      </c>
      <c r="Q221" s="20">
        <f t="shared" si="27"/>
        <v>1</v>
      </c>
      <c r="R221" s="23"/>
    </row>
    <row r="222" spans="1:18" x14ac:dyDescent="0.25">
      <c r="A222" s="21">
        <v>16110</v>
      </c>
      <c r="B222" s="22">
        <f>INDEX(WeightUpdate!$J$6:$J$794,MATCH($A222*10+B$2,WeightUpdate!$A$6:$A$794,0))</f>
        <v>6.3548410433999996</v>
      </c>
      <c r="C222" s="22">
        <f>INDEX(WeightUpdate!$J$6:$J$794,MATCH($A222*10+C$2,WeightUpdate!$A$6:$A$794,0))</f>
        <v>9.6789051827500003</v>
      </c>
      <c r="D222" s="22">
        <f>INDEX(WeightUpdate!$J$6:$J$794,MATCH($A222*10+D$2,WeightUpdate!$A$6:$A$794,0))</f>
        <v>13.1175682512</v>
      </c>
      <c r="E222" s="23">
        <f>INDEX(WeightUpdate!$F$6:$F$794,MATCH($A222*10+E$2,WeightUpdate!$A$6:$A$794,0))</f>
        <v>1</v>
      </c>
      <c r="F222" s="23">
        <f>INDEX(WeightUpdate!$F$6:$F$794,MATCH($A222*10+F$2,WeightUpdate!$A$6:$A$794,0))</f>
        <v>0</v>
      </c>
      <c r="G222" s="23">
        <f>INDEX(WeightUpdate!$F$6:$F$794,MATCH($A222*10+G$2,WeightUpdate!$A$6:$A$794,0))</f>
        <v>0</v>
      </c>
      <c r="H222" s="23">
        <f t="shared" si="23"/>
        <v>1</v>
      </c>
      <c r="I222" s="22">
        <f>INDEX(WeightUpdate!$K$6:$K$794,MATCH($A222*10+I$2,WeightUpdate!$A$6:$A$794,0))</f>
        <v>3.5712522020551076</v>
      </c>
      <c r="J222" s="22">
        <f>INDEX(WeightUpdate!$K$6:$K$794,MATCH($A222*10+J$2,WeightUpdate!$A$6:$A$794,0))</f>
        <v>9.6789051827500003</v>
      </c>
      <c r="K222" s="22">
        <f>INDEX(WeightUpdate!$K$6:$K$794,MATCH($A222*10+K$2,WeightUpdate!$A$6:$A$794,0))</f>
        <v>13.1175682512</v>
      </c>
      <c r="L222" s="20">
        <f t="shared" si="21"/>
        <v>1</v>
      </c>
      <c r="M222" s="20">
        <f t="shared" si="22"/>
        <v>1</v>
      </c>
      <c r="N222" s="24">
        <f t="shared" si="24"/>
        <v>3.5712522020551076</v>
      </c>
      <c r="O222" s="24">
        <f t="shared" si="25"/>
        <v>9.6789051827500003</v>
      </c>
      <c r="P222" s="24">
        <f t="shared" si="26"/>
        <v>13.1175682512</v>
      </c>
      <c r="Q222" s="20">
        <f t="shared" si="27"/>
        <v>1</v>
      </c>
      <c r="R222" s="23"/>
    </row>
    <row r="223" spans="1:18" x14ac:dyDescent="0.25">
      <c r="A223" s="21">
        <v>16111</v>
      </c>
      <c r="B223" s="22">
        <f>INDEX(WeightUpdate!$J$6:$J$794,MATCH($A223*10+B$2,WeightUpdate!$A$6:$A$794,0))</f>
        <v>1.5023960377375001</v>
      </c>
      <c r="C223" s="22">
        <f>INDEX(WeightUpdate!$J$6:$J$794,MATCH($A223*10+C$2,WeightUpdate!$A$6:$A$794,0))</f>
        <v>2.415095199828571</v>
      </c>
      <c r="D223" s="22">
        <f>INDEX(WeightUpdate!$J$6:$J$794,MATCH($A223*10+D$2,WeightUpdate!$A$6:$A$794,0))</f>
        <v>5.3911975681285709</v>
      </c>
      <c r="E223" s="23">
        <f>INDEX(WeightUpdate!$F$6:$F$794,MATCH($A223*10+E$2,WeightUpdate!$A$6:$A$794,0))</f>
        <v>7</v>
      </c>
      <c r="F223" s="23">
        <f>INDEX(WeightUpdate!$F$6:$F$794,MATCH($A223*10+F$2,WeightUpdate!$A$6:$A$794,0))</f>
        <v>5</v>
      </c>
      <c r="G223" s="23">
        <f>INDEX(WeightUpdate!$F$6:$F$794,MATCH($A223*10+G$2,WeightUpdate!$A$6:$A$794,0))</f>
        <v>8</v>
      </c>
      <c r="H223" s="23">
        <f t="shared" si="23"/>
        <v>20</v>
      </c>
      <c r="I223" s="22">
        <f>INDEX(WeightUpdate!$K$6:$K$794,MATCH($A223*10+I$2,WeightUpdate!$A$6:$A$794,0))</f>
        <v>1.5399898602812363</v>
      </c>
      <c r="J223" s="22">
        <f>INDEX(WeightUpdate!$K$6:$K$794,MATCH($A223*10+J$2,WeightUpdate!$A$6:$A$794,0))</f>
        <v>1.2981801404946014</v>
      </c>
      <c r="K223" s="22">
        <f>INDEX(WeightUpdate!$K$6:$K$794,MATCH($A223*10+K$2,WeightUpdate!$A$6:$A$794,0))</f>
        <v>2.9043771422041842</v>
      </c>
      <c r="L223" s="20">
        <f t="shared" si="21"/>
        <v>0</v>
      </c>
      <c r="M223" s="20">
        <f t="shared" si="22"/>
        <v>3</v>
      </c>
      <c r="N223" s="24">
        <f t="shared" si="24"/>
        <v>0.80937948487345579</v>
      </c>
      <c r="O223" s="24">
        <f t="shared" si="25"/>
        <v>1.3010740574777371</v>
      </c>
      <c r="P223" s="24">
        <f t="shared" si="26"/>
        <v>2.9043771422041842</v>
      </c>
      <c r="Q223" s="20">
        <f t="shared" si="27"/>
        <v>1</v>
      </c>
      <c r="R223" s="23"/>
    </row>
    <row r="224" spans="1:18" x14ac:dyDescent="0.25">
      <c r="A224" s="21">
        <v>16120</v>
      </c>
      <c r="B224" s="22">
        <f>INDEX(WeightUpdate!$J$6:$J$794,MATCH($A224*10+B$2,WeightUpdate!$A$6:$A$794,0))</f>
        <v>1.0380998370570407</v>
      </c>
      <c r="C224" s="22">
        <f>INDEX(WeightUpdate!$J$6:$J$794,MATCH($A224*10+C$2,WeightUpdate!$A$6:$A$794,0))</f>
        <v>1.7357973360312502</v>
      </c>
      <c r="D224" s="22">
        <f>INDEX(WeightUpdate!$J$6:$J$794,MATCH($A224*10+D$2,WeightUpdate!$A$6:$A$794,0))</f>
        <v>3.3887988489999996</v>
      </c>
      <c r="E224" s="23">
        <f>INDEX(WeightUpdate!$F$6:$F$794,MATCH($A224*10+E$2,WeightUpdate!$A$6:$A$794,0))</f>
        <v>161</v>
      </c>
      <c r="F224" s="23">
        <f>INDEX(WeightUpdate!$F$6:$F$794,MATCH($A224*10+F$2,WeightUpdate!$A$6:$A$794,0))</f>
        <v>23</v>
      </c>
      <c r="G224" s="23">
        <f>INDEX(WeightUpdate!$F$6:$F$794,MATCH($A224*10+G$2,WeightUpdate!$A$6:$A$794,0))</f>
        <v>11</v>
      </c>
      <c r="H224" s="23">
        <f t="shared" si="23"/>
        <v>195</v>
      </c>
      <c r="I224" s="22">
        <f>INDEX(WeightUpdate!$K$6:$K$794,MATCH($A224*10+I$2,WeightUpdate!$A$6:$A$794,0))</f>
        <v>0.78331001299186109</v>
      </c>
      <c r="J224" s="22">
        <f>INDEX(WeightUpdate!$K$6:$K$794,MATCH($A224*10+J$2,WeightUpdate!$A$6:$A$794,0))</f>
        <v>1.4210531320296036</v>
      </c>
      <c r="K224" s="22">
        <f>INDEX(WeightUpdate!$K$6:$K$794,MATCH($A224*10+K$2,WeightUpdate!$A$6:$A$794,0))</f>
        <v>2.466994595738635</v>
      </c>
      <c r="L224" s="20">
        <f t="shared" si="21"/>
        <v>1</v>
      </c>
      <c r="M224" s="20">
        <f t="shared" si="22"/>
        <v>1</v>
      </c>
      <c r="N224" s="24">
        <f t="shared" si="24"/>
        <v>0.78331001299186109</v>
      </c>
      <c r="O224" s="24">
        <f t="shared" si="25"/>
        <v>1.4210531320296036</v>
      </c>
      <c r="P224" s="24">
        <f t="shared" si="26"/>
        <v>2.466994595738635</v>
      </c>
      <c r="Q224" s="20">
        <f t="shared" si="27"/>
        <v>1</v>
      </c>
      <c r="R224" s="23"/>
    </row>
    <row r="225" spans="1:18" x14ac:dyDescent="0.25">
      <c r="A225" s="21">
        <v>16410</v>
      </c>
      <c r="B225" s="22">
        <f>INDEX(WeightUpdate!$J$6:$J$794,MATCH($A225*10+B$2,WeightUpdate!$A$6:$A$794,0))</f>
        <v>0.68519960148860881</v>
      </c>
      <c r="C225" s="22">
        <f>INDEX(WeightUpdate!$J$6:$J$794,MATCH($A225*10+C$2,WeightUpdate!$A$6:$A$794,0))</f>
        <v>1.0198992243812499</v>
      </c>
      <c r="D225" s="22">
        <f>INDEX(WeightUpdate!$J$6:$J$794,MATCH($A225*10+D$2,WeightUpdate!$A$6:$A$794,0))</f>
        <v>1.6045002069720014</v>
      </c>
      <c r="E225" s="23">
        <f>INDEX(WeightUpdate!$F$6:$F$794,MATCH($A225*10+E$2,WeightUpdate!$A$6:$A$794,0))</f>
        <v>64</v>
      </c>
      <c r="F225" s="23">
        <f>INDEX(WeightUpdate!$F$6:$F$794,MATCH($A225*10+F$2,WeightUpdate!$A$6:$A$794,0))</f>
        <v>44</v>
      </c>
      <c r="G225" s="23">
        <f>INDEX(WeightUpdate!$F$6:$F$794,MATCH($A225*10+G$2,WeightUpdate!$A$6:$A$794,0))</f>
        <v>68</v>
      </c>
      <c r="H225" s="23">
        <f t="shared" si="23"/>
        <v>176</v>
      </c>
      <c r="I225" s="22">
        <f>INDEX(WeightUpdate!$K$6:$K$794,MATCH($A225*10+I$2,WeightUpdate!$A$6:$A$794,0))</f>
        <v>0.90813572535573139</v>
      </c>
      <c r="J225" s="22">
        <f>INDEX(WeightUpdate!$K$6:$K$794,MATCH($A225*10+J$2,WeightUpdate!$A$6:$A$794,0))</f>
        <v>1.2444154224009929</v>
      </c>
      <c r="K225" s="22">
        <f>INDEX(WeightUpdate!$K$6:$K$794,MATCH($A225*10+K$2,WeightUpdate!$A$6:$A$794,0))</f>
        <v>1.8754789272529855</v>
      </c>
      <c r="L225" s="20">
        <f t="shared" si="21"/>
        <v>1</v>
      </c>
      <c r="M225" s="20">
        <f t="shared" si="22"/>
        <v>3</v>
      </c>
      <c r="N225" s="24">
        <f t="shared" si="24"/>
        <v>0.90813572535573139</v>
      </c>
      <c r="O225" s="24">
        <f t="shared" si="25"/>
        <v>1.2444154224009929</v>
      </c>
      <c r="P225" s="24">
        <f t="shared" si="26"/>
        <v>1.8754789272529855</v>
      </c>
      <c r="Q225" s="20">
        <f t="shared" si="27"/>
        <v>1</v>
      </c>
      <c r="R225" s="23"/>
    </row>
    <row r="226" spans="1:18" x14ac:dyDescent="0.25">
      <c r="A226" s="21">
        <v>16411</v>
      </c>
      <c r="B226" s="22">
        <f>INDEX(WeightUpdate!$J$6:$J$794,MATCH($A226*10+B$2,WeightUpdate!$A$6:$A$794,0))</f>
        <v>0.84230013545999716</v>
      </c>
      <c r="C226" s="22">
        <f>INDEX(WeightUpdate!$J$6:$J$794,MATCH($A226*10+C$2,WeightUpdate!$A$6:$A$794,0))</f>
        <v>1.0029004102031236</v>
      </c>
      <c r="D226" s="22">
        <f>INDEX(WeightUpdate!$J$6:$J$794,MATCH($A226*10+D$2,WeightUpdate!$A$6:$A$794,0))</f>
        <v>1.6295005196666663</v>
      </c>
      <c r="E226" s="23">
        <f>INDEX(WeightUpdate!$F$6:$F$794,MATCH($A226*10+E$2,WeightUpdate!$A$6:$A$794,0))</f>
        <v>209</v>
      </c>
      <c r="F226" s="23">
        <f>INDEX(WeightUpdate!$F$6:$F$794,MATCH($A226*10+F$2,WeightUpdate!$A$6:$A$794,0))</f>
        <v>60</v>
      </c>
      <c r="G226" s="23">
        <f>INDEX(WeightUpdate!$F$6:$F$794,MATCH($A226*10+G$2,WeightUpdate!$A$6:$A$794,0))</f>
        <v>37</v>
      </c>
      <c r="H226" s="23">
        <f t="shared" si="23"/>
        <v>306</v>
      </c>
      <c r="I226" s="22">
        <f>INDEX(WeightUpdate!$K$6:$K$794,MATCH($A226*10+I$2,WeightUpdate!$A$6:$A$794,0))</f>
        <v>1.2245059156280638</v>
      </c>
      <c r="J226" s="22">
        <f>INDEX(WeightUpdate!$K$6:$K$794,MATCH($A226*10+J$2,WeightUpdate!$A$6:$A$794,0))</f>
        <v>1.494196270704039</v>
      </c>
      <c r="K226" s="22">
        <f>INDEX(WeightUpdate!$K$6:$K$794,MATCH($A226*10+K$2,WeightUpdate!$A$6:$A$794,0))</f>
        <v>1.8195116700566472</v>
      </c>
      <c r="L226" s="20">
        <f t="shared" si="21"/>
        <v>1</v>
      </c>
      <c r="M226" s="20">
        <f t="shared" si="22"/>
        <v>1</v>
      </c>
      <c r="N226" s="24">
        <f t="shared" si="24"/>
        <v>1.2245059156280638</v>
      </c>
      <c r="O226" s="24">
        <f t="shared" si="25"/>
        <v>1.494196270704039</v>
      </c>
      <c r="P226" s="24">
        <f t="shared" si="26"/>
        <v>1.8195116700566472</v>
      </c>
      <c r="Q226" s="20">
        <f t="shared" si="27"/>
        <v>1</v>
      </c>
      <c r="R226" s="23"/>
    </row>
    <row r="227" spans="1:18" x14ac:dyDescent="0.25">
      <c r="A227" s="21">
        <v>16412</v>
      </c>
      <c r="B227" s="22">
        <f>INDEX(WeightUpdate!$J$6:$J$794,MATCH($A227*10+B$2,WeightUpdate!$A$6:$A$794,0))</f>
        <v>0.76579982297750315</v>
      </c>
      <c r="C227" s="22">
        <f>INDEX(WeightUpdate!$J$6:$J$794,MATCH($A227*10+C$2,WeightUpdate!$A$6:$A$794,0))</f>
        <v>1.0621994386676472</v>
      </c>
      <c r="D227" s="22">
        <f>INDEX(WeightUpdate!$J$6:$J$794,MATCH($A227*10+D$2,WeightUpdate!$A$6:$A$794,0))</f>
        <v>1.6309992632035715</v>
      </c>
      <c r="E227" s="23">
        <f>INDEX(WeightUpdate!$F$6:$F$794,MATCH($A227*10+E$2,WeightUpdate!$A$6:$A$794,0))</f>
        <v>257</v>
      </c>
      <c r="F227" s="23">
        <f>INDEX(WeightUpdate!$F$6:$F$794,MATCH($A227*10+F$2,WeightUpdate!$A$6:$A$794,0))</f>
        <v>28</v>
      </c>
      <c r="G227" s="23">
        <f>INDEX(WeightUpdate!$F$6:$F$794,MATCH($A227*10+G$2,WeightUpdate!$A$6:$A$794,0))</f>
        <v>45</v>
      </c>
      <c r="H227" s="23">
        <f t="shared" si="23"/>
        <v>330</v>
      </c>
      <c r="I227" s="22">
        <f>INDEX(WeightUpdate!$K$6:$K$794,MATCH($A227*10+I$2,WeightUpdate!$A$6:$A$794,0))</f>
        <v>0.62646150632785069</v>
      </c>
      <c r="J227" s="22">
        <f>INDEX(WeightUpdate!$K$6:$K$794,MATCH($A227*10+J$2,WeightUpdate!$A$6:$A$794,0))</f>
        <v>0.59672893776406877</v>
      </c>
      <c r="K227" s="22">
        <f>INDEX(WeightUpdate!$K$6:$K$794,MATCH($A227*10+K$2,WeightUpdate!$A$6:$A$794,0))</f>
        <v>0.90966938261659647</v>
      </c>
      <c r="L227" s="20">
        <f t="shared" si="21"/>
        <v>0</v>
      </c>
      <c r="M227" s="20">
        <f t="shared" si="22"/>
        <v>1</v>
      </c>
      <c r="N227" s="24">
        <f t="shared" si="24"/>
        <v>0.62646150632785069</v>
      </c>
      <c r="O227" s="24">
        <f t="shared" si="25"/>
        <v>0.8689308098571864</v>
      </c>
      <c r="P227" s="24">
        <f t="shared" si="26"/>
        <v>1.0916032591399156</v>
      </c>
      <c r="Q227" s="20">
        <f t="shared" si="27"/>
        <v>1</v>
      </c>
      <c r="R227" s="23"/>
    </row>
    <row r="228" spans="1:18" x14ac:dyDescent="0.25">
      <c r="A228" s="21">
        <v>16413</v>
      </c>
      <c r="B228" s="22">
        <f>INDEX(WeightUpdate!$J$6:$J$794,MATCH($A228*10+B$2,WeightUpdate!$A$6:$A$794,0))</f>
        <v>0.53289999328676263</v>
      </c>
      <c r="C228" s="22">
        <f>INDEX(WeightUpdate!$J$6:$J$794,MATCH($A228*10+C$2,WeightUpdate!$A$6:$A$794,0))</f>
        <v>0.75260010398483046</v>
      </c>
      <c r="D228" s="22">
        <f>INDEX(WeightUpdate!$J$6:$J$794,MATCH($A228*10+D$2,WeightUpdate!$A$6:$A$794,0))</f>
        <v>1.2737002263257153</v>
      </c>
      <c r="E228" s="23">
        <f>INDEX(WeightUpdate!$F$6:$F$794,MATCH($A228*10+E$2,WeightUpdate!$A$6:$A$794,0))</f>
        <v>1029</v>
      </c>
      <c r="F228" s="23">
        <f>INDEX(WeightUpdate!$F$6:$F$794,MATCH($A228*10+F$2,WeightUpdate!$A$6:$A$794,0))</f>
        <v>327</v>
      </c>
      <c r="G228" s="23">
        <f>INDEX(WeightUpdate!$F$6:$F$794,MATCH($A228*10+G$2,WeightUpdate!$A$6:$A$794,0))</f>
        <v>179</v>
      </c>
      <c r="H228" s="23">
        <f t="shared" si="23"/>
        <v>1535</v>
      </c>
      <c r="I228" s="22">
        <f>INDEX(WeightUpdate!$K$6:$K$794,MATCH($A228*10+I$2,WeightUpdate!$A$6:$A$794,0))</f>
        <v>0.44107463326641194</v>
      </c>
      <c r="J228" s="22">
        <f>INDEX(WeightUpdate!$K$6:$K$794,MATCH($A228*10+J$2,WeightUpdate!$A$6:$A$794,0))</f>
        <v>0.58784299899913905</v>
      </c>
      <c r="K228" s="22">
        <f>INDEX(WeightUpdate!$K$6:$K$794,MATCH($A228*10+K$2,WeightUpdate!$A$6:$A$794,0))</f>
        <v>1.1554429740281718</v>
      </c>
      <c r="L228" s="20">
        <f t="shared" si="21"/>
        <v>1</v>
      </c>
      <c r="M228" s="20">
        <f t="shared" si="22"/>
        <v>1</v>
      </c>
      <c r="N228" s="24">
        <f t="shared" si="24"/>
        <v>0.44107463326641194</v>
      </c>
      <c r="O228" s="24">
        <f t="shared" si="25"/>
        <v>0.58784299899913905</v>
      </c>
      <c r="P228" s="24">
        <f t="shared" si="26"/>
        <v>1.1554429740281718</v>
      </c>
      <c r="Q228" s="20">
        <f t="shared" si="27"/>
        <v>1</v>
      </c>
      <c r="R228" s="23"/>
    </row>
    <row r="229" spans="1:18" x14ac:dyDescent="0.25">
      <c r="A229" s="21">
        <v>16414</v>
      </c>
      <c r="B229" s="22">
        <f>INDEX(WeightUpdate!$J$6:$J$794,MATCH($A229*10+B$2,WeightUpdate!$A$6:$A$794,0))</f>
        <v>0.61659971693605509</v>
      </c>
      <c r="C229" s="22">
        <f>INDEX(WeightUpdate!$J$6:$J$794,MATCH($A229*10+C$2,WeightUpdate!$A$6:$A$794,0))</f>
        <v>0.9993997516666675</v>
      </c>
      <c r="D229" s="22">
        <f>INDEX(WeightUpdate!$J$6:$J$794,MATCH($A229*10+D$2,WeightUpdate!$A$6:$A$794,0))</f>
        <v>1.9650988223882351</v>
      </c>
      <c r="E229" s="23">
        <f>INDEX(WeightUpdate!$F$6:$F$794,MATCH($A229*10+E$2,WeightUpdate!$A$6:$A$794,0))</f>
        <v>166</v>
      </c>
      <c r="F229" s="23">
        <f>INDEX(WeightUpdate!$F$6:$F$794,MATCH($A229*10+F$2,WeightUpdate!$A$6:$A$794,0))</f>
        <v>43</v>
      </c>
      <c r="G229" s="23">
        <f>INDEX(WeightUpdate!$F$6:$F$794,MATCH($A229*10+G$2,WeightUpdate!$A$6:$A$794,0))</f>
        <v>44</v>
      </c>
      <c r="H229" s="23">
        <f t="shared" si="23"/>
        <v>253</v>
      </c>
      <c r="I229" s="22">
        <f>INDEX(WeightUpdate!$K$6:$K$794,MATCH($A229*10+I$2,WeightUpdate!$A$6:$A$794,0))</f>
        <v>0.49759339210813858</v>
      </c>
      <c r="J229" s="22">
        <f>INDEX(WeightUpdate!$K$6:$K$794,MATCH($A229*10+J$2,WeightUpdate!$A$6:$A$794,0))</f>
        <v>0.73718427134975517</v>
      </c>
      <c r="K229" s="22">
        <f>INDEX(WeightUpdate!$K$6:$K$794,MATCH($A229*10+K$2,WeightUpdate!$A$6:$A$794,0))</f>
        <v>1.7125121926824411</v>
      </c>
      <c r="L229" s="20">
        <f t="shared" si="21"/>
        <v>1</v>
      </c>
      <c r="M229" s="20">
        <f t="shared" si="22"/>
        <v>1</v>
      </c>
      <c r="N229" s="24">
        <f t="shared" si="24"/>
        <v>0.49759339210813858</v>
      </c>
      <c r="O229" s="24">
        <f t="shared" si="25"/>
        <v>0.73718427134975517</v>
      </c>
      <c r="P229" s="24">
        <f t="shared" si="26"/>
        <v>1.7125121926824411</v>
      </c>
      <c r="Q229" s="20">
        <f t="shared" si="27"/>
        <v>1</v>
      </c>
      <c r="R229" s="23"/>
    </row>
    <row r="230" spans="1:18" x14ac:dyDescent="0.25">
      <c r="A230" s="21">
        <v>17410</v>
      </c>
      <c r="B230" s="22">
        <f>INDEX(WeightUpdate!$J$6:$J$794,MATCH($A230*10+B$2,WeightUpdate!$A$6:$A$794,0))</f>
        <v>1.1037998552494162</v>
      </c>
      <c r="C230" s="22">
        <f>INDEX(WeightUpdate!$J$6:$J$794,MATCH($A230*10+C$2,WeightUpdate!$A$6:$A$794,0))</f>
        <v>1.4396010554878782</v>
      </c>
      <c r="D230" s="22">
        <f>INDEX(WeightUpdate!$J$6:$J$794,MATCH($A230*10+D$2,WeightUpdate!$A$6:$A$794,0))</f>
        <v>5.8959007020775545</v>
      </c>
      <c r="E230" s="23">
        <f>INDEX(WeightUpdate!$F$6:$F$794,MATCH($A230*10+E$2,WeightUpdate!$A$6:$A$794,0))</f>
        <v>138</v>
      </c>
      <c r="F230" s="23">
        <f>INDEX(WeightUpdate!$F$6:$F$794,MATCH($A230*10+F$2,WeightUpdate!$A$6:$A$794,0))</f>
        <v>30</v>
      </c>
      <c r="G230" s="23">
        <f>INDEX(WeightUpdate!$F$6:$F$794,MATCH($A230*10+G$2,WeightUpdate!$A$6:$A$794,0))</f>
        <v>50</v>
      </c>
      <c r="H230" s="23">
        <f t="shared" si="23"/>
        <v>218</v>
      </c>
      <c r="I230" s="22">
        <f>INDEX(WeightUpdate!$K$6:$K$794,MATCH($A230*10+I$2,WeightUpdate!$A$6:$A$794,0))</f>
        <v>0.55610198174363878</v>
      </c>
      <c r="J230" s="22">
        <f>INDEX(WeightUpdate!$K$6:$K$794,MATCH($A230*10+J$2,WeightUpdate!$A$6:$A$794,0))</f>
        <v>2.0599037340941342</v>
      </c>
      <c r="K230" s="22">
        <f>INDEX(WeightUpdate!$K$6:$K$794,MATCH($A230*10+K$2,WeightUpdate!$A$6:$A$794,0))</f>
        <v>5.2484144660562251</v>
      </c>
      <c r="L230" s="20">
        <f t="shared" si="21"/>
        <v>1</v>
      </c>
      <c r="M230" s="20">
        <f t="shared" si="22"/>
        <v>1</v>
      </c>
      <c r="N230" s="24">
        <f t="shared" si="24"/>
        <v>0.55610198174363878</v>
      </c>
      <c r="O230" s="24">
        <f t="shared" si="25"/>
        <v>2.0599037340941342</v>
      </c>
      <c r="P230" s="24">
        <f t="shared" si="26"/>
        <v>5.2484144660562251</v>
      </c>
      <c r="Q230" s="20">
        <f t="shared" si="27"/>
        <v>1</v>
      </c>
      <c r="R230" s="23"/>
    </row>
    <row r="231" spans="1:18" x14ac:dyDescent="0.25">
      <c r="A231" s="21">
        <v>17411</v>
      </c>
      <c r="B231" s="22">
        <f>INDEX(WeightUpdate!$J$6:$J$794,MATCH($A231*10+B$2,WeightUpdate!$A$6:$A$794,0))</f>
        <v>1.0221997435296597</v>
      </c>
      <c r="C231" s="22">
        <f>INDEX(WeightUpdate!$J$6:$J$794,MATCH($A231*10+C$2,WeightUpdate!$A$6:$A$794,0))</f>
        <v>1.3851985202969692</v>
      </c>
      <c r="D231" s="22">
        <f>INDEX(WeightUpdate!$J$6:$J$794,MATCH($A231*10+D$2,WeightUpdate!$A$6:$A$794,0))</f>
        <v>2.5157001455382351</v>
      </c>
      <c r="E231" s="23">
        <f>INDEX(WeightUpdate!$F$6:$F$794,MATCH($A231*10+E$2,WeightUpdate!$A$6:$A$794,0))</f>
        <v>85</v>
      </c>
      <c r="F231" s="23">
        <f>INDEX(WeightUpdate!$F$6:$F$794,MATCH($A231*10+F$2,WeightUpdate!$A$6:$A$794,0))</f>
        <v>37</v>
      </c>
      <c r="G231" s="23">
        <f>INDEX(WeightUpdate!$F$6:$F$794,MATCH($A231*10+G$2,WeightUpdate!$A$6:$A$794,0))</f>
        <v>48</v>
      </c>
      <c r="H231" s="23">
        <f t="shared" si="23"/>
        <v>170</v>
      </c>
      <c r="I231" s="22">
        <f>INDEX(WeightUpdate!$K$6:$K$794,MATCH($A231*10+I$2,WeightUpdate!$A$6:$A$794,0))</f>
        <v>1.1899206136475169</v>
      </c>
      <c r="J231" s="22">
        <f>INDEX(WeightUpdate!$K$6:$K$794,MATCH($A231*10+J$2,WeightUpdate!$A$6:$A$794,0))</f>
        <v>1.6342844168545718</v>
      </c>
      <c r="K231" s="22">
        <f>INDEX(WeightUpdate!$K$6:$K$794,MATCH($A231*10+K$2,WeightUpdate!$A$6:$A$794,0))</f>
        <v>3.0329198839247882</v>
      </c>
      <c r="L231" s="20">
        <f t="shared" si="21"/>
        <v>1</v>
      </c>
      <c r="M231" s="20">
        <f t="shared" si="22"/>
        <v>1</v>
      </c>
      <c r="N231" s="24">
        <f t="shared" si="24"/>
        <v>1.1899206136475169</v>
      </c>
      <c r="O231" s="24">
        <f t="shared" si="25"/>
        <v>1.6342844168545718</v>
      </c>
      <c r="P231" s="24">
        <f t="shared" si="26"/>
        <v>3.0329198839247882</v>
      </c>
      <c r="Q231" s="20">
        <f t="shared" si="27"/>
        <v>1</v>
      </c>
      <c r="R231" s="23"/>
    </row>
    <row r="232" spans="1:18" x14ac:dyDescent="0.25">
      <c r="A232" s="21">
        <v>17412</v>
      </c>
      <c r="B232" s="22">
        <f>INDEX(WeightUpdate!$J$6:$J$794,MATCH($A232*10+B$2,WeightUpdate!$A$6:$A$794,0))</f>
        <v>0.5736036630923077</v>
      </c>
      <c r="C232" s="22">
        <f>INDEX(WeightUpdate!$J$6:$J$794,MATCH($A232*10+C$2,WeightUpdate!$A$6:$A$794,0))</f>
        <v>1.3137985598400004</v>
      </c>
      <c r="D232" s="22">
        <f>INDEX(WeightUpdate!$J$6:$J$794,MATCH($A232*10+D$2,WeightUpdate!$A$6:$A$794,0))</f>
        <v>2.6441911597000001</v>
      </c>
      <c r="E232" s="23">
        <f>INDEX(WeightUpdate!$F$6:$F$794,MATCH($A232*10+E$2,WeightUpdate!$A$6:$A$794,0))</f>
        <v>13</v>
      </c>
      <c r="F232" s="23">
        <f>INDEX(WeightUpdate!$F$6:$F$794,MATCH($A232*10+F$2,WeightUpdate!$A$6:$A$794,0))</f>
        <v>12</v>
      </c>
      <c r="G232" s="23">
        <f>INDEX(WeightUpdate!$F$6:$F$794,MATCH($A232*10+G$2,WeightUpdate!$A$6:$A$794,0))</f>
        <v>4</v>
      </c>
      <c r="H232" s="23">
        <f t="shared" si="23"/>
        <v>29</v>
      </c>
      <c r="I232" s="22">
        <f>INDEX(WeightUpdate!$K$6:$K$794,MATCH($A232*10+I$2,WeightUpdate!$A$6:$A$794,0))</f>
        <v>0.78297821732511652</v>
      </c>
      <c r="J232" s="22">
        <f>INDEX(WeightUpdate!$K$6:$K$794,MATCH($A232*10+J$2,WeightUpdate!$A$6:$A$794,0))</f>
        <v>1.1753390303836908</v>
      </c>
      <c r="K232" s="22">
        <f>INDEX(WeightUpdate!$K$6:$K$794,MATCH($A232*10+K$2,WeightUpdate!$A$6:$A$794,0))</f>
        <v>1.3073193602182596</v>
      </c>
      <c r="L232" s="20">
        <f t="shared" si="21"/>
        <v>1</v>
      </c>
      <c r="M232" s="20">
        <f t="shared" si="22"/>
        <v>1</v>
      </c>
      <c r="N232" s="24">
        <f t="shared" si="24"/>
        <v>0.78297821732511652</v>
      </c>
      <c r="O232" s="24">
        <f t="shared" si="25"/>
        <v>1.1753390303836908</v>
      </c>
      <c r="P232" s="24">
        <f t="shared" si="26"/>
        <v>1.3073193602182596</v>
      </c>
      <c r="Q232" s="20">
        <f t="shared" si="27"/>
        <v>1</v>
      </c>
      <c r="R232" s="23"/>
    </row>
    <row r="233" spans="1:18" x14ac:dyDescent="0.25">
      <c r="A233" s="21">
        <v>17413</v>
      </c>
      <c r="B233" s="22">
        <f>INDEX(WeightUpdate!$J$6:$J$794,MATCH($A233*10+B$2,WeightUpdate!$A$6:$A$794,0))</f>
        <v>1.0167999862034081</v>
      </c>
      <c r="C233" s="22">
        <f>INDEX(WeightUpdate!$J$6:$J$794,MATCH($A233*10+C$2,WeightUpdate!$A$6:$A$794,0))</f>
        <v>1.3285000965443969</v>
      </c>
      <c r="D233" s="22">
        <f>INDEX(WeightUpdate!$J$6:$J$794,MATCH($A233*10+D$2,WeightUpdate!$A$6:$A$794,0))</f>
        <v>2.2701001773497418</v>
      </c>
      <c r="E233" s="23">
        <f>INDEX(WeightUpdate!$F$6:$F$794,MATCH($A233*10+E$2,WeightUpdate!$A$6:$A$794,0))</f>
        <v>239</v>
      </c>
      <c r="F233" s="23">
        <f>INDEX(WeightUpdate!$F$6:$F$794,MATCH($A233*10+F$2,WeightUpdate!$A$6:$A$794,0))</f>
        <v>286</v>
      </c>
      <c r="G233" s="23">
        <f>INDEX(WeightUpdate!$F$6:$F$794,MATCH($A233*10+G$2,WeightUpdate!$A$6:$A$794,0))</f>
        <v>199</v>
      </c>
      <c r="H233" s="23">
        <f t="shared" si="23"/>
        <v>724</v>
      </c>
      <c r="I233" s="22">
        <f>INDEX(WeightUpdate!$K$6:$K$794,MATCH($A233*10+I$2,WeightUpdate!$A$6:$A$794,0))</f>
        <v>0.82957315678761312</v>
      </c>
      <c r="J233" s="22">
        <f>INDEX(WeightUpdate!$K$6:$K$794,MATCH($A233*10+J$2,WeightUpdate!$A$6:$A$794,0))</f>
        <v>1.1521313609147656</v>
      </c>
      <c r="K233" s="22">
        <f>INDEX(WeightUpdate!$K$6:$K$794,MATCH($A233*10+K$2,WeightUpdate!$A$6:$A$794,0))</f>
        <v>1.3291564354298646</v>
      </c>
      <c r="L233" s="20">
        <f t="shared" si="21"/>
        <v>1</v>
      </c>
      <c r="M233" s="20">
        <f t="shared" si="22"/>
        <v>2</v>
      </c>
      <c r="N233" s="24">
        <f t="shared" si="24"/>
        <v>0.82957315678761312</v>
      </c>
      <c r="O233" s="24">
        <f t="shared" si="25"/>
        <v>1.1521313609147656</v>
      </c>
      <c r="P233" s="24">
        <f t="shared" si="26"/>
        <v>1.3291564354298646</v>
      </c>
      <c r="Q233" s="20">
        <f t="shared" si="27"/>
        <v>1</v>
      </c>
      <c r="R233" s="23"/>
    </row>
    <row r="234" spans="1:18" x14ac:dyDescent="0.25">
      <c r="A234" s="21">
        <v>17414</v>
      </c>
      <c r="B234" s="22">
        <f>INDEX(WeightUpdate!$J$6:$J$794,MATCH($A234*10+B$2,WeightUpdate!$A$6:$A$794,0))</f>
        <v>0.79419981518536586</v>
      </c>
      <c r="C234" s="22">
        <f>INDEX(WeightUpdate!$J$6:$J$794,MATCH($A234*10+C$2,WeightUpdate!$A$6:$A$794,0))</f>
        <v>1.1605010773086955</v>
      </c>
      <c r="D234" s="22">
        <f>INDEX(WeightUpdate!$J$6:$J$794,MATCH($A234*10+D$2,WeightUpdate!$A$6:$A$794,0))</f>
        <v>1.7691983039124999</v>
      </c>
      <c r="E234" s="23">
        <f>INDEX(WeightUpdate!$F$6:$F$794,MATCH($A234*10+E$2,WeightUpdate!$A$6:$A$794,0))</f>
        <v>33</v>
      </c>
      <c r="F234" s="23">
        <f>INDEX(WeightUpdate!$F$6:$F$794,MATCH($A234*10+F$2,WeightUpdate!$A$6:$A$794,0))</f>
        <v>12</v>
      </c>
      <c r="G234" s="23">
        <f>INDEX(WeightUpdate!$F$6:$F$794,MATCH($A234*10+G$2,WeightUpdate!$A$6:$A$794,0))</f>
        <v>10</v>
      </c>
      <c r="H234" s="23">
        <f t="shared" si="23"/>
        <v>55</v>
      </c>
      <c r="I234" s="22">
        <f>INDEX(WeightUpdate!$K$6:$K$794,MATCH($A234*10+I$2,WeightUpdate!$A$6:$A$794,0))</f>
        <v>0.88883770935342798</v>
      </c>
      <c r="J234" s="22">
        <f>INDEX(WeightUpdate!$K$6:$K$794,MATCH($A234*10+J$2,WeightUpdate!$A$6:$A$794,0))</f>
        <v>1.2506523504273857</v>
      </c>
      <c r="K234" s="22">
        <f>INDEX(WeightUpdate!$K$6:$K$794,MATCH($A234*10+K$2,WeightUpdate!$A$6:$A$794,0))</f>
        <v>3.3231863393883954</v>
      </c>
      <c r="L234" s="20">
        <f t="shared" si="21"/>
        <v>1</v>
      </c>
      <c r="M234" s="20">
        <f t="shared" si="22"/>
        <v>1</v>
      </c>
      <c r="N234" s="24">
        <f t="shared" si="24"/>
        <v>0.88883770935342798</v>
      </c>
      <c r="O234" s="24">
        <f t="shared" si="25"/>
        <v>1.2506523504273857</v>
      </c>
      <c r="P234" s="24">
        <f t="shared" si="26"/>
        <v>3.3231863393883954</v>
      </c>
      <c r="Q234" s="20">
        <f t="shared" si="27"/>
        <v>1</v>
      </c>
      <c r="R234" s="23"/>
    </row>
    <row r="235" spans="1:18" x14ac:dyDescent="0.25">
      <c r="A235" s="21">
        <v>18410</v>
      </c>
      <c r="B235" s="22">
        <f>INDEX(WeightUpdate!$J$6:$J$794,MATCH($A235*10+B$2,WeightUpdate!$A$6:$A$794,0))</f>
        <v>0.62339953369466572</v>
      </c>
      <c r="C235" s="22">
        <f>INDEX(WeightUpdate!$J$6:$J$794,MATCH($A235*10+C$2,WeightUpdate!$A$6:$A$794,0))</f>
        <v>1.0391003463414639</v>
      </c>
      <c r="D235" s="22">
        <f>INDEX(WeightUpdate!$J$6:$J$794,MATCH($A235*10+D$2,WeightUpdate!$A$6:$A$794,0))</f>
        <v>1.8293000679628335</v>
      </c>
      <c r="E235" s="23">
        <f>INDEX(WeightUpdate!$F$6:$F$794,MATCH($A235*10+E$2,WeightUpdate!$A$6:$A$794,0))</f>
        <v>81</v>
      </c>
      <c r="F235" s="23">
        <f>INDEX(WeightUpdate!$F$6:$F$794,MATCH($A235*10+F$2,WeightUpdate!$A$6:$A$794,0))</f>
        <v>70</v>
      </c>
      <c r="G235" s="23">
        <f>INDEX(WeightUpdate!$F$6:$F$794,MATCH($A235*10+G$2,WeightUpdate!$A$6:$A$794,0))</f>
        <v>232</v>
      </c>
      <c r="H235" s="23">
        <f t="shared" si="23"/>
        <v>383</v>
      </c>
      <c r="I235" s="22">
        <f>INDEX(WeightUpdate!$K$6:$K$794,MATCH($A235*10+I$2,WeightUpdate!$A$6:$A$794,0))</f>
        <v>0.73205817028627418</v>
      </c>
      <c r="J235" s="22">
        <f>INDEX(WeightUpdate!$K$6:$K$794,MATCH($A235*10+J$2,WeightUpdate!$A$6:$A$794,0))</f>
        <v>2.0277315783429688</v>
      </c>
      <c r="K235" s="22">
        <f>INDEX(WeightUpdate!$K$6:$K$794,MATCH($A235*10+K$2,WeightUpdate!$A$6:$A$794,0))</f>
        <v>4.6293149562962741</v>
      </c>
      <c r="L235" s="20">
        <f t="shared" si="21"/>
        <v>1</v>
      </c>
      <c r="M235" s="20">
        <f t="shared" si="22"/>
        <v>3</v>
      </c>
      <c r="N235" s="24">
        <f t="shared" si="24"/>
        <v>0.73205817028627418</v>
      </c>
      <c r="O235" s="24">
        <f t="shared" si="25"/>
        <v>2.0277315783429688</v>
      </c>
      <c r="P235" s="24">
        <f t="shared" si="26"/>
        <v>4.6293149562962741</v>
      </c>
      <c r="Q235" s="20">
        <f t="shared" si="27"/>
        <v>1</v>
      </c>
      <c r="R235" s="23"/>
    </row>
    <row r="236" spans="1:18" x14ac:dyDescent="0.25">
      <c r="A236" s="21">
        <v>18411</v>
      </c>
      <c r="B236" s="22">
        <f>INDEX(WeightUpdate!$J$6:$J$794,MATCH($A236*10+B$2,WeightUpdate!$A$6:$A$794,0))</f>
        <v>0.61520067375238174</v>
      </c>
      <c r="C236" s="22">
        <f>INDEX(WeightUpdate!$J$6:$J$794,MATCH($A236*10+C$2,WeightUpdate!$A$6:$A$794,0))</f>
        <v>0.950499647339344</v>
      </c>
      <c r="D236" s="22">
        <f>INDEX(WeightUpdate!$J$6:$J$794,MATCH($A236*10+D$2,WeightUpdate!$A$6:$A$794,0))</f>
        <v>1.5547994079190477</v>
      </c>
      <c r="E236" s="23">
        <f>INDEX(WeightUpdate!$F$6:$F$794,MATCH($A236*10+E$2,WeightUpdate!$A$6:$A$794,0))</f>
        <v>89</v>
      </c>
      <c r="F236" s="23">
        <f>INDEX(WeightUpdate!$F$6:$F$794,MATCH($A236*10+F$2,WeightUpdate!$A$6:$A$794,0))</f>
        <v>60</v>
      </c>
      <c r="G236" s="23">
        <f>INDEX(WeightUpdate!$F$6:$F$794,MATCH($A236*10+G$2,WeightUpdate!$A$6:$A$794,0))</f>
        <v>68</v>
      </c>
      <c r="H236" s="23">
        <f t="shared" si="23"/>
        <v>217</v>
      </c>
      <c r="I236" s="22">
        <f>INDEX(WeightUpdate!$K$6:$K$794,MATCH($A236*10+I$2,WeightUpdate!$A$6:$A$794,0))</f>
        <v>0.59708527504763209</v>
      </c>
      <c r="J236" s="22">
        <f>INDEX(WeightUpdate!$K$6:$K$794,MATCH($A236*10+J$2,WeightUpdate!$A$6:$A$794,0))</f>
        <v>0.98095190768860507</v>
      </c>
      <c r="K236" s="22">
        <f>INDEX(WeightUpdate!$K$6:$K$794,MATCH($A236*10+K$2,WeightUpdate!$A$6:$A$794,0))</f>
        <v>2.803655445936287</v>
      </c>
      <c r="L236" s="20">
        <f t="shared" si="21"/>
        <v>1</v>
      </c>
      <c r="M236" s="20">
        <f t="shared" si="22"/>
        <v>1</v>
      </c>
      <c r="N236" s="24">
        <f t="shared" si="24"/>
        <v>0.59708527504763209</v>
      </c>
      <c r="O236" s="24">
        <f t="shared" si="25"/>
        <v>0.98095190768860507</v>
      </c>
      <c r="P236" s="24">
        <f t="shared" si="26"/>
        <v>2.803655445936287</v>
      </c>
      <c r="Q236" s="20">
        <f t="shared" si="27"/>
        <v>1</v>
      </c>
      <c r="R236" s="23"/>
    </row>
    <row r="237" spans="1:18" x14ac:dyDescent="0.25">
      <c r="A237" s="21">
        <v>18412</v>
      </c>
      <c r="B237" s="22">
        <f>INDEX(WeightUpdate!$J$6:$J$794,MATCH($A237*10+B$2,WeightUpdate!$A$6:$A$794,0))</f>
        <v>0.41520002266881584</v>
      </c>
      <c r="C237" s="22">
        <f>INDEX(WeightUpdate!$J$6:$J$794,MATCH($A237*10+C$2,WeightUpdate!$A$6:$A$794,0))</f>
        <v>0.69479968854589103</v>
      </c>
      <c r="D237" s="22">
        <f>INDEX(WeightUpdate!$J$6:$J$794,MATCH($A237*10+D$2,WeightUpdate!$A$6:$A$794,0))</f>
        <v>1.005000141265882</v>
      </c>
      <c r="E237" s="23">
        <f>INDEX(WeightUpdate!$F$6:$F$794,MATCH($A237*10+E$2,WeightUpdate!$A$6:$A$794,0))</f>
        <v>808</v>
      </c>
      <c r="F237" s="23">
        <f>INDEX(WeightUpdate!$F$6:$F$794,MATCH($A237*10+F$2,WeightUpdate!$A$6:$A$794,0))</f>
        <v>171</v>
      </c>
      <c r="G237" s="23">
        <f>INDEX(WeightUpdate!$F$6:$F$794,MATCH($A237*10+G$2,WeightUpdate!$A$6:$A$794,0))</f>
        <v>143</v>
      </c>
      <c r="H237" s="23">
        <f t="shared" si="23"/>
        <v>1122</v>
      </c>
      <c r="I237" s="22">
        <f>INDEX(WeightUpdate!$K$6:$K$794,MATCH($A237*10+I$2,WeightUpdate!$A$6:$A$794,0))</f>
        <v>0.32294249815780252</v>
      </c>
      <c r="J237" s="22">
        <f>INDEX(WeightUpdate!$K$6:$K$794,MATCH($A237*10+J$2,WeightUpdate!$A$6:$A$794,0))</f>
        <v>0.43952755670595417</v>
      </c>
      <c r="K237" s="22">
        <f>INDEX(WeightUpdate!$K$6:$K$794,MATCH($A237*10+K$2,WeightUpdate!$A$6:$A$794,0))</f>
        <v>0.67217753066097097</v>
      </c>
      <c r="L237" s="20">
        <f t="shared" si="21"/>
        <v>1</v>
      </c>
      <c r="M237" s="20">
        <f t="shared" si="22"/>
        <v>1</v>
      </c>
      <c r="N237" s="24">
        <f t="shared" si="24"/>
        <v>0.32294249815780252</v>
      </c>
      <c r="O237" s="24">
        <f t="shared" si="25"/>
        <v>0.43952755670595417</v>
      </c>
      <c r="P237" s="24">
        <f t="shared" si="26"/>
        <v>0.67217753066097097</v>
      </c>
      <c r="Q237" s="20">
        <f t="shared" si="27"/>
        <v>1</v>
      </c>
      <c r="R237" s="23"/>
    </row>
    <row r="238" spans="1:18" x14ac:dyDescent="0.25">
      <c r="A238" s="21">
        <v>18413</v>
      </c>
      <c r="B238" s="22">
        <f>INDEX(WeightUpdate!$J$6:$J$794,MATCH($A238*10+B$2,WeightUpdate!$A$6:$A$794,0))</f>
        <v>0.40970001088172836</v>
      </c>
      <c r="C238" s="22">
        <f>INDEX(WeightUpdate!$J$6:$J$794,MATCH($A238*10+C$2,WeightUpdate!$A$6:$A$794,0))</f>
        <v>0.59869936030389681</v>
      </c>
      <c r="D238" s="22">
        <f>INDEX(WeightUpdate!$J$6:$J$794,MATCH($A238*10+D$2,WeightUpdate!$A$6:$A$794,0))</f>
        <v>1.0126994475594593</v>
      </c>
      <c r="E238" s="23">
        <f>INDEX(WeightUpdate!$F$6:$F$794,MATCH($A238*10+E$2,WeightUpdate!$A$6:$A$794,0))</f>
        <v>328</v>
      </c>
      <c r="F238" s="23">
        <f>INDEX(WeightUpdate!$F$6:$F$794,MATCH($A238*10+F$2,WeightUpdate!$A$6:$A$794,0))</f>
        <v>73</v>
      </c>
      <c r="G238" s="23">
        <f>INDEX(WeightUpdate!$F$6:$F$794,MATCH($A238*10+G$2,WeightUpdate!$A$6:$A$794,0))</f>
        <v>63</v>
      </c>
      <c r="H238" s="23">
        <f t="shared" si="23"/>
        <v>464</v>
      </c>
      <c r="I238" s="22">
        <f>INDEX(WeightUpdate!$K$6:$K$794,MATCH($A238*10+I$2,WeightUpdate!$A$6:$A$794,0))</f>
        <v>0.37487364817424068</v>
      </c>
      <c r="J238" s="22">
        <f>INDEX(WeightUpdate!$K$6:$K$794,MATCH($A238*10+J$2,WeightUpdate!$A$6:$A$794,0))</f>
        <v>0.51787448766950939</v>
      </c>
      <c r="K238" s="22">
        <f>INDEX(WeightUpdate!$K$6:$K$794,MATCH($A238*10+K$2,WeightUpdate!$A$6:$A$794,0))</f>
        <v>0.79855460831381819</v>
      </c>
      <c r="L238" s="20">
        <f t="shared" si="21"/>
        <v>1</v>
      </c>
      <c r="M238" s="20">
        <f t="shared" si="22"/>
        <v>1</v>
      </c>
      <c r="N238" s="24">
        <f t="shared" si="24"/>
        <v>0.37487364817424068</v>
      </c>
      <c r="O238" s="24">
        <f t="shared" si="25"/>
        <v>0.51787448766950939</v>
      </c>
      <c r="P238" s="24">
        <f t="shared" si="26"/>
        <v>0.79855460831381819</v>
      </c>
      <c r="Q238" s="20">
        <f t="shared" si="27"/>
        <v>1</v>
      </c>
      <c r="R238" s="23"/>
    </row>
    <row r="239" spans="1:18" x14ac:dyDescent="0.25">
      <c r="A239" s="21">
        <v>18414</v>
      </c>
      <c r="B239" s="22">
        <f>INDEX(WeightUpdate!$J$6:$J$794,MATCH($A239*10+B$2,WeightUpdate!$A$6:$A$794,0))</f>
        <v>0.5280999163909591</v>
      </c>
      <c r="C239" s="22">
        <f>INDEX(WeightUpdate!$J$6:$J$794,MATCH($A239*10+C$2,WeightUpdate!$A$6:$A$794,0))</f>
        <v>0.99570010777903173</v>
      </c>
      <c r="D239" s="22">
        <f>INDEX(WeightUpdate!$J$6:$J$794,MATCH($A239*10+D$2,WeightUpdate!$A$6:$A$794,0))</f>
        <v>1.9674000371754705</v>
      </c>
      <c r="E239" s="23">
        <f>INDEX(WeightUpdate!$F$6:$F$794,MATCH($A239*10+E$2,WeightUpdate!$A$6:$A$794,0))</f>
        <v>419</v>
      </c>
      <c r="F239" s="23">
        <f>INDEX(WeightUpdate!$F$6:$F$794,MATCH($A239*10+F$2,WeightUpdate!$A$6:$A$794,0))</f>
        <v>95</v>
      </c>
      <c r="G239" s="23">
        <f>INDEX(WeightUpdate!$F$6:$F$794,MATCH($A239*10+G$2,WeightUpdate!$A$6:$A$794,0))</f>
        <v>121</v>
      </c>
      <c r="H239" s="23">
        <f t="shared" si="23"/>
        <v>635</v>
      </c>
      <c r="I239" s="22">
        <f>INDEX(WeightUpdate!$K$6:$K$794,MATCH($A239*10+I$2,WeightUpdate!$A$6:$A$794,0))</f>
        <v>0.40366075020362568</v>
      </c>
      <c r="J239" s="22">
        <f>INDEX(WeightUpdate!$K$6:$K$794,MATCH($A239*10+J$2,WeightUpdate!$A$6:$A$794,0))</f>
        <v>0.76282327126146221</v>
      </c>
      <c r="K239" s="22">
        <f>INDEX(WeightUpdate!$K$6:$K$794,MATCH($A239*10+K$2,WeightUpdate!$A$6:$A$794,0))</f>
        <v>1.3692751700373682</v>
      </c>
      <c r="L239" s="20">
        <f t="shared" si="21"/>
        <v>1</v>
      </c>
      <c r="M239" s="20">
        <f t="shared" si="22"/>
        <v>1</v>
      </c>
      <c r="N239" s="24">
        <f t="shared" si="24"/>
        <v>0.40366075020362568</v>
      </c>
      <c r="O239" s="24">
        <f t="shared" si="25"/>
        <v>0.76282327126146221</v>
      </c>
      <c r="P239" s="24">
        <f t="shared" si="26"/>
        <v>1.3692751700373682</v>
      </c>
      <c r="Q239" s="20">
        <f t="shared" si="27"/>
        <v>1</v>
      </c>
      <c r="R239" s="23"/>
    </row>
    <row r="240" spans="1:18" x14ac:dyDescent="0.25">
      <c r="A240" s="21">
        <v>18415</v>
      </c>
      <c r="B240" s="22">
        <f>INDEX(WeightUpdate!$J$6:$J$794,MATCH($A240*10+B$2,WeightUpdate!$A$6:$A$794,0))</f>
        <v>0.73250479256666667</v>
      </c>
      <c r="C240" s="22">
        <f>INDEX(WeightUpdate!$J$6:$J$794,MATCH($A240*10+C$2,WeightUpdate!$A$6:$A$794,0))</f>
        <v>1.1674042567454548</v>
      </c>
      <c r="D240" s="22">
        <f>INDEX(WeightUpdate!$J$6:$J$794,MATCH($A240*10+D$2,WeightUpdate!$A$6:$A$794,0))</f>
        <v>1.9603976580916667</v>
      </c>
      <c r="E240" s="23">
        <f>INDEX(WeightUpdate!$F$6:$F$794,MATCH($A240*10+E$2,WeightUpdate!$A$6:$A$794,0))</f>
        <v>1</v>
      </c>
      <c r="F240" s="23">
        <f>INDEX(WeightUpdate!$F$6:$F$794,MATCH($A240*10+F$2,WeightUpdate!$A$6:$A$794,0))</f>
        <v>6</v>
      </c>
      <c r="G240" s="23">
        <f>INDEX(WeightUpdate!$F$6:$F$794,MATCH($A240*10+G$2,WeightUpdate!$A$6:$A$794,0))</f>
        <v>11</v>
      </c>
      <c r="H240" s="23">
        <f t="shared" si="23"/>
        <v>18</v>
      </c>
      <c r="I240" s="22">
        <f>INDEX(WeightUpdate!$K$6:$K$794,MATCH($A240*10+I$2,WeightUpdate!$A$6:$A$794,0))</f>
        <v>1.5206736553932134</v>
      </c>
      <c r="J240" s="22">
        <f>INDEX(WeightUpdate!$K$6:$K$794,MATCH($A240*10+J$2,WeightUpdate!$A$6:$A$794,0))</f>
        <v>2.75268906002837</v>
      </c>
      <c r="K240" s="22">
        <f>INDEX(WeightUpdate!$K$6:$K$794,MATCH($A240*10+K$2,WeightUpdate!$A$6:$A$794,0))</f>
        <v>2.6459031713513612</v>
      </c>
      <c r="L240" s="20">
        <f t="shared" si="21"/>
        <v>0</v>
      </c>
      <c r="M240" s="20">
        <f t="shared" si="22"/>
        <v>3</v>
      </c>
      <c r="N240" s="24">
        <f t="shared" si="24"/>
        <v>0.98864469954982392</v>
      </c>
      <c r="O240" s="24">
        <f t="shared" si="25"/>
        <v>1.5756184019209054</v>
      </c>
      <c r="P240" s="24">
        <f t="shared" si="26"/>
        <v>2.6459031713513612</v>
      </c>
      <c r="Q240" s="20">
        <f t="shared" si="27"/>
        <v>1</v>
      </c>
      <c r="R240" s="23"/>
    </row>
    <row r="241" spans="1:18" x14ac:dyDescent="0.25">
      <c r="A241" s="21">
        <v>19410</v>
      </c>
      <c r="B241" s="22">
        <f>INDEX(WeightUpdate!$J$6:$J$794,MATCH($A241*10+B$2,WeightUpdate!$A$6:$A$794,0))</f>
        <v>0.93749993719330627</v>
      </c>
      <c r="C241" s="22">
        <f>INDEX(WeightUpdate!$J$6:$J$794,MATCH($A241*10+C$2,WeightUpdate!$A$6:$A$794,0))</f>
        <v>1.041099475395</v>
      </c>
      <c r="D241" s="22">
        <f>INDEX(WeightUpdate!$J$6:$J$794,MATCH($A241*10+D$2,WeightUpdate!$A$6:$A$794,0))</f>
        <v>1.2893993852500001</v>
      </c>
      <c r="E241" s="23">
        <f>INDEX(WeightUpdate!$F$6:$F$794,MATCH($A241*10+E$2,WeightUpdate!$A$6:$A$794,0))</f>
        <v>105</v>
      </c>
      <c r="F241" s="23">
        <f>INDEX(WeightUpdate!$F$6:$F$794,MATCH($A241*10+F$2,WeightUpdate!$A$6:$A$794,0))</f>
        <v>9</v>
      </c>
      <c r="G241" s="23">
        <f>INDEX(WeightUpdate!$F$6:$F$794,MATCH($A241*10+G$2,WeightUpdate!$A$6:$A$794,0))</f>
        <v>5</v>
      </c>
      <c r="H241" s="23">
        <f t="shared" si="23"/>
        <v>119</v>
      </c>
      <c r="I241" s="22">
        <f>INDEX(WeightUpdate!$K$6:$K$794,MATCH($A241*10+I$2,WeightUpdate!$A$6:$A$794,0))</f>
        <v>1.3767167750572771</v>
      </c>
      <c r="J241" s="22">
        <f>INDEX(WeightUpdate!$K$6:$K$794,MATCH($A241*10+J$2,WeightUpdate!$A$6:$A$794,0))</f>
        <v>1.1766117967812164</v>
      </c>
      <c r="K241" s="22">
        <f>INDEX(WeightUpdate!$K$6:$K$794,MATCH($A241*10+K$2,WeightUpdate!$A$6:$A$794,0))</f>
        <v>0.77330439050226818</v>
      </c>
      <c r="L241" s="20">
        <f t="shared" si="21"/>
        <v>0</v>
      </c>
      <c r="M241" s="20">
        <f t="shared" si="22"/>
        <v>1</v>
      </c>
      <c r="N241" s="24">
        <f t="shared" si="24"/>
        <v>1.3767167750572771</v>
      </c>
      <c r="O241" s="24">
        <f t="shared" si="25"/>
        <v>1.5143884525630049</v>
      </c>
      <c r="P241" s="24">
        <f t="shared" si="26"/>
        <v>1.6520601300687325</v>
      </c>
      <c r="Q241" s="20">
        <f t="shared" si="27"/>
        <v>1</v>
      </c>
      <c r="R241" s="23"/>
    </row>
    <row r="242" spans="1:18" x14ac:dyDescent="0.25">
      <c r="A242" s="21">
        <v>19411</v>
      </c>
      <c r="B242" s="22">
        <f>INDEX(WeightUpdate!$J$6:$J$794,MATCH($A242*10+B$2,WeightUpdate!$A$6:$A$794,0))</f>
        <v>0.554400207223256</v>
      </c>
      <c r="C242" s="22">
        <f>INDEX(WeightUpdate!$J$6:$J$794,MATCH($A242*10+C$2,WeightUpdate!$A$6:$A$794,0))</f>
        <v>0.84220114277142855</v>
      </c>
      <c r="D242" s="22">
        <f>INDEX(WeightUpdate!$J$6:$J$794,MATCH($A242*10+D$2,WeightUpdate!$A$6:$A$794,0))</f>
        <v>1.0800184495</v>
      </c>
      <c r="E242" s="23">
        <f>INDEX(WeightUpdate!$F$6:$F$794,MATCH($A242*10+E$2,WeightUpdate!$A$6:$A$794,0))</f>
        <v>21</v>
      </c>
      <c r="F242" s="23">
        <f>INDEX(WeightUpdate!$F$6:$F$794,MATCH($A242*10+F$2,WeightUpdate!$A$6:$A$794,0))</f>
        <v>3</v>
      </c>
      <c r="G242" s="23">
        <f>INDEX(WeightUpdate!$F$6:$F$794,MATCH($A242*10+G$2,WeightUpdate!$A$6:$A$794,0))</f>
        <v>1</v>
      </c>
      <c r="H242" s="23">
        <f t="shared" si="23"/>
        <v>25</v>
      </c>
      <c r="I242" s="22">
        <f>INDEX(WeightUpdate!$K$6:$K$794,MATCH($A242*10+I$2,WeightUpdate!$A$6:$A$794,0))</f>
        <v>1.0371885724709342</v>
      </c>
      <c r="J242" s="22">
        <f>INDEX(WeightUpdate!$K$6:$K$794,MATCH($A242*10+J$2,WeightUpdate!$A$6:$A$794,0))</f>
        <v>0.74047928592521839</v>
      </c>
      <c r="K242" s="22">
        <f>INDEX(WeightUpdate!$K$6:$K$794,MATCH($A242*10+K$2,WeightUpdate!$A$6:$A$794,0))</f>
        <v>0.89674290974190718</v>
      </c>
      <c r="L242" s="20">
        <f t="shared" si="21"/>
        <v>0</v>
      </c>
      <c r="M242" s="20">
        <f t="shared" si="22"/>
        <v>1</v>
      </c>
      <c r="N242" s="24">
        <f t="shared" si="24"/>
        <v>1.0371885724709342</v>
      </c>
      <c r="O242" s="24">
        <f t="shared" si="25"/>
        <v>1.1409074297180277</v>
      </c>
      <c r="P242" s="24">
        <f t="shared" si="26"/>
        <v>1.244626286965121</v>
      </c>
      <c r="Q242" s="20">
        <f t="shared" si="27"/>
        <v>1</v>
      </c>
      <c r="R242" s="23"/>
    </row>
    <row r="243" spans="1:18" x14ac:dyDescent="0.25">
      <c r="A243" s="21">
        <v>19412</v>
      </c>
      <c r="B243" s="22">
        <f>INDEX(WeightUpdate!$J$6:$J$794,MATCH($A243*10+B$2,WeightUpdate!$A$6:$A$794,0))</f>
        <v>0.58830173533000019</v>
      </c>
      <c r="C243" s="22">
        <f>INDEX(WeightUpdate!$J$6:$J$794,MATCH($A243*10+C$2,WeightUpdate!$A$6:$A$794,0))</f>
        <v>0.77997012700000001</v>
      </c>
      <c r="D243" s="22">
        <f>INDEX(WeightUpdate!$J$6:$J$794,MATCH($A243*10+D$2,WeightUpdate!$A$6:$A$794,0))</f>
        <v>1.5277932793</v>
      </c>
      <c r="E243" s="23">
        <f>INDEX(WeightUpdate!$F$6:$F$794,MATCH($A243*10+E$2,WeightUpdate!$A$6:$A$794,0))</f>
        <v>15</v>
      </c>
      <c r="F243" s="23">
        <f>INDEX(WeightUpdate!$F$6:$F$794,MATCH($A243*10+F$2,WeightUpdate!$A$6:$A$794,0))</f>
        <v>1</v>
      </c>
      <c r="G243" s="23">
        <f>INDEX(WeightUpdate!$F$6:$F$794,MATCH($A243*10+G$2,WeightUpdate!$A$6:$A$794,0))</f>
        <v>0</v>
      </c>
      <c r="H243" s="23">
        <f t="shared" si="23"/>
        <v>16</v>
      </c>
      <c r="I243" s="22">
        <f>INDEX(WeightUpdate!$K$6:$K$794,MATCH($A243*10+I$2,WeightUpdate!$A$6:$A$794,0))</f>
        <v>0.57552466640040811</v>
      </c>
      <c r="J243" s="22">
        <f>INDEX(WeightUpdate!$K$6:$K$794,MATCH($A243*10+J$2,WeightUpdate!$A$6:$A$794,0))</f>
        <v>1.4132385560266689</v>
      </c>
      <c r="K243" s="22">
        <f>INDEX(WeightUpdate!$K$6:$K$794,MATCH($A243*10+K$2,WeightUpdate!$A$6:$A$794,0))</f>
        <v>1.5277932793</v>
      </c>
      <c r="L243" s="20">
        <f t="shared" si="21"/>
        <v>1</v>
      </c>
      <c r="M243" s="20">
        <f t="shared" si="22"/>
        <v>1</v>
      </c>
      <c r="N243" s="24">
        <f t="shared" si="24"/>
        <v>0.57552466640040811</v>
      </c>
      <c r="O243" s="24">
        <f t="shared" si="25"/>
        <v>1.4132385560266689</v>
      </c>
      <c r="P243" s="24">
        <f t="shared" si="26"/>
        <v>1.5277932793</v>
      </c>
      <c r="Q243" s="20">
        <f t="shared" si="27"/>
        <v>1</v>
      </c>
      <c r="R243" s="23"/>
    </row>
    <row r="244" spans="1:18" x14ac:dyDescent="0.25">
      <c r="A244" s="21">
        <v>19413</v>
      </c>
      <c r="B244" s="22">
        <f>INDEX(WeightUpdate!$J$6:$J$794,MATCH($A244*10+B$2,WeightUpdate!$A$6:$A$794,0))</f>
        <v>0.67980024379379322</v>
      </c>
      <c r="C244" s="22">
        <f>INDEX(WeightUpdate!$J$6:$J$794,MATCH($A244*10+C$2,WeightUpdate!$A$6:$A$794,0))</f>
        <v>0.90029788517272713</v>
      </c>
      <c r="D244" s="22">
        <f>INDEX(WeightUpdate!$J$6:$J$794,MATCH($A244*10+D$2,WeightUpdate!$A$6:$A$794,0))</f>
        <v>1.1607918781</v>
      </c>
      <c r="E244" s="23">
        <f>INDEX(WeightUpdate!$F$6:$F$794,MATCH($A244*10+E$2,WeightUpdate!$A$6:$A$794,0))</f>
        <v>71</v>
      </c>
      <c r="F244" s="23">
        <f>INDEX(WeightUpdate!$F$6:$F$794,MATCH($A244*10+F$2,WeightUpdate!$A$6:$A$794,0))</f>
        <v>10</v>
      </c>
      <c r="G244" s="23">
        <f>INDEX(WeightUpdate!$F$6:$F$794,MATCH($A244*10+G$2,WeightUpdate!$A$6:$A$794,0))</f>
        <v>1</v>
      </c>
      <c r="H244" s="23">
        <f t="shared" si="23"/>
        <v>82</v>
      </c>
      <c r="I244" s="22">
        <f>INDEX(WeightUpdate!$K$6:$K$794,MATCH($A244*10+I$2,WeightUpdate!$A$6:$A$794,0))</f>
        <v>1.3513889863443787</v>
      </c>
      <c r="J244" s="22">
        <f>INDEX(WeightUpdate!$K$6:$K$794,MATCH($A244*10+J$2,WeightUpdate!$A$6:$A$794,0))</f>
        <v>1.5732337757882107</v>
      </c>
      <c r="K244" s="22">
        <f>INDEX(WeightUpdate!$K$6:$K$794,MATCH($A244*10+K$2,WeightUpdate!$A$6:$A$794,0))</f>
        <v>1.1061956961369452</v>
      </c>
      <c r="L244" s="20">
        <f t="shared" si="21"/>
        <v>0</v>
      </c>
      <c r="M244" s="20">
        <f t="shared" si="22"/>
        <v>1</v>
      </c>
      <c r="N244" s="24">
        <f t="shared" si="24"/>
        <v>1.3513889863443787</v>
      </c>
      <c r="O244" s="24">
        <f t="shared" si="25"/>
        <v>1.7305571533670319</v>
      </c>
      <c r="P244" s="24">
        <f t="shared" si="26"/>
        <v>1.8878805309458526</v>
      </c>
      <c r="Q244" s="20">
        <f t="shared" si="27"/>
        <v>1</v>
      </c>
      <c r="R244" s="23"/>
    </row>
    <row r="245" spans="1:18" x14ac:dyDescent="0.25">
      <c r="A245" s="21">
        <v>19414</v>
      </c>
      <c r="B245" s="22">
        <f>INDEX(WeightUpdate!$J$6:$J$794,MATCH($A245*10+B$2,WeightUpdate!$A$6:$A$794,0))</f>
        <v>0.40890104030689628</v>
      </c>
      <c r="C245" s="22">
        <f>INDEX(WeightUpdate!$J$6:$J$794,MATCH($A245*10+C$2,WeightUpdate!$A$6:$A$794,0))</f>
        <v>0.52450447777499987</v>
      </c>
      <c r="D245" s="22">
        <f>INDEX(WeightUpdate!$J$6:$J$794,MATCH($A245*10+D$2,WeightUpdate!$A$6:$A$794,0))</f>
        <v>0.70579727065999998</v>
      </c>
      <c r="E245" s="23">
        <f>INDEX(WeightUpdate!$F$6:$F$794,MATCH($A245*10+E$2,WeightUpdate!$A$6:$A$794,0))</f>
        <v>21</v>
      </c>
      <c r="F245" s="23">
        <f>INDEX(WeightUpdate!$F$6:$F$794,MATCH($A245*10+F$2,WeightUpdate!$A$6:$A$794,0))</f>
        <v>5</v>
      </c>
      <c r="G245" s="23">
        <f>INDEX(WeightUpdate!$F$6:$F$794,MATCH($A245*10+G$2,WeightUpdate!$A$6:$A$794,0))</f>
        <v>1</v>
      </c>
      <c r="H245" s="23">
        <f t="shared" si="23"/>
        <v>27</v>
      </c>
      <c r="I245" s="22">
        <f>INDEX(WeightUpdate!$K$6:$K$794,MATCH($A245*10+I$2,WeightUpdate!$A$6:$A$794,0))</f>
        <v>0.975390002902214</v>
      </c>
      <c r="J245" s="22">
        <f>INDEX(WeightUpdate!$K$6:$K$794,MATCH($A245*10+J$2,WeightUpdate!$A$6:$A$794,0))</f>
        <v>0.91929098208135052</v>
      </c>
      <c r="K245" s="22">
        <f>INDEX(WeightUpdate!$K$6:$K$794,MATCH($A245*10+K$2,WeightUpdate!$A$6:$A$794,0))</f>
        <v>0.58413673880033234</v>
      </c>
      <c r="L245" s="20">
        <f t="shared" si="21"/>
        <v>0</v>
      </c>
      <c r="M245" s="20">
        <f t="shared" si="22"/>
        <v>1</v>
      </c>
      <c r="N245" s="24">
        <f t="shared" si="24"/>
        <v>0.975390002902214</v>
      </c>
      <c r="O245" s="24">
        <f t="shared" si="25"/>
        <v>1.0729290031924354</v>
      </c>
      <c r="P245" s="24">
        <f t="shared" si="26"/>
        <v>1.1704680034826567</v>
      </c>
      <c r="Q245" s="20">
        <f t="shared" si="27"/>
        <v>1</v>
      </c>
      <c r="R245" s="23"/>
    </row>
    <row r="246" spans="1:18" x14ac:dyDescent="0.25">
      <c r="A246" s="21">
        <v>19415</v>
      </c>
      <c r="B246" s="22">
        <f>INDEX(WeightUpdate!$J$6:$J$794,MATCH($A246*10+B$2,WeightUpdate!$A$6:$A$794,0))</f>
        <v>0.40399996965882351</v>
      </c>
      <c r="C246" s="22">
        <f>INDEX(WeightUpdate!$J$6:$J$794,MATCH($A246*10+C$2,WeightUpdate!$A$6:$A$794,0))</f>
        <v>0.56870462220999984</v>
      </c>
      <c r="D246" s="22">
        <f>INDEX(WeightUpdate!$J$6:$J$794,MATCH($A246*10+D$2,WeightUpdate!$A$6:$A$794,0))</f>
        <v>0.71031614070000015</v>
      </c>
      <c r="E246" s="23">
        <f>INDEX(WeightUpdate!$F$6:$F$794,MATCH($A246*10+E$2,WeightUpdate!$A$6:$A$794,0))</f>
        <v>43</v>
      </c>
      <c r="F246" s="23">
        <f>INDEX(WeightUpdate!$F$6:$F$794,MATCH($A246*10+F$2,WeightUpdate!$A$6:$A$794,0))</f>
        <v>13</v>
      </c>
      <c r="G246" s="23">
        <f>INDEX(WeightUpdate!$F$6:$F$794,MATCH($A246*10+G$2,WeightUpdate!$A$6:$A$794,0))</f>
        <v>2</v>
      </c>
      <c r="H246" s="23">
        <f t="shared" si="23"/>
        <v>58</v>
      </c>
      <c r="I246" s="22">
        <f>INDEX(WeightUpdate!$K$6:$K$794,MATCH($A246*10+I$2,WeightUpdate!$A$6:$A$794,0))</f>
        <v>0.48309746020230443</v>
      </c>
      <c r="J246" s="22">
        <f>INDEX(WeightUpdate!$K$6:$K$794,MATCH($A246*10+J$2,WeightUpdate!$A$6:$A$794,0))</f>
        <v>0.57340364166004554</v>
      </c>
      <c r="K246" s="22">
        <f>INDEX(WeightUpdate!$K$6:$K$794,MATCH($A246*10+K$2,WeightUpdate!$A$6:$A$794,0))</f>
        <v>2.2053557166872326</v>
      </c>
      <c r="L246" s="20">
        <f t="shared" si="21"/>
        <v>1</v>
      </c>
      <c r="M246" s="20">
        <f t="shared" si="22"/>
        <v>1</v>
      </c>
      <c r="N246" s="24">
        <f t="shared" si="24"/>
        <v>0.48309746020230443</v>
      </c>
      <c r="O246" s="24">
        <f t="shared" si="25"/>
        <v>0.57340364166004554</v>
      </c>
      <c r="P246" s="24">
        <f t="shared" si="26"/>
        <v>2.2053557166872326</v>
      </c>
      <c r="Q246" s="20">
        <f t="shared" si="27"/>
        <v>1</v>
      </c>
      <c r="R246" s="23"/>
    </row>
    <row r="247" spans="1:18" x14ac:dyDescent="0.25">
      <c r="A247" s="21">
        <v>19416</v>
      </c>
      <c r="B247" s="22">
        <f>INDEX(WeightUpdate!$J$6:$J$794,MATCH($A247*10+B$2,WeightUpdate!$A$6:$A$794,0))</f>
        <v>0.77329995262989426</v>
      </c>
      <c r="C247" s="22">
        <f>INDEX(WeightUpdate!$J$6:$J$794,MATCH($A247*10+C$2,WeightUpdate!$A$6:$A$794,0))</f>
        <v>0.89890075570952377</v>
      </c>
      <c r="D247" s="22">
        <f>INDEX(WeightUpdate!$J$6:$J$794,MATCH($A247*10+D$2,WeightUpdate!$A$6:$A$794,0))</f>
        <v>1.1999014884874999</v>
      </c>
      <c r="E247" s="23">
        <f>INDEX(WeightUpdate!$F$6:$F$794,MATCH($A247*10+E$2,WeightUpdate!$A$6:$A$794,0))</f>
        <v>30</v>
      </c>
      <c r="F247" s="23">
        <f>INDEX(WeightUpdate!$F$6:$F$794,MATCH($A247*10+F$2,WeightUpdate!$A$6:$A$794,0))</f>
        <v>16</v>
      </c>
      <c r="G247" s="23">
        <f>INDEX(WeightUpdate!$F$6:$F$794,MATCH($A247*10+G$2,WeightUpdate!$A$6:$A$794,0))</f>
        <v>16</v>
      </c>
      <c r="H247" s="23">
        <f t="shared" si="23"/>
        <v>62</v>
      </c>
      <c r="I247" s="22">
        <f>INDEX(WeightUpdate!$K$6:$K$794,MATCH($A247*10+I$2,WeightUpdate!$A$6:$A$794,0))</f>
        <v>0.88458624781850415</v>
      </c>
      <c r="J247" s="22">
        <f>INDEX(WeightUpdate!$K$6:$K$794,MATCH($A247*10+J$2,WeightUpdate!$A$6:$A$794,0))</f>
        <v>0.69191161929970901</v>
      </c>
      <c r="K247" s="22">
        <f>INDEX(WeightUpdate!$K$6:$K$794,MATCH($A247*10+K$2,WeightUpdate!$A$6:$A$794,0))</f>
        <v>1.6801423885564462</v>
      </c>
      <c r="L247" s="20">
        <f t="shared" si="21"/>
        <v>0</v>
      </c>
      <c r="M247" s="20">
        <f t="shared" si="22"/>
        <v>1</v>
      </c>
      <c r="N247" s="24">
        <f t="shared" si="24"/>
        <v>0.88458624781850415</v>
      </c>
      <c r="O247" s="24">
        <f t="shared" si="25"/>
        <v>1.0282623760031073</v>
      </c>
      <c r="P247" s="24">
        <f t="shared" si="26"/>
        <v>1.3725803963174372</v>
      </c>
      <c r="Q247" s="20">
        <f t="shared" si="27"/>
        <v>1</v>
      </c>
      <c r="R247" s="23"/>
    </row>
    <row r="248" spans="1:18" x14ac:dyDescent="0.25">
      <c r="A248" s="21">
        <v>19417</v>
      </c>
      <c r="B248" s="22">
        <f>INDEX(WeightUpdate!$J$6:$J$794,MATCH($A248*10+B$2,WeightUpdate!$A$6:$A$794,0))</f>
        <v>0.82869820940999972</v>
      </c>
      <c r="C248" s="22">
        <f>INDEX(WeightUpdate!$J$6:$J$794,MATCH($A248*10+C$2,WeightUpdate!$A$6:$A$794,0))</f>
        <v>0.88689722642499991</v>
      </c>
      <c r="D248" s="22">
        <f>INDEX(WeightUpdate!$J$6:$J$794,MATCH($A248*10+D$2,WeightUpdate!$A$6:$A$794,0))</f>
        <v>0.94620667552000004</v>
      </c>
      <c r="E248" s="23">
        <f>INDEX(WeightUpdate!$F$6:$F$794,MATCH($A248*10+E$2,WeightUpdate!$A$6:$A$794,0))</f>
        <v>15</v>
      </c>
      <c r="F248" s="23">
        <f>INDEX(WeightUpdate!$F$6:$F$794,MATCH($A248*10+F$2,WeightUpdate!$A$6:$A$794,0))</f>
        <v>2</v>
      </c>
      <c r="G248" s="23">
        <f>INDEX(WeightUpdate!$F$6:$F$794,MATCH($A248*10+G$2,WeightUpdate!$A$6:$A$794,0))</f>
        <v>3</v>
      </c>
      <c r="H248" s="23">
        <f t="shared" si="23"/>
        <v>20</v>
      </c>
      <c r="I248" s="22">
        <f>INDEX(WeightUpdate!$K$6:$K$794,MATCH($A248*10+I$2,WeightUpdate!$A$6:$A$794,0))</f>
        <v>0.46342771795253707</v>
      </c>
      <c r="J248" s="22">
        <f>INDEX(WeightUpdate!$K$6:$K$794,MATCH($A248*10+J$2,WeightUpdate!$A$6:$A$794,0))</f>
        <v>0.42782007942091071</v>
      </c>
      <c r="K248" s="22">
        <f>INDEX(WeightUpdate!$K$6:$K$794,MATCH($A248*10+K$2,WeightUpdate!$A$6:$A$794,0))</f>
        <v>0.68548879549978281</v>
      </c>
      <c r="L248" s="20">
        <f t="shared" si="21"/>
        <v>0</v>
      </c>
      <c r="M248" s="20">
        <f t="shared" si="22"/>
        <v>1</v>
      </c>
      <c r="N248" s="24">
        <f t="shared" si="24"/>
        <v>0.46342771795253707</v>
      </c>
      <c r="O248" s="24">
        <f t="shared" si="25"/>
        <v>0.49597399033020362</v>
      </c>
      <c r="P248" s="24">
        <f t="shared" si="26"/>
        <v>0.5291412426966432</v>
      </c>
      <c r="Q248" s="20">
        <f t="shared" si="27"/>
        <v>1</v>
      </c>
      <c r="R248" s="23"/>
    </row>
    <row r="249" spans="1:18" x14ac:dyDescent="0.25">
      <c r="A249" s="21">
        <v>19418</v>
      </c>
      <c r="B249" s="22">
        <f>INDEX(WeightUpdate!$J$6:$J$794,MATCH($A249*10+B$2,WeightUpdate!$A$6:$A$794,0))</f>
        <v>1.5127750413499998</v>
      </c>
      <c r="C249" s="22">
        <f>INDEX(WeightUpdate!$J$6:$J$794,MATCH($A249*10+C$2,WeightUpdate!$A$6:$A$794,0))</f>
        <v>1.6644841158999999</v>
      </c>
      <c r="D249" s="22">
        <f>INDEX(WeightUpdate!$J$6:$J$794,MATCH($A249*10+D$2,WeightUpdate!$A$6:$A$794,0))</f>
        <v>2.5658983893</v>
      </c>
      <c r="E249" s="23">
        <f>INDEX(WeightUpdate!$F$6:$F$794,MATCH($A249*10+E$2,WeightUpdate!$A$6:$A$794,0))</f>
        <v>0</v>
      </c>
      <c r="F249" s="23">
        <f>INDEX(WeightUpdate!$F$6:$F$794,MATCH($A249*10+F$2,WeightUpdate!$A$6:$A$794,0))</f>
        <v>2</v>
      </c>
      <c r="G249" s="23">
        <f>INDEX(WeightUpdate!$F$6:$F$794,MATCH($A249*10+G$2,WeightUpdate!$A$6:$A$794,0))</f>
        <v>1</v>
      </c>
      <c r="H249" s="23">
        <f t="shared" si="23"/>
        <v>3</v>
      </c>
      <c r="I249" s="22">
        <f>INDEX(WeightUpdate!$K$6:$K$794,MATCH($A249*10+I$2,WeightUpdate!$A$6:$A$794,0))</f>
        <v>1.5127750413499998</v>
      </c>
      <c r="J249" s="22">
        <f>INDEX(WeightUpdate!$K$6:$K$794,MATCH($A249*10+J$2,WeightUpdate!$A$6:$A$794,0))</f>
        <v>0.88541295246492746</v>
      </c>
      <c r="K249" s="22">
        <f>INDEX(WeightUpdate!$K$6:$K$794,MATCH($A249*10+K$2,WeightUpdate!$A$6:$A$794,0))</f>
        <v>2.1441395368621241</v>
      </c>
      <c r="L249" s="20">
        <f t="shared" si="21"/>
        <v>0</v>
      </c>
      <c r="M249" s="20">
        <f t="shared" si="22"/>
        <v>2</v>
      </c>
      <c r="N249" s="24">
        <f t="shared" si="24"/>
        <v>0.80471216455719385</v>
      </c>
      <c r="O249" s="24">
        <f t="shared" si="25"/>
        <v>0.88541295246492746</v>
      </c>
      <c r="P249" s="24">
        <f t="shared" si="26"/>
        <v>1.3649151991857198</v>
      </c>
      <c r="Q249" s="20">
        <f t="shared" si="27"/>
        <v>1</v>
      </c>
      <c r="R249" s="23"/>
    </row>
    <row r="250" spans="1:18" x14ac:dyDescent="0.25">
      <c r="A250" s="21">
        <v>19419</v>
      </c>
      <c r="B250" s="22">
        <f>INDEX(WeightUpdate!$J$6:$J$794,MATCH($A250*10+B$2,WeightUpdate!$A$6:$A$794,0))</f>
        <v>0.69609913990476191</v>
      </c>
      <c r="C250" s="22">
        <f>INDEX(WeightUpdate!$J$6:$J$794,MATCH($A250*10+C$2,WeightUpdate!$A$6:$A$794,0))</f>
        <v>0.89138771172499998</v>
      </c>
      <c r="D250" s="22">
        <f>INDEX(WeightUpdate!$J$6:$J$794,MATCH($A250*10+D$2,WeightUpdate!$A$6:$A$794,0))</f>
        <v>1.109743717</v>
      </c>
      <c r="E250" s="23">
        <f>INDEX(WeightUpdate!$F$6:$F$794,MATCH($A250*10+E$2,WeightUpdate!$A$6:$A$794,0))</f>
        <v>22</v>
      </c>
      <c r="F250" s="23">
        <f>INDEX(WeightUpdate!$F$6:$F$794,MATCH($A250*10+F$2,WeightUpdate!$A$6:$A$794,0))</f>
        <v>5</v>
      </c>
      <c r="G250" s="23">
        <f>INDEX(WeightUpdate!$F$6:$F$794,MATCH($A250*10+G$2,WeightUpdate!$A$6:$A$794,0))</f>
        <v>0</v>
      </c>
      <c r="H250" s="23">
        <f t="shared" si="23"/>
        <v>27</v>
      </c>
      <c r="I250" s="22">
        <f>INDEX(WeightUpdate!$K$6:$K$794,MATCH($A250*10+I$2,WeightUpdate!$A$6:$A$794,0))</f>
        <v>0.64871037333915837</v>
      </c>
      <c r="J250" s="22">
        <f>INDEX(WeightUpdate!$K$6:$K$794,MATCH($A250*10+J$2,WeightUpdate!$A$6:$A$794,0))</f>
        <v>0.43593962582967388</v>
      </c>
      <c r="K250" s="22">
        <f>INDEX(WeightUpdate!$K$6:$K$794,MATCH($A250*10+K$2,WeightUpdate!$A$6:$A$794,0))</f>
        <v>1.109743717</v>
      </c>
      <c r="L250" s="20">
        <f t="shared" si="21"/>
        <v>0</v>
      </c>
      <c r="M250" s="20">
        <f t="shared" si="22"/>
        <v>1</v>
      </c>
      <c r="N250" s="24">
        <f t="shared" si="24"/>
        <v>0.64871037333915837</v>
      </c>
      <c r="O250" s="24">
        <f t="shared" si="25"/>
        <v>0.83070416570573191</v>
      </c>
      <c r="P250" s="24">
        <f t="shared" si="26"/>
        <v>1.0341950157621946</v>
      </c>
      <c r="Q250" s="20">
        <f t="shared" si="27"/>
        <v>1</v>
      </c>
      <c r="R250" s="23"/>
    </row>
    <row r="251" spans="1:18" x14ac:dyDescent="0.25">
      <c r="A251" s="21">
        <v>20110</v>
      </c>
      <c r="B251" s="22">
        <f>INDEX(WeightUpdate!$J$6:$J$794,MATCH($A251*10+B$2,WeightUpdate!$A$6:$A$794,0))</f>
        <v>0.45963241560000001</v>
      </c>
      <c r="C251" s="22">
        <f>INDEX(WeightUpdate!$J$6:$J$794,MATCH($A251*10+C$2,WeightUpdate!$A$6:$A$794,0))</f>
        <v>0.61725515210000004</v>
      </c>
      <c r="D251" s="22">
        <f>INDEX(WeightUpdate!$J$6:$J$794,MATCH($A251*10+D$2,WeightUpdate!$A$6:$A$794,0))</f>
        <v>1.1229883181</v>
      </c>
      <c r="E251" s="23">
        <f>INDEX(WeightUpdate!$F$6:$F$794,MATCH($A251*10+E$2,WeightUpdate!$A$6:$A$794,0))</f>
        <v>0</v>
      </c>
      <c r="F251" s="23">
        <f>INDEX(WeightUpdate!$F$6:$F$794,MATCH($A251*10+F$2,WeightUpdate!$A$6:$A$794,0))</f>
        <v>0</v>
      </c>
      <c r="G251" s="23">
        <f>INDEX(WeightUpdate!$F$6:$F$794,MATCH($A251*10+G$2,WeightUpdate!$A$6:$A$794,0))</f>
        <v>0</v>
      </c>
      <c r="H251" s="23">
        <f t="shared" si="23"/>
        <v>0</v>
      </c>
      <c r="I251" s="22">
        <f>INDEX(WeightUpdate!$K$6:$K$794,MATCH($A251*10+I$2,WeightUpdate!$A$6:$A$794,0))</f>
        <v>0.45963241560000001</v>
      </c>
      <c r="J251" s="22">
        <f>INDEX(WeightUpdate!$K$6:$K$794,MATCH($A251*10+J$2,WeightUpdate!$A$6:$A$794,0))</f>
        <v>0.61725515210000004</v>
      </c>
      <c r="K251" s="22">
        <f>INDEX(WeightUpdate!$K$6:$K$794,MATCH($A251*10+K$2,WeightUpdate!$A$6:$A$794,0))</f>
        <v>1.1229883181</v>
      </c>
      <c r="L251" s="20">
        <f t="shared" si="21"/>
        <v>1</v>
      </c>
      <c r="M251" s="20">
        <f t="shared" si="22"/>
        <v>1</v>
      </c>
      <c r="N251" s="24">
        <f t="shared" si="24"/>
        <v>0.45963241560000001</v>
      </c>
      <c r="O251" s="24">
        <f t="shared" si="25"/>
        <v>0.61725515210000004</v>
      </c>
      <c r="P251" s="24">
        <f t="shared" si="26"/>
        <v>1.1229883181</v>
      </c>
      <c r="Q251" s="20">
        <f t="shared" si="27"/>
        <v>1</v>
      </c>
      <c r="R251" s="23"/>
    </row>
    <row r="252" spans="1:18" x14ac:dyDescent="0.25">
      <c r="A252" s="21">
        <v>20410</v>
      </c>
      <c r="B252" s="22">
        <f>INDEX(WeightUpdate!$J$6:$J$794,MATCH($A252*10+B$2,WeightUpdate!$A$6:$A$794,0))</f>
        <v>0.25160592128000003</v>
      </c>
      <c r="C252" s="22">
        <f>INDEX(WeightUpdate!$J$6:$J$794,MATCH($A252*10+C$2,WeightUpdate!$A$6:$A$794,0))</f>
        <v>0.47959004772000002</v>
      </c>
      <c r="D252" s="22">
        <f>INDEX(WeightUpdate!$J$6:$J$794,MATCH($A252*10+D$2,WeightUpdate!$A$6:$A$794,0))</f>
        <v>0.69713587300000002</v>
      </c>
      <c r="E252" s="23">
        <f>INDEX(WeightUpdate!$F$6:$F$794,MATCH($A252*10+E$2,WeightUpdate!$A$6:$A$794,0))</f>
        <v>5</v>
      </c>
      <c r="F252" s="23">
        <f>INDEX(WeightUpdate!$F$6:$F$794,MATCH($A252*10+F$2,WeightUpdate!$A$6:$A$794,0))</f>
        <v>3</v>
      </c>
      <c r="G252" s="23">
        <f>INDEX(WeightUpdate!$F$6:$F$794,MATCH($A252*10+G$2,WeightUpdate!$A$6:$A$794,0))</f>
        <v>1</v>
      </c>
      <c r="H252" s="23">
        <f t="shared" si="23"/>
        <v>9</v>
      </c>
      <c r="I252" s="22">
        <f>INDEX(WeightUpdate!$K$6:$K$794,MATCH($A252*10+I$2,WeightUpdate!$A$6:$A$794,0))</f>
        <v>0.59769334387637985</v>
      </c>
      <c r="J252" s="22">
        <f>INDEX(WeightUpdate!$K$6:$K$794,MATCH($A252*10+J$2,WeightUpdate!$A$6:$A$794,0))</f>
        <v>0.63410685274830825</v>
      </c>
      <c r="K252" s="22">
        <f>INDEX(WeightUpdate!$K$6:$K$794,MATCH($A252*10+K$2,WeightUpdate!$A$6:$A$794,0))</f>
        <v>0.99237392499347887</v>
      </c>
      <c r="L252" s="20">
        <f t="shared" si="21"/>
        <v>1</v>
      </c>
      <c r="M252" s="20">
        <f t="shared" si="22"/>
        <v>1</v>
      </c>
      <c r="N252" s="24">
        <f t="shared" si="24"/>
        <v>0.59769334387637985</v>
      </c>
      <c r="O252" s="24">
        <f t="shared" si="25"/>
        <v>0.63410685274830825</v>
      </c>
      <c r="P252" s="24">
        <f t="shared" si="26"/>
        <v>0.99237392499347887</v>
      </c>
      <c r="Q252" s="20">
        <f t="shared" si="27"/>
        <v>1</v>
      </c>
      <c r="R252" s="23"/>
    </row>
    <row r="253" spans="1:18" x14ac:dyDescent="0.25">
      <c r="A253" s="21">
        <v>20411</v>
      </c>
      <c r="B253" s="22">
        <f>INDEX(WeightUpdate!$J$6:$J$794,MATCH($A253*10+B$2,WeightUpdate!$A$6:$A$794,0))</f>
        <v>0.40539960323235308</v>
      </c>
      <c r="C253" s="22">
        <f>INDEX(WeightUpdate!$J$6:$J$794,MATCH($A253*10+C$2,WeightUpdate!$A$6:$A$794,0))</f>
        <v>0.63790208770000001</v>
      </c>
      <c r="D253" s="22">
        <f>INDEX(WeightUpdate!$J$6:$J$794,MATCH($A253*10+D$2,WeightUpdate!$A$6:$A$794,0))</f>
        <v>1.0275120859666667</v>
      </c>
      <c r="E253" s="23">
        <f>INDEX(WeightUpdate!$F$6:$F$794,MATCH($A253*10+E$2,WeightUpdate!$A$6:$A$794,0))</f>
        <v>21</v>
      </c>
      <c r="F253" s="23">
        <f>INDEX(WeightUpdate!$F$6:$F$794,MATCH($A253*10+F$2,WeightUpdate!$A$6:$A$794,0))</f>
        <v>15</v>
      </c>
      <c r="G253" s="23">
        <f>INDEX(WeightUpdate!$F$6:$F$794,MATCH($A253*10+G$2,WeightUpdate!$A$6:$A$794,0))</f>
        <v>11</v>
      </c>
      <c r="H253" s="23">
        <f t="shared" si="23"/>
        <v>47</v>
      </c>
      <c r="I253" s="22">
        <f>INDEX(WeightUpdate!$K$6:$K$794,MATCH($A253*10+I$2,WeightUpdate!$A$6:$A$794,0))</f>
        <v>1.0177190431197689</v>
      </c>
      <c r="J253" s="22">
        <f>INDEX(WeightUpdate!$K$6:$K$794,MATCH($A253*10+J$2,WeightUpdate!$A$6:$A$794,0))</f>
        <v>0.58997732759025168</v>
      </c>
      <c r="K253" s="22">
        <f>INDEX(WeightUpdate!$K$6:$K$794,MATCH($A253*10+K$2,WeightUpdate!$A$6:$A$794,0))</f>
        <v>3.7572550235838991</v>
      </c>
      <c r="L253" s="20">
        <f t="shared" si="21"/>
        <v>0</v>
      </c>
      <c r="M253" s="20">
        <f t="shared" si="22"/>
        <v>1</v>
      </c>
      <c r="N253" s="24">
        <f t="shared" si="24"/>
        <v>1.0177190431197689</v>
      </c>
      <c r="O253" s="24">
        <f t="shared" si="25"/>
        <v>1.6013955048842454</v>
      </c>
      <c r="P253" s="24">
        <f t="shared" si="26"/>
        <v>2.5794761726114581</v>
      </c>
      <c r="Q253" s="20">
        <f t="shared" si="27"/>
        <v>1</v>
      </c>
      <c r="R253" s="23"/>
    </row>
    <row r="254" spans="1:18" x14ac:dyDescent="0.25">
      <c r="A254" s="21">
        <v>20412</v>
      </c>
      <c r="B254" s="22">
        <f>INDEX(WeightUpdate!$J$6:$J$794,MATCH($A254*10+B$2,WeightUpdate!$A$6:$A$794,0))</f>
        <v>0.44979928707812483</v>
      </c>
      <c r="C254" s="22">
        <f>INDEX(WeightUpdate!$J$6:$J$794,MATCH($A254*10+C$2,WeightUpdate!$A$6:$A$794,0))</f>
        <v>0.67011142749999997</v>
      </c>
      <c r="D254" s="22">
        <f>INDEX(WeightUpdate!$J$6:$J$794,MATCH($A254*10+D$2,WeightUpdate!$A$6:$A$794,0))</f>
        <v>1.0320200791</v>
      </c>
      <c r="E254" s="23">
        <f>INDEX(WeightUpdate!$F$6:$F$794,MATCH($A254*10+E$2,WeightUpdate!$A$6:$A$794,0))</f>
        <v>15</v>
      </c>
      <c r="F254" s="23">
        <f>INDEX(WeightUpdate!$F$6:$F$794,MATCH($A254*10+F$2,WeightUpdate!$A$6:$A$794,0))</f>
        <v>4</v>
      </c>
      <c r="G254" s="23">
        <f>INDEX(WeightUpdate!$F$6:$F$794,MATCH($A254*10+G$2,WeightUpdate!$A$6:$A$794,0))</f>
        <v>2</v>
      </c>
      <c r="H254" s="23">
        <f t="shared" si="23"/>
        <v>21</v>
      </c>
      <c r="I254" s="22">
        <f>INDEX(WeightUpdate!$K$6:$K$794,MATCH($A254*10+I$2,WeightUpdate!$A$6:$A$794,0))</f>
        <v>0.70296241917917768</v>
      </c>
      <c r="J254" s="22">
        <f>INDEX(WeightUpdate!$K$6:$K$794,MATCH($A254*10+J$2,WeightUpdate!$A$6:$A$794,0))</f>
        <v>0.53677914324223475</v>
      </c>
      <c r="K254" s="22">
        <f>INDEX(WeightUpdate!$K$6:$K$794,MATCH($A254*10+K$2,WeightUpdate!$A$6:$A$794,0))</f>
        <v>2.8271689897843095</v>
      </c>
      <c r="L254" s="20">
        <f t="shared" si="21"/>
        <v>0</v>
      </c>
      <c r="M254" s="20">
        <f t="shared" si="22"/>
        <v>1</v>
      </c>
      <c r="N254" s="24">
        <f t="shared" si="24"/>
        <v>0.70296241917917768</v>
      </c>
      <c r="O254" s="24">
        <f t="shared" si="25"/>
        <v>1.0472741147613114</v>
      </c>
      <c r="P254" s="24">
        <f t="shared" si="26"/>
        <v>1.6128779041831085</v>
      </c>
      <c r="Q254" s="20">
        <f t="shared" si="27"/>
        <v>1</v>
      </c>
      <c r="R254" s="23"/>
    </row>
    <row r="255" spans="1:18" x14ac:dyDescent="0.25">
      <c r="A255" s="21">
        <v>21410</v>
      </c>
      <c r="B255" s="22">
        <f>INDEX(WeightUpdate!$J$6:$J$794,MATCH($A255*10+B$2,WeightUpdate!$A$6:$A$794,0))</f>
        <v>0.78500202337058833</v>
      </c>
      <c r="C255" s="22">
        <f>INDEX(WeightUpdate!$J$6:$J$794,MATCH($A255*10+C$2,WeightUpdate!$A$6:$A$794,0))</f>
        <v>0.87160793517500013</v>
      </c>
      <c r="D255" s="22">
        <f>INDEX(WeightUpdate!$J$6:$J$794,MATCH($A255*10+D$2,WeightUpdate!$A$6:$A$794,0))</f>
        <v>1.1980351217</v>
      </c>
      <c r="E255" s="23">
        <f>INDEX(WeightUpdate!$F$6:$F$794,MATCH($A255*10+E$2,WeightUpdate!$A$6:$A$794,0))</f>
        <v>18</v>
      </c>
      <c r="F255" s="23">
        <f>INDEX(WeightUpdate!$F$6:$F$794,MATCH($A255*10+F$2,WeightUpdate!$A$6:$A$794,0))</f>
        <v>1</v>
      </c>
      <c r="G255" s="23">
        <f>INDEX(WeightUpdate!$F$6:$F$794,MATCH($A255*10+G$2,WeightUpdate!$A$6:$A$794,0))</f>
        <v>0</v>
      </c>
      <c r="H255" s="23">
        <f t="shared" si="23"/>
        <v>19</v>
      </c>
      <c r="I255" s="22">
        <f>INDEX(WeightUpdate!$K$6:$K$794,MATCH($A255*10+I$2,WeightUpdate!$A$6:$A$794,0))</f>
        <v>0.27491709806755127</v>
      </c>
      <c r="J255" s="22">
        <f>INDEX(WeightUpdate!$K$6:$K$794,MATCH($A255*10+J$2,WeightUpdate!$A$6:$A$794,0))</f>
        <v>0.65062440445318215</v>
      </c>
      <c r="K255" s="22">
        <f>INDEX(WeightUpdate!$K$6:$K$794,MATCH($A255*10+K$2,WeightUpdate!$A$6:$A$794,0))</f>
        <v>1.1980351217</v>
      </c>
      <c r="L255" s="20">
        <f t="shared" si="21"/>
        <v>1</v>
      </c>
      <c r="M255" s="20">
        <f t="shared" si="22"/>
        <v>1</v>
      </c>
      <c r="N255" s="24">
        <f t="shared" si="24"/>
        <v>0.27491709806755127</v>
      </c>
      <c r="O255" s="24">
        <f t="shared" si="25"/>
        <v>0.65062440445318215</v>
      </c>
      <c r="P255" s="24">
        <f t="shared" si="26"/>
        <v>1.1980351217</v>
      </c>
      <c r="Q255" s="20">
        <f t="shared" si="27"/>
        <v>1</v>
      </c>
      <c r="R255" s="23"/>
    </row>
    <row r="256" spans="1:18" x14ac:dyDescent="0.25">
      <c r="A256" s="21">
        <v>21411</v>
      </c>
      <c r="B256" s="22">
        <f>INDEX(WeightUpdate!$J$6:$J$794,MATCH($A256*10+B$2,WeightUpdate!$A$6:$A$794,0))</f>
        <v>0.3095007070304347</v>
      </c>
      <c r="C256" s="22">
        <f>INDEX(WeightUpdate!$J$6:$J$794,MATCH($A256*10+C$2,WeightUpdate!$A$6:$A$794,0))</f>
        <v>0.45390078630000008</v>
      </c>
      <c r="D256" s="22">
        <f>INDEX(WeightUpdate!$J$6:$J$794,MATCH($A256*10+D$2,WeightUpdate!$A$6:$A$794,0))</f>
        <v>0.77579759790000014</v>
      </c>
      <c r="E256" s="23">
        <f>INDEX(WeightUpdate!$F$6:$F$794,MATCH($A256*10+E$2,WeightUpdate!$A$6:$A$794,0))</f>
        <v>42</v>
      </c>
      <c r="F256" s="23">
        <f>INDEX(WeightUpdate!$F$6:$F$794,MATCH($A256*10+F$2,WeightUpdate!$A$6:$A$794,0))</f>
        <v>15</v>
      </c>
      <c r="G256" s="23">
        <f>INDEX(WeightUpdate!$F$6:$F$794,MATCH($A256*10+G$2,WeightUpdate!$A$6:$A$794,0))</f>
        <v>6</v>
      </c>
      <c r="H256" s="23">
        <f t="shared" si="23"/>
        <v>63</v>
      </c>
      <c r="I256" s="22">
        <f>INDEX(WeightUpdate!$K$6:$K$794,MATCH($A256*10+I$2,WeightUpdate!$A$6:$A$794,0))</f>
        <v>0.24672922529015967</v>
      </c>
      <c r="J256" s="22">
        <f>INDEX(WeightUpdate!$K$6:$K$794,MATCH($A256*10+J$2,WeightUpdate!$A$6:$A$794,0))</f>
        <v>0.43698045118998524</v>
      </c>
      <c r="K256" s="22">
        <f>INDEX(WeightUpdate!$K$6:$K$794,MATCH($A256*10+K$2,WeightUpdate!$A$6:$A$794,0))</f>
        <v>1.2941599027854012</v>
      </c>
      <c r="L256" s="20">
        <f t="shared" si="21"/>
        <v>1</v>
      </c>
      <c r="M256" s="20">
        <f t="shared" si="22"/>
        <v>1</v>
      </c>
      <c r="N256" s="24">
        <f t="shared" si="24"/>
        <v>0.24672922529015967</v>
      </c>
      <c r="O256" s="24">
        <f t="shared" si="25"/>
        <v>0.43698045118998524</v>
      </c>
      <c r="P256" s="24">
        <f t="shared" si="26"/>
        <v>1.2941599027854012</v>
      </c>
      <c r="Q256" s="20">
        <f t="shared" si="27"/>
        <v>1</v>
      </c>
      <c r="R256" s="23"/>
    </row>
    <row r="257" spans="1:18" x14ac:dyDescent="0.25">
      <c r="A257" s="21">
        <v>21412</v>
      </c>
      <c r="B257" s="22">
        <f>INDEX(WeightUpdate!$J$6:$J$794,MATCH($A257*10+B$2,WeightUpdate!$A$6:$A$794,0))</f>
        <v>0.39139999438769058</v>
      </c>
      <c r="C257" s="22">
        <f>INDEX(WeightUpdate!$J$6:$J$794,MATCH($A257*10+C$2,WeightUpdate!$A$6:$A$794,0))</f>
        <v>0.5353004908218747</v>
      </c>
      <c r="D257" s="22">
        <f>INDEX(WeightUpdate!$J$6:$J$794,MATCH($A257*10+D$2,WeightUpdate!$A$6:$A$794,0))</f>
        <v>1.024102164184211</v>
      </c>
      <c r="E257" s="23">
        <f>INDEX(WeightUpdate!$F$6:$F$794,MATCH($A257*10+E$2,WeightUpdate!$A$6:$A$794,0))</f>
        <v>451</v>
      </c>
      <c r="F257" s="23">
        <f>INDEX(WeightUpdate!$F$6:$F$794,MATCH($A257*10+F$2,WeightUpdate!$A$6:$A$794,0))</f>
        <v>54</v>
      </c>
      <c r="G257" s="23">
        <f>INDEX(WeightUpdate!$F$6:$F$794,MATCH($A257*10+G$2,WeightUpdate!$A$6:$A$794,0))</f>
        <v>46</v>
      </c>
      <c r="H257" s="23">
        <f t="shared" si="23"/>
        <v>551</v>
      </c>
      <c r="I257" s="22">
        <f>INDEX(WeightUpdate!$K$6:$K$794,MATCH($A257*10+I$2,WeightUpdate!$A$6:$A$794,0))</f>
        <v>0.27345365026520507</v>
      </c>
      <c r="J257" s="22">
        <f>INDEX(WeightUpdate!$K$6:$K$794,MATCH($A257*10+J$2,WeightUpdate!$A$6:$A$794,0))</f>
        <v>0.47643718530755103</v>
      </c>
      <c r="K257" s="22">
        <f>INDEX(WeightUpdate!$K$6:$K$794,MATCH($A257*10+K$2,WeightUpdate!$A$6:$A$794,0))</f>
        <v>0.80639478823227284</v>
      </c>
      <c r="L257" s="20">
        <f t="shared" si="21"/>
        <v>1</v>
      </c>
      <c r="M257" s="20">
        <f t="shared" si="22"/>
        <v>1</v>
      </c>
      <c r="N257" s="24">
        <f t="shared" si="24"/>
        <v>0.27345365026520507</v>
      </c>
      <c r="O257" s="24">
        <f t="shared" si="25"/>
        <v>0.47643718530755103</v>
      </c>
      <c r="P257" s="24">
        <f t="shared" si="26"/>
        <v>0.80639478823227284</v>
      </c>
      <c r="Q257" s="20">
        <f t="shared" si="27"/>
        <v>1</v>
      </c>
      <c r="R257" s="23"/>
    </row>
    <row r="258" spans="1:18" x14ac:dyDescent="0.25">
      <c r="A258" s="21">
        <v>21413</v>
      </c>
      <c r="B258" s="22">
        <f>INDEX(WeightUpdate!$J$6:$J$794,MATCH($A258*10+B$2,WeightUpdate!$A$6:$A$794,0))</f>
        <v>0.4788004023594592</v>
      </c>
      <c r="C258" s="22">
        <f>INDEX(WeightUpdate!$J$6:$J$794,MATCH($A258*10+C$2,WeightUpdate!$A$6:$A$794,0))</f>
        <v>0.78880030909508214</v>
      </c>
      <c r="D258" s="22">
        <f>INDEX(WeightUpdate!$J$6:$J$794,MATCH($A258*10+D$2,WeightUpdate!$A$6:$A$794,0))</f>
        <v>1.5283004561562503</v>
      </c>
      <c r="E258" s="23">
        <f>INDEX(WeightUpdate!$F$6:$F$794,MATCH($A258*10+E$2,WeightUpdate!$A$6:$A$794,0))</f>
        <v>139</v>
      </c>
      <c r="F258" s="23">
        <f>INDEX(WeightUpdate!$F$6:$F$794,MATCH($A258*10+F$2,WeightUpdate!$A$6:$A$794,0))</f>
        <v>44</v>
      </c>
      <c r="G258" s="23">
        <f>INDEX(WeightUpdate!$F$6:$F$794,MATCH($A258*10+G$2,WeightUpdate!$A$6:$A$794,0))</f>
        <v>49</v>
      </c>
      <c r="H258" s="23">
        <f t="shared" si="23"/>
        <v>232</v>
      </c>
      <c r="I258" s="22">
        <f>INDEX(WeightUpdate!$K$6:$K$794,MATCH($A258*10+I$2,WeightUpdate!$A$6:$A$794,0))</f>
        <v>0.33457732232997234</v>
      </c>
      <c r="J258" s="22">
        <f>INDEX(WeightUpdate!$K$6:$K$794,MATCH($A258*10+J$2,WeightUpdate!$A$6:$A$794,0))</f>
        <v>1.2343539725031203</v>
      </c>
      <c r="K258" s="22">
        <f>INDEX(WeightUpdate!$K$6:$K$794,MATCH($A258*10+K$2,WeightUpdate!$A$6:$A$794,0))</f>
        <v>2.3902418900201821</v>
      </c>
      <c r="L258" s="20">
        <f t="shared" si="21"/>
        <v>1</v>
      </c>
      <c r="M258" s="20">
        <f t="shared" si="22"/>
        <v>1</v>
      </c>
      <c r="N258" s="24">
        <f t="shared" si="24"/>
        <v>0.33457732232997234</v>
      </c>
      <c r="O258" s="24">
        <f t="shared" si="25"/>
        <v>1.2343539725031203</v>
      </c>
      <c r="P258" s="24">
        <f t="shared" si="26"/>
        <v>2.3902418900201821</v>
      </c>
      <c r="Q258" s="20">
        <f t="shared" si="27"/>
        <v>1</v>
      </c>
      <c r="R258" s="23"/>
    </row>
    <row r="259" spans="1:18" x14ac:dyDescent="0.25">
      <c r="A259" s="21">
        <v>21414</v>
      </c>
      <c r="B259" s="22">
        <f>INDEX(WeightUpdate!$J$6:$J$794,MATCH($A259*10+B$2,WeightUpdate!$A$6:$A$794,0))</f>
        <v>0.36387933645000003</v>
      </c>
      <c r="C259" s="22">
        <f>INDEX(WeightUpdate!$J$6:$J$794,MATCH($A259*10+C$2,WeightUpdate!$A$6:$A$794,0))</f>
        <v>0.77295786040000003</v>
      </c>
      <c r="D259" s="22">
        <f>INDEX(WeightUpdate!$J$6:$J$794,MATCH($A259*10+D$2,WeightUpdate!$A$6:$A$794,0))</f>
        <v>1.4658017565499999</v>
      </c>
      <c r="E259" s="23">
        <f>INDEX(WeightUpdate!$F$6:$F$794,MATCH($A259*10+E$2,WeightUpdate!$A$6:$A$794,0))</f>
        <v>1</v>
      </c>
      <c r="F259" s="23">
        <f>INDEX(WeightUpdate!$F$6:$F$794,MATCH($A259*10+F$2,WeightUpdate!$A$6:$A$794,0))</f>
        <v>0</v>
      </c>
      <c r="G259" s="23">
        <f>INDEX(WeightUpdate!$F$6:$F$794,MATCH($A259*10+G$2,WeightUpdate!$A$6:$A$794,0))</f>
        <v>1</v>
      </c>
      <c r="H259" s="23">
        <f t="shared" si="23"/>
        <v>2</v>
      </c>
      <c r="I259" s="22">
        <f>INDEX(WeightUpdate!$K$6:$K$794,MATCH($A259*10+I$2,WeightUpdate!$A$6:$A$794,0))</f>
        <v>0.42594080375478377</v>
      </c>
      <c r="J259" s="22">
        <f>INDEX(WeightUpdate!$K$6:$K$794,MATCH($A259*10+J$2,WeightUpdate!$A$6:$A$794,0))</f>
        <v>0.77295786040000003</v>
      </c>
      <c r="K259" s="22">
        <f>INDEX(WeightUpdate!$K$6:$K$794,MATCH($A259*10+K$2,WeightUpdate!$A$6:$A$794,0))</f>
        <v>0.8973233258603881</v>
      </c>
      <c r="L259" s="20">
        <f t="shared" ref="L259:L265" si="28">AND(I259&lt;J259,J259&lt;K259)*1</f>
        <v>1</v>
      </c>
      <c r="M259" s="20">
        <f t="shared" ref="M259:M265" si="29">MATCH(MAX(E259:G259),E259:G259,0)</f>
        <v>1</v>
      </c>
      <c r="N259" s="24">
        <f t="shared" si="24"/>
        <v>0.42594080375478377</v>
      </c>
      <c r="O259" s="24">
        <f t="shared" si="25"/>
        <v>0.77295786040000003</v>
      </c>
      <c r="P259" s="24">
        <f t="shared" si="26"/>
        <v>0.8973233258603881</v>
      </c>
      <c r="Q259" s="20">
        <f t="shared" si="27"/>
        <v>1</v>
      </c>
      <c r="R259" s="23"/>
    </row>
    <row r="260" spans="1:18" x14ac:dyDescent="0.25">
      <c r="A260" s="21">
        <v>21415</v>
      </c>
      <c r="B260" s="22">
        <f>INDEX(WeightUpdate!$J$6:$J$794,MATCH($A260*10+B$2,WeightUpdate!$A$6:$A$794,0))</f>
        <v>0.27518966410000001</v>
      </c>
      <c r="C260" s="22">
        <f>INDEX(WeightUpdate!$J$6:$J$794,MATCH($A260*10+C$2,WeightUpdate!$A$6:$A$794,0))</f>
        <v>0.51938831819999998</v>
      </c>
      <c r="D260" s="22">
        <f>INDEX(WeightUpdate!$J$6:$J$794,MATCH($A260*10+D$2,WeightUpdate!$A$6:$A$794,0))</f>
        <v>0.67270335795000002</v>
      </c>
      <c r="E260" s="23">
        <f>INDEX(WeightUpdate!$F$6:$F$794,MATCH($A260*10+E$2,WeightUpdate!$A$6:$A$794,0))</f>
        <v>2</v>
      </c>
      <c r="F260" s="23">
        <f>INDEX(WeightUpdate!$F$6:$F$794,MATCH($A260*10+F$2,WeightUpdate!$A$6:$A$794,0))</f>
        <v>0</v>
      </c>
      <c r="G260" s="23">
        <f>INDEX(WeightUpdate!$F$6:$F$794,MATCH($A260*10+G$2,WeightUpdate!$A$6:$A$794,0))</f>
        <v>3</v>
      </c>
      <c r="H260" s="23">
        <f t="shared" ref="H260:H265" si="30">E260+F260+G260</f>
        <v>5</v>
      </c>
      <c r="I260" s="22">
        <f>INDEX(WeightUpdate!$K$6:$K$794,MATCH($A260*10+I$2,WeightUpdate!$A$6:$A$794,0))</f>
        <v>0.28483676994995177</v>
      </c>
      <c r="J260" s="22">
        <f>INDEX(WeightUpdate!$K$6:$K$794,MATCH($A260*10+J$2,WeightUpdate!$A$6:$A$794,0))</f>
        <v>0.51938831819999998</v>
      </c>
      <c r="K260" s="22">
        <f>INDEX(WeightUpdate!$K$6:$K$794,MATCH($A260*10+K$2,WeightUpdate!$A$6:$A$794,0))</f>
        <v>0.435804739727219</v>
      </c>
      <c r="L260" s="20">
        <f t="shared" si="28"/>
        <v>0</v>
      </c>
      <c r="M260" s="20">
        <f t="shared" si="29"/>
        <v>3</v>
      </c>
      <c r="N260" s="24">
        <f t="shared" ref="N260:N265" si="31">MIN(MAX(I260:K260)*1,IF($L260=0,IF($M260=1,I260,IF($M260=2,J260*B260/C260,K260*B260/D260)),I260))</f>
        <v>0.17827911593037607</v>
      </c>
      <c r="O260" s="24">
        <f t="shared" ref="O260:O265" si="32">MIN(MAX(I260:K260)*1.1,IF($L260=0,IF($M260=1,I260*C260/B260,IF($M260=2,J260,K260*C260/D260)),J260))</f>
        <v>0.33648098847060171</v>
      </c>
      <c r="P260" s="24">
        <f t="shared" ref="P260:P265" si="33">MIN(MAX(I260:K260)*1.2,IF($L260=0,IF($M260=1,I260*D260/B260,IF($M260=2,J260*D260/C260,K260)),K260))</f>
        <v>0.435804739727219</v>
      </c>
      <c r="Q260" s="20">
        <f t="shared" ref="Q260:Q265" si="34">AND(N260&lt;O260,O260&lt;P260)*1</f>
        <v>1</v>
      </c>
      <c r="R260" s="23"/>
    </row>
    <row r="261" spans="1:18" x14ac:dyDescent="0.25">
      <c r="A261" s="21">
        <v>21416</v>
      </c>
      <c r="B261" s="22">
        <f>INDEX(WeightUpdate!$J$6:$J$794,MATCH($A261*10+B$2,WeightUpdate!$A$6:$A$794,0))</f>
        <v>0.37640023306744214</v>
      </c>
      <c r="C261" s="22">
        <f>INDEX(WeightUpdate!$J$6:$J$794,MATCH($A261*10+C$2,WeightUpdate!$A$6:$A$794,0))</f>
        <v>0.6549002739915879</v>
      </c>
      <c r="D261" s="22">
        <f>INDEX(WeightUpdate!$J$6:$J$794,MATCH($A261*10+D$2,WeightUpdate!$A$6:$A$794,0))</f>
        <v>1.169499740843529</v>
      </c>
      <c r="E261" s="23">
        <f>INDEX(WeightUpdate!$F$6:$F$794,MATCH($A261*10+E$2,WeightUpdate!$A$6:$A$794,0))</f>
        <v>86</v>
      </c>
      <c r="F261" s="23">
        <f>INDEX(WeightUpdate!$F$6:$F$794,MATCH($A261*10+F$2,WeightUpdate!$A$6:$A$794,0))</f>
        <v>131</v>
      </c>
      <c r="G261" s="23">
        <f>INDEX(WeightUpdate!$F$6:$F$794,MATCH($A261*10+G$2,WeightUpdate!$A$6:$A$794,0))</f>
        <v>103</v>
      </c>
      <c r="H261" s="23">
        <f t="shared" si="30"/>
        <v>320</v>
      </c>
      <c r="I261" s="22">
        <f>INDEX(WeightUpdate!$K$6:$K$794,MATCH($A261*10+I$2,WeightUpdate!$A$6:$A$794,0))</f>
        <v>0.53341638310066986</v>
      </c>
      <c r="J261" s="22">
        <f>INDEX(WeightUpdate!$K$6:$K$794,MATCH($A261*10+J$2,WeightUpdate!$A$6:$A$794,0))</f>
        <v>0.8711159223357261</v>
      </c>
      <c r="K261" s="22">
        <f>INDEX(WeightUpdate!$K$6:$K$794,MATCH($A261*10+K$2,WeightUpdate!$A$6:$A$794,0))</f>
        <v>1.6360023151938248</v>
      </c>
      <c r="L261" s="20">
        <f t="shared" si="28"/>
        <v>1</v>
      </c>
      <c r="M261" s="20">
        <f t="shared" si="29"/>
        <v>2</v>
      </c>
      <c r="N261" s="24">
        <f t="shared" si="31"/>
        <v>0.53341638310066986</v>
      </c>
      <c r="O261" s="24">
        <f t="shared" si="32"/>
        <v>0.8711159223357261</v>
      </c>
      <c r="P261" s="24">
        <f t="shared" si="33"/>
        <v>1.6360023151938248</v>
      </c>
      <c r="Q261" s="20">
        <f t="shared" si="34"/>
        <v>1</v>
      </c>
      <c r="R261" s="23"/>
    </row>
    <row r="262" spans="1:18" x14ac:dyDescent="0.25">
      <c r="A262" s="21">
        <v>21417</v>
      </c>
      <c r="B262" s="22">
        <f>INDEX(WeightUpdate!$J$6:$J$794,MATCH($A262*10+B$2,WeightUpdate!$A$6:$A$794,0))</f>
        <v>0.58759972466022747</v>
      </c>
      <c r="C262" s="22">
        <f>INDEX(WeightUpdate!$J$6:$J$794,MATCH($A262*10+C$2,WeightUpdate!$A$6:$A$794,0))</f>
        <v>0.68429953222500017</v>
      </c>
      <c r="D262" s="22">
        <f>INDEX(WeightUpdate!$J$6:$J$794,MATCH($A262*10+D$2,WeightUpdate!$A$6:$A$794,0))</f>
        <v>1.05709778928</v>
      </c>
      <c r="E262" s="23">
        <f>INDEX(WeightUpdate!$F$6:$F$794,MATCH($A262*10+E$2,WeightUpdate!$A$6:$A$794,0))</f>
        <v>72</v>
      </c>
      <c r="F262" s="23">
        <f>INDEX(WeightUpdate!$F$6:$F$794,MATCH($A262*10+F$2,WeightUpdate!$A$6:$A$794,0))</f>
        <v>22</v>
      </c>
      <c r="G262" s="23">
        <f>INDEX(WeightUpdate!$F$6:$F$794,MATCH($A262*10+G$2,WeightUpdate!$A$6:$A$794,0))</f>
        <v>20</v>
      </c>
      <c r="H262" s="23">
        <f t="shared" si="30"/>
        <v>114</v>
      </c>
      <c r="I262" s="22">
        <f>INDEX(WeightUpdate!$K$6:$K$794,MATCH($A262*10+I$2,WeightUpdate!$A$6:$A$794,0))</f>
        <v>0.3078351954869798</v>
      </c>
      <c r="J262" s="22">
        <f>INDEX(WeightUpdate!$K$6:$K$794,MATCH($A262*10+J$2,WeightUpdate!$A$6:$A$794,0))</f>
        <v>0.93074734033488371</v>
      </c>
      <c r="K262" s="22">
        <f>INDEX(WeightUpdate!$K$6:$K$794,MATCH($A262*10+K$2,WeightUpdate!$A$6:$A$794,0))</f>
        <v>2.1443399896511348</v>
      </c>
      <c r="L262" s="20">
        <f t="shared" si="28"/>
        <v>1</v>
      </c>
      <c r="M262" s="20">
        <f t="shared" si="29"/>
        <v>1</v>
      </c>
      <c r="N262" s="24">
        <f t="shared" si="31"/>
        <v>0.3078351954869798</v>
      </c>
      <c r="O262" s="24">
        <f t="shared" si="32"/>
        <v>0.93074734033488371</v>
      </c>
      <c r="P262" s="24">
        <f t="shared" si="33"/>
        <v>2.1443399896511348</v>
      </c>
      <c r="Q262" s="20">
        <f t="shared" si="34"/>
        <v>1</v>
      </c>
      <c r="R262" s="23"/>
    </row>
    <row r="263" spans="1:18" x14ac:dyDescent="0.25">
      <c r="A263" s="21">
        <v>22410</v>
      </c>
      <c r="B263" s="22">
        <f>INDEX(WeightUpdate!$J$6:$J$794,MATCH($A263*10+B$2,WeightUpdate!$A$6:$A$794,0))</f>
        <v>1.0247012356199998</v>
      </c>
      <c r="C263" s="22">
        <f>INDEX(WeightUpdate!$J$6:$J$794,MATCH($A263*10+C$2,WeightUpdate!$A$6:$A$794,0))</f>
        <v>1.3601980785454544</v>
      </c>
      <c r="D263" s="22">
        <f>INDEX(WeightUpdate!$J$6:$J$794,MATCH($A263*10+D$2,WeightUpdate!$A$6:$A$794,0))</f>
        <v>1.9322037552666664</v>
      </c>
      <c r="E263" s="23">
        <f>INDEX(WeightUpdate!$F$6:$F$794,MATCH($A263*10+E$2,WeightUpdate!$A$6:$A$794,0))</f>
        <v>6</v>
      </c>
      <c r="F263" s="23">
        <f>INDEX(WeightUpdate!$F$6:$F$794,MATCH($A263*10+F$2,WeightUpdate!$A$6:$A$794,0))</f>
        <v>17</v>
      </c>
      <c r="G263" s="23">
        <f>INDEX(WeightUpdate!$F$6:$F$794,MATCH($A263*10+G$2,WeightUpdate!$A$6:$A$794,0))</f>
        <v>10</v>
      </c>
      <c r="H263" s="23">
        <f t="shared" si="30"/>
        <v>33</v>
      </c>
      <c r="I263" s="22">
        <f>INDEX(WeightUpdate!$K$6:$K$794,MATCH($A263*10+I$2,WeightUpdate!$A$6:$A$794,0))</f>
        <v>1.0934586473219348</v>
      </c>
      <c r="J263" s="22">
        <f>INDEX(WeightUpdate!$K$6:$K$794,MATCH($A263*10+J$2,WeightUpdate!$A$6:$A$794,0))</f>
        <v>2.6593513129582198</v>
      </c>
      <c r="K263" s="22">
        <f>INDEX(WeightUpdate!$K$6:$K$794,MATCH($A263*10+K$2,WeightUpdate!$A$6:$A$794,0))</f>
        <v>4.0191888657386441</v>
      </c>
      <c r="L263" s="20">
        <f t="shared" si="28"/>
        <v>1</v>
      </c>
      <c r="M263" s="20">
        <f t="shared" si="29"/>
        <v>2</v>
      </c>
      <c r="N263" s="24">
        <f t="shared" si="31"/>
        <v>1.0934586473219348</v>
      </c>
      <c r="O263" s="24">
        <f t="shared" si="32"/>
        <v>2.6593513129582198</v>
      </c>
      <c r="P263" s="24">
        <f t="shared" si="33"/>
        <v>4.0191888657386441</v>
      </c>
      <c r="Q263" s="20">
        <f t="shared" si="34"/>
        <v>1</v>
      </c>
      <c r="R263" s="23"/>
    </row>
    <row r="264" spans="1:18" x14ac:dyDescent="0.25">
      <c r="A264" s="21">
        <v>22411</v>
      </c>
      <c r="B264" s="22">
        <f>INDEX(WeightUpdate!$J$6:$J$794,MATCH($A264*10+B$2,WeightUpdate!$A$6:$A$794,0))</f>
        <v>0.4905007003468756</v>
      </c>
      <c r="C264" s="22">
        <f>INDEX(WeightUpdate!$J$6:$J$794,MATCH($A264*10+C$2,WeightUpdate!$A$6:$A$794,0))</f>
        <v>0.61360049538750072</v>
      </c>
      <c r="D264" s="22">
        <f>INDEX(WeightUpdate!$J$6:$J$794,MATCH($A264*10+D$2,WeightUpdate!$A$6:$A$794,0))</f>
        <v>0.92319810844999972</v>
      </c>
      <c r="E264" s="23">
        <f>INDEX(WeightUpdate!$F$6:$F$794,MATCH($A264*10+E$2,WeightUpdate!$A$6:$A$794,0))</f>
        <v>63</v>
      </c>
      <c r="F264" s="23">
        <f>INDEX(WeightUpdate!$F$6:$F$794,MATCH($A264*10+F$2,WeightUpdate!$A$6:$A$794,0))</f>
        <v>58</v>
      </c>
      <c r="G264" s="23">
        <f>INDEX(WeightUpdate!$F$6:$F$794,MATCH($A264*10+G$2,WeightUpdate!$A$6:$A$794,0))</f>
        <v>23</v>
      </c>
      <c r="H264" s="23">
        <f t="shared" si="30"/>
        <v>144</v>
      </c>
      <c r="I264" s="22">
        <f>INDEX(WeightUpdate!$K$6:$K$794,MATCH($A264*10+I$2,WeightUpdate!$A$6:$A$794,0))</f>
        <v>0.45463631507284541</v>
      </c>
      <c r="J264" s="22">
        <f>INDEX(WeightUpdate!$K$6:$K$794,MATCH($A264*10+J$2,WeightUpdate!$A$6:$A$794,0))</f>
        <v>1.0746054982454212</v>
      </c>
      <c r="K264" s="22">
        <f>INDEX(WeightUpdate!$K$6:$K$794,MATCH($A264*10+K$2,WeightUpdate!$A$6:$A$794,0))</f>
        <v>2.841888738377111</v>
      </c>
      <c r="L264" s="20">
        <f t="shared" si="28"/>
        <v>1</v>
      </c>
      <c r="M264" s="20">
        <f t="shared" si="29"/>
        <v>1</v>
      </c>
      <c r="N264" s="24">
        <f t="shared" si="31"/>
        <v>0.45463631507284541</v>
      </c>
      <c r="O264" s="24">
        <f t="shared" si="32"/>
        <v>1.0746054982454212</v>
      </c>
      <c r="P264" s="24">
        <f t="shared" si="33"/>
        <v>2.841888738377111</v>
      </c>
      <c r="Q264" s="20">
        <f t="shared" si="34"/>
        <v>1</v>
      </c>
      <c r="R264" s="23"/>
    </row>
    <row r="265" spans="1:18" x14ac:dyDescent="0.25">
      <c r="A265" s="21">
        <v>22412</v>
      </c>
      <c r="B265" s="22">
        <f>INDEX(WeightUpdate!$J$6:$J$794,MATCH($A265*10+B$2,WeightUpdate!$A$6:$A$794,0))</f>
        <v>0.26490005095479174</v>
      </c>
      <c r="C265" s="22">
        <f>INDEX(WeightUpdate!$J$6:$J$794,MATCH($A265*10+C$2,WeightUpdate!$A$6:$A$794,0))</f>
        <v>0.79609991437313221</v>
      </c>
      <c r="D265" s="22">
        <f>INDEX(WeightUpdate!$J$6:$J$794,MATCH($A265*10+D$2,WeightUpdate!$A$6:$A$794,0))</f>
        <v>1.5859004468086018</v>
      </c>
      <c r="E265" s="23">
        <f>INDEX(WeightUpdate!$F$6:$F$794,MATCH($A265*10+E$2,WeightUpdate!$A$6:$A$794,0))</f>
        <v>435</v>
      </c>
      <c r="F265" s="23">
        <f>INDEX(WeightUpdate!$F$6:$F$794,MATCH($A265*10+F$2,WeightUpdate!$A$6:$A$794,0))</f>
        <v>100</v>
      </c>
      <c r="G265" s="23">
        <f>INDEX(WeightUpdate!$F$6:$F$794,MATCH($A265*10+G$2,WeightUpdate!$A$6:$A$794,0))</f>
        <v>110</v>
      </c>
      <c r="H265" s="23">
        <f t="shared" si="30"/>
        <v>645</v>
      </c>
      <c r="I265" s="22">
        <f>INDEX(WeightUpdate!$K$6:$K$794,MATCH($A265*10+I$2,WeightUpdate!$A$6:$A$794,0))</f>
        <v>0.60121718465209106</v>
      </c>
      <c r="J265" s="22">
        <f>INDEX(WeightUpdate!$K$6:$K$794,MATCH($A265*10+J$2,WeightUpdate!$A$6:$A$794,0))</f>
        <v>0.60655262159779966</v>
      </c>
      <c r="K265" s="22">
        <f>INDEX(WeightUpdate!$K$6:$K$794,MATCH($A265*10+K$2,WeightUpdate!$A$6:$A$794,0))</f>
        <v>2.9369400601494524</v>
      </c>
      <c r="L265" s="20">
        <f t="shared" si="28"/>
        <v>1</v>
      </c>
      <c r="M265" s="20">
        <f t="shared" si="29"/>
        <v>1</v>
      </c>
      <c r="N265" s="24">
        <f t="shared" si="31"/>
        <v>0.60121718465209106</v>
      </c>
      <c r="O265" s="24">
        <f t="shared" si="32"/>
        <v>0.60655262159779966</v>
      </c>
      <c r="P265" s="24">
        <f t="shared" si="33"/>
        <v>2.9369400601494524</v>
      </c>
      <c r="Q265" s="20">
        <f t="shared" si="34"/>
        <v>1</v>
      </c>
      <c r="R265" s="23"/>
    </row>
    <row r="266" spans="1:18" x14ac:dyDescent="0.25">
      <c r="A266"/>
      <c r="B266"/>
      <c r="C266"/>
      <c r="D266"/>
      <c r="E266"/>
      <c r="F266"/>
      <c r="G266"/>
      <c r="H266"/>
      <c r="I266"/>
      <c r="J266"/>
      <c r="K266"/>
      <c r="L266"/>
      <c r="M266"/>
      <c r="N266"/>
      <c r="O266"/>
      <c r="P266"/>
    </row>
  </sheetData>
  <conditionalFormatting sqref="L3:M265">
    <cfRule type="cellIs" dxfId="1" priority="3" operator="equal">
      <formula>0</formula>
    </cfRule>
  </conditionalFormatting>
  <conditionalFormatting sqref="Q3:Q265">
    <cfRule type="cellIs" dxfId="0" priority="1" operator="equal">
      <formula>0</formula>
    </cfRule>
  </conditionalFormatting>
  <dataValidations count="1">
    <dataValidation allowBlank="1" showInputMessage="1" showErrorMessage="1" promptTitle="BaseDRG table" prompt="This table rearranges the WeightUpdate table so that dimensions are [DRG x1] -&gt; [BaseDRG x severity]" sqref="A2"/>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796"/>
  <sheetViews>
    <sheetView showGridLines="0" zoomScaleNormal="100" workbookViewId="0">
      <selection activeCell="B2" sqref="B2"/>
    </sheetView>
  </sheetViews>
  <sheetFormatPr defaultRowHeight="15" x14ac:dyDescent="0.25"/>
  <cols>
    <col min="1" max="1" width="15.28515625" style="9" customWidth="1"/>
    <col min="2" max="2" width="65.140625" style="9" customWidth="1"/>
    <col min="3" max="3" width="15.5703125" style="9" customWidth="1"/>
    <col min="4" max="4" width="17.28515625" style="9" customWidth="1"/>
    <col min="5" max="5" width="14.140625" style="9" customWidth="1"/>
    <col min="6" max="6" width="13.42578125" style="9" customWidth="1"/>
    <col min="7" max="7" width="14.140625" style="9" customWidth="1"/>
    <col min="8" max="8" width="19.140625" style="9" customWidth="1"/>
    <col min="9" max="16384" width="9.140625" style="9"/>
  </cols>
  <sheetData>
    <row r="1" spans="1:9" ht="24.75" customHeight="1" x14ac:dyDescent="0.25">
      <c r="A1" s="6" t="s">
        <v>1596</v>
      </c>
    </row>
    <row r="2" spans="1:9" ht="43.5" customHeight="1" x14ac:dyDescent="0.25">
      <c r="A2" s="106" t="s">
        <v>1663</v>
      </c>
      <c r="B2" s="106"/>
      <c r="C2" s="118" t="s">
        <v>1597</v>
      </c>
      <c r="D2" s="119"/>
      <c r="E2" s="118" t="s">
        <v>1598</v>
      </c>
      <c r="F2" s="119"/>
      <c r="G2" s="107" t="s">
        <v>1599</v>
      </c>
      <c r="H2" s="107" t="s">
        <v>835</v>
      </c>
    </row>
    <row r="3" spans="1:9" ht="3" customHeight="1" x14ac:dyDescent="0.25"/>
    <row r="4" spans="1:9" s="103" customFormat="1" ht="4.5" customHeight="1" x14ac:dyDescent="0.25">
      <c r="A4" s="101"/>
      <c r="B4" s="101"/>
      <c r="C4" s="101"/>
      <c r="D4" s="101"/>
      <c r="E4" s="101"/>
      <c r="F4" s="101"/>
      <c r="G4" s="101"/>
      <c r="H4" s="101"/>
      <c r="I4" s="102"/>
    </row>
    <row r="5" spans="1:9" s="103" customFormat="1" ht="3.75" customHeight="1" x14ac:dyDescent="0.25">
      <c r="A5" s="99"/>
      <c r="B5" s="99"/>
      <c r="C5" s="99"/>
      <c r="D5" s="99"/>
      <c r="E5" s="99"/>
      <c r="F5" s="99"/>
      <c r="G5" s="99"/>
      <c r="H5" s="99"/>
      <c r="I5" s="102"/>
    </row>
    <row r="6" spans="1:9" x14ac:dyDescent="0.25">
      <c r="A6" s="100" t="s">
        <v>1</v>
      </c>
      <c r="B6" s="100" t="s">
        <v>1600</v>
      </c>
      <c r="C6" s="99" t="s">
        <v>1601</v>
      </c>
      <c r="D6" s="99" t="s">
        <v>1602</v>
      </c>
      <c r="E6" s="99" t="s">
        <v>1601</v>
      </c>
      <c r="F6" s="99" t="s">
        <v>1602</v>
      </c>
      <c r="G6" s="99" t="s">
        <v>8</v>
      </c>
      <c r="H6" s="99" t="s">
        <v>8</v>
      </c>
      <c r="I6" s="92"/>
    </row>
    <row r="7" spans="1:9" x14ac:dyDescent="0.25">
      <c r="A7" s="97" t="s">
        <v>856</v>
      </c>
      <c r="B7" s="97" t="s">
        <v>219</v>
      </c>
      <c r="C7" s="98">
        <v>2</v>
      </c>
      <c r="D7" s="98">
        <v>0</v>
      </c>
      <c r="E7" s="98">
        <v>2</v>
      </c>
      <c r="F7" s="98">
        <v>0</v>
      </c>
      <c r="G7" s="98">
        <v>2</v>
      </c>
      <c r="H7" s="98">
        <v>2</v>
      </c>
    </row>
    <row r="8" spans="1:9" x14ac:dyDescent="0.25">
      <c r="A8" s="94" t="s">
        <v>1603</v>
      </c>
      <c r="B8" s="94" t="s">
        <v>513</v>
      </c>
      <c r="C8" s="96">
        <v>0</v>
      </c>
      <c r="D8" s="96">
        <v>0</v>
      </c>
      <c r="E8" s="96">
        <v>0</v>
      </c>
      <c r="F8" s="96">
        <v>0</v>
      </c>
      <c r="G8" s="96">
        <v>0</v>
      </c>
      <c r="H8" s="96">
        <v>0</v>
      </c>
    </row>
    <row r="9" spans="1:9" x14ac:dyDescent="0.25">
      <c r="A9" s="93" t="s">
        <v>857</v>
      </c>
      <c r="B9" s="93" t="s">
        <v>553</v>
      </c>
      <c r="C9" s="95">
        <v>1</v>
      </c>
      <c r="D9" s="95">
        <v>0</v>
      </c>
      <c r="E9" s="95">
        <v>1</v>
      </c>
      <c r="F9" s="95">
        <v>0</v>
      </c>
      <c r="G9" s="95">
        <v>1</v>
      </c>
      <c r="H9" s="95">
        <v>1</v>
      </c>
    </row>
    <row r="10" spans="1:9" x14ac:dyDescent="0.25">
      <c r="A10" s="94" t="s">
        <v>858</v>
      </c>
      <c r="B10" s="94" t="s">
        <v>141</v>
      </c>
      <c r="C10" s="96">
        <v>62</v>
      </c>
      <c r="D10" s="96">
        <v>12</v>
      </c>
      <c r="E10" s="96">
        <v>51</v>
      </c>
      <c r="F10" s="96">
        <v>10</v>
      </c>
      <c r="G10" s="96">
        <v>74</v>
      </c>
      <c r="H10" s="96">
        <v>61</v>
      </c>
    </row>
    <row r="11" spans="1:9" x14ac:dyDescent="0.25">
      <c r="A11" s="93" t="s">
        <v>859</v>
      </c>
      <c r="B11" s="93" t="s">
        <v>739</v>
      </c>
      <c r="C11" s="95">
        <v>27</v>
      </c>
      <c r="D11" s="95">
        <v>4</v>
      </c>
      <c r="E11" s="95">
        <v>49</v>
      </c>
      <c r="F11" s="95">
        <v>4</v>
      </c>
      <c r="G11" s="95">
        <v>31</v>
      </c>
      <c r="H11" s="95">
        <v>53</v>
      </c>
    </row>
    <row r="12" spans="1:9" x14ac:dyDescent="0.25">
      <c r="A12" s="94" t="s">
        <v>860</v>
      </c>
      <c r="B12" s="94" t="s">
        <v>809</v>
      </c>
      <c r="C12" s="96">
        <v>43</v>
      </c>
      <c r="D12" s="96">
        <v>5</v>
      </c>
      <c r="E12" s="96">
        <v>30</v>
      </c>
      <c r="F12" s="96">
        <v>3</v>
      </c>
      <c r="G12" s="96">
        <v>48</v>
      </c>
      <c r="H12" s="96">
        <v>33</v>
      </c>
    </row>
    <row r="13" spans="1:9" x14ac:dyDescent="0.25">
      <c r="A13" s="93" t="s">
        <v>861</v>
      </c>
      <c r="B13" s="93" t="s">
        <v>156</v>
      </c>
      <c r="C13" s="95">
        <v>17</v>
      </c>
      <c r="D13" s="95">
        <v>3</v>
      </c>
      <c r="E13" s="95">
        <v>16</v>
      </c>
      <c r="F13" s="95">
        <v>2</v>
      </c>
      <c r="G13" s="95">
        <v>20</v>
      </c>
      <c r="H13" s="95">
        <v>18</v>
      </c>
    </row>
    <row r="14" spans="1:9" x14ac:dyDescent="0.25">
      <c r="A14" s="94" t="s">
        <v>862</v>
      </c>
      <c r="B14" s="94" t="s">
        <v>468</v>
      </c>
      <c r="C14" s="96">
        <v>6</v>
      </c>
      <c r="D14" s="96">
        <v>0</v>
      </c>
      <c r="E14" s="96">
        <v>14</v>
      </c>
      <c r="F14" s="96">
        <v>1</v>
      </c>
      <c r="G14" s="96">
        <v>6</v>
      </c>
      <c r="H14" s="96">
        <v>15</v>
      </c>
    </row>
    <row r="15" spans="1:9" x14ac:dyDescent="0.25">
      <c r="A15" s="93" t="s">
        <v>863</v>
      </c>
      <c r="B15" s="93" t="s">
        <v>383</v>
      </c>
      <c r="C15" s="95">
        <v>16</v>
      </c>
      <c r="D15" s="95">
        <v>0</v>
      </c>
      <c r="E15" s="95">
        <v>9</v>
      </c>
      <c r="F15" s="95">
        <v>0</v>
      </c>
      <c r="G15" s="95">
        <v>16</v>
      </c>
      <c r="H15" s="95">
        <v>9</v>
      </c>
    </row>
    <row r="16" spans="1:9" x14ac:dyDescent="0.25">
      <c r="A16" s="94" t="s">
        <v>864</v>
      </c>
      <c r="B16" s="94" t="s">
        <v>124</v>
      </c>
      <c r="C16" s="96">
        <v>8</v>
      </c>
      <c r="D16" s="96">
        <v>5</v>
      </c>
      <c r="E16" s="96">
        <v>9</v>
      </c>
      <c r="F16" s="96">
        <v>5</v>
      </c>
      <c r="G16" s="96">
        <v>13</v>
      </c>
      <c r="H16" s="96">
        <v>14</v>
      </c>
    </row>
    <row r="17" spans="1:8" x14ac:dyDescent="0.25">
      <c r="A17" s="93" t="s">
        <v>865</v>
      </c>
      <c r="B17" s="93" t="s">
        <v>598</v>
      </c>
      <c r="C17" s="95">
        <v>1</v>
      </c>
      <c r="D17" s="95">
        <v>0</v>
      </c>
      <c r="E17" s="95">
        <v>1</v>
      </c>
      <c r="F17" s="95">
        <v>0</v>
      </c>
      <c r="G17" s="95">
        <v>1</v>
      </c>
      <c r="H17" s="95">
        <v>1</v>
      </c>
    </row>
    <row r="18" spans="1:8" x14ac:dyDescent="0.25">
      <c r="A18" s="94" t="s">
        <v>866</v>
      </c>
      <c r="B18" s="94" t="s">
        <v>559</v>
      </c>
      <c r="C18" s="96">
        <v>4</v>
      </c>
      <c r="D18" s="96">
        <v>0</v>
      </c>
      <c r="E18" s="96">
        <v>3</v>
      </c>
      <c r="F18" s="96">
        <v>0</v>
      </c>
      <c r="G18" s="96">
        <v>4</v>
      </c>
      <c r="H18" s="96">
        <v>3</v>
      </c>
    </row>
    <row r="19" spans="1:8" x14ac:dyDescent="0.25">
      <c r="A19" s="93" t="s">
        <v>867</v>
      </c>
      <c r="B19" s="93" t="s">
        <v>132</v>
      </c>
      <c r="C19" s="95">
        <v>45</v>
      </c>
      <c r="D19" s="95">
        <v>111</v>
      </c>
      <c r="E19" s="95">
        <v>45</v>
      </c>
      <c r="F19" s="95">
        <v>105</v>
      </c>
      <c r="G19" s="95">
        <v>156</v>
      </c>
      <c r="H19" s="95">
        <v>150</v>
      </c>
    </row>
    <row r="20" spans="1:8" x14ac:dyDescent="0.25">
      <c r="A20" s="94" t="s">
        <v>868</v>
      </c>
      <c r="B20" s="94" t="s">
        <v>565</v>
      </c>
      <c r="C20" s="96">
        <v>1</v>
      </c>
      <c r="D20" s="96">
        <v>3</v>
      </c>
      <c r="E20" s="96">
        <v>1</v>
      </c>
      <c r="F20" s="96">
        <v>6</v>
      </c>
      <c r="G20" s="96">
        <v>4</v>
      </c>
      <c r="H20" s="96">
        <v>7</v>
      </c>
    </row>
    <row r="21" spans="1:8" x14ac:dyDescent="0.25">
      <c r="A21" s="93" t="s">
        <v>869</v>
      </c>
      <c r="B21" s="93" t="s">
        <v>591</v>
      </c>
      <c r="C21" s="95">
        <v>0</v>
      </c>
      <c r="D21" s="95">
        <v>1</v>
      </c>
      <c r="E21" s="95">
        <v>0</v>
      </c>
      <c r="F21" s="95">
        <v>0</v>
      </c>
      <c r="G21" s="95">
        <v>1</v>
      </c>
      <c r="H21" s="95">
        <v>0</v>
      </c>
    </row>
    <row r="22" spans="1:8" x14ac:dyDescent="0.25">
      <c r="A22" s="94" t="s">
        <v>870</v>
      </c>
      <c r="B22" s="94" t="s">
        <v>119</v>
      </c>
      <c r="C22" s="96">
        <v>76</v>
      </c>
      <c r="D22" s="96">
        <v>38</v>
      </c>
      <c r="E22" s="96">
        <v>68</v>
      </c>
      <c r="F22" s="96">
        <v>35</v>
      </c>
      <c r="G22" s="96">
        <v>114</v>
      </c>
      <c r="H22" s="96">
        <v>103</v>
      </c>
    </row>
    <row r="23" spans="1:8" x14ac:dyDescent="0.25">
      <c r="A23" s="93" t="s">
        <v>871</v>
      </c>
      <c r="B23" s="93" t="s">
        <v>446</v>
      </c>
      <c r="C23" s="95">
        <v>17</v>
      </c>
      <c r="D23" s="95">
        <v>1</v>
      </c>
      <c r="E23" s="95">
        <v>26</v>
      </c>
      <c r="F23" s="95">
        <v>4</v>
      </c>
      <c r="G23" s="95">
        <v>18</v>
      </c>
      <c r="H23" s="95">
        <v>30</v>
      </c>
    </row>
    <row r="24" spans="1:8" x14ac:dyDescent="0.25">
      <c r="A24" s="94" t="s">
        <v>872</v>
      </c>
      <c r="B24" s="94" t="s">
        <v>688</v>
      </c>
      <c r="C24" s="96">
        <v>2</v>
      </c>
      <c r="D24" s="96">
        <v>1</v>
      </c>
      <c r="E24" s="96">
        <v>1</v>
      </c>
      <c r="F24" s="96">
        <v>1</v>
      </c>
      <c r="G24" s="96">
        <v>3</v>
      </c>
      <c r="H24" s="96">
        <v>2</v>
      </c>
    </row>
    <row r="25" spans="1:8" x14ac:dyDescent="0.25">
      <c r="A25" s="93" t="s">
        <v>873</v>
      </c>
      <c r="B25" s="93" t="s">
        <v>301</v>
      </c>
      <c r="C25" s="95">
        <v>199</v>
      </c>
      <c r="D25" s="95">
        <v>431</v>
      </c>
      <c r="E25" s="95">
        <v>56</v>
      </c>
      <c r="F25" s="95">
        <v>161</v>
      </c>
      <c r="G25" s="95">
        <v>630</v>
      </c>
      <c r="H25" s="95">
        <v>217</v>
      </c>
    </row>
    <row r="26" spans="1:8" x14ac:dyDescent="0.25">
      <c r="A26" s="94" t="s">
        <v>874</v>
      </c>
      <c r="B26" s="94" t="s">
        <v>636</v>
      </c>
      <c r="C26" s="96">
        <v>40</v>
      </c>
      <c r="D26" s="96">
        <v>45</v>
      </c>
      <c r="E26" s="96">
        <v>37</v>
      </c>
      <c r="F26" s="96">
        <v>54</v>
      </c>
      <c r="G26" s="96">
        <v>85</v>
      </c>
      <c r="H26" s="96">
        <v>91</v>
      </c>
    </row>
    <row r="27" spans="1:8" x14ac:dyDescent="0.25">
      <c r="A27" s="93" t="s">
        <v>875</v>
      </c>
      <c r="B27" s="93" t="s">
        <v>807</v>
      </c>
      <c r="C27" s="95">
        <v>16</v>
      </c>
      <c r="D27" s="95">
        <v>3</v>
      </c>
      <c r="E27" s="95">
        <v>10</v>
      </c>
      <c r="F27" s="95">
        <v>2</v>
      </c>
      <c r="G27" s="95">
        <v>19</v>
      </c>
      <c r="H27" s="95">
        <v>12</v>
      </c>
    </row>
    <row r="28" spans="1:8" x14ac:dyDescent="0.25">
      <c r="A28" s="94" t="s">
        <v>876</v>
      </c>
      <c r="B28" s="94" t="s">
        <v>272</v>
      </c>
      <c r="C28" s="96">
        <v>26</v>
      </c>
      <c r="D28" s="96">
        <v>6</v>
      </c>
      <c r="E28" s="96">
        <v>27</v>
      </c>
      <c r="F28" s="96">
        <v>6</v>
      </c>
      <c r="G28" s="96">
        <v>32</v>
      </c>
      <c r="H28" s="96">
        <v>33</v>
      </c>
    </row>
    <row r="29" spans="1:8" x14ac:dyDescent="0.25">
      <c r="A29" s="93" t="s">
        <v>877</v>
      </c>
      <c r="B29" s="93" t="s">
        <v>726</v>
      </c>
      <c r="C29" s="95">
        <v>24</v>
      </c>
      <c r="D29" s="95">
        <v>2</v>
      </c>
      <c r="E29" s="95">
        <v>27</v>
      </c>
      <c r="F29" s="95">
        <v>3</v>
      </c>
      <c r="G29" s="95">
        <v>26</v>
      </c>
      <c r="H29" s="95">
        <v>30</v>
      </c>
    </row>
    <row r="30" spans="1:8" x14ac:dyDescent="0.25">
      <c r="A30" s="94" t="s">
        <v>878</v>
      </c>
      <c r="B30" s="94" t="s">
        <v>389</v>
      </c>
      <c r="C30" s="96">
        <v>21</v>
      </c>
      <c r="D30" s="96">
        <v>1</v>
      </c>
      <c r="E30" s="96">
        <v>17</v>
      </c>
      <c r="F30" s="96">
        <v>0</v>
      </c>
      <c r="G30" s="96">
        <v>22</v>
      </c>
      <c r="H30" s="96">
        <v>17</v>
      </c>
    </row>
    <row r="31" spans="1:8" x14ac:dyDescent="0.25">
      <c r="A31" s="93" t="s">
        <v>879</v>
      </c>
      <c r="B31" s="93" t="s">
        <v>134</v>
      </c>
      <c r="C31" s="95">
        <v>69</v>
      </c>
      <c r="D31" s="95">
        <v>1</v>
      </c>
      <c r="E31" s="95">
        <v>69</v>
      </c>
      <c r="F31" s="95">
        <v>1</v>
      </c>
      <c r="G31" s="95">
        <v>70</v>
      </c>
      <c r="H31" s="95">
        <v>70</v>
      </c>
    </row>
    <row r="32" spans="1:8" x14ac:dyDescent="0.25">
      <c r="A32" s="94" t="s">
        <v>880</v>
      </c>
      <c r="B32" s="94" t="s">
        <v>377</v>
      </c>
      <c r="C32" s="96">
        <v>39</v>
      </c>
      <c r="D32" s="96">
        <v>1</v>
      </c>
      <c r="E32" s="96">
        <v>59</v>
      </c>
      <c r="F32" s="96">
        <v>1</v>
      </c>
      <c r="G32" s="96">
        <v>40</v>
      </c>
      <c r="H32" s="96">
        <v>60</v>
      </c>
    </row>
    <row r="33" spans="1:8" x14ac:dyDescent="0.25">
      <c r="A33" s="93" t="s">
        <v>881</v>
      </c>
      <c r="B33" s="93" t="s">
        <v>347</v>
      </c>
      <c r="C33" s="95">
        <v>55</v>
      </c>
      <c r="D33" s="95">
        <v>0</v>
      </c>
      <c r="E33" s="95">
        <v>35</v>
      </c>
      <c r="F33" s="95">
        <v>0</v>
      </c>
      <c r="G33" s="95">
        <v>55</v>
      </c>
      <c r="H33" s="95">
        <v>35</v>
      </c>
    </row>
    <row r="34" spans="1:8" x14ac:dyDescent="0.25">
      <c r="A34" s="94" t="s">
        <v>882</v>
      </c>
      <c r="B34" s="94" t="s">
        <v>209</v>
      </c>
      <c r="C34" s="96">
        <v>77</v>
      </c>
      <c r="D34" s="96">
        <v>4</v>
      </c>
      <c r="E34" s="96">
        <v>75</v>
      </c>
      <c r="F34" s="96">
        <v>4</v>
      </c>
      <c r="G34" s="96">
        <v>81</v>
      </c>
      <c r="H34" s="96">
        <v>79</v>
      </c>
    </row>
    <row r="35" spans="1:8" x14ac:dyDescent="0.25">
      <c r="A35" s="93" t="s">
        <v>883</v>
      </c>
      <c r="B35" s="93" t="s">
        <v>458</v>
      </c>
      <c r="C35" s="95">
        <v>16</v>
      </c>
      <c r="D35" s="95">
        <v>1</v>
      </c>
      <c r="E35" s="95">
        <v>21</v>
      </c>
      <c r="F35" s="95">
        <v>1</v>
      </c>
      <c r="G35" s="95">
        <v>17</v>
      </c>
      <c r="H35" s="95">
        <v>22</v>
      </c>
    </row>
    <row r="36" spans="1:8" x14ac:dyDescent="0.25">
      <c r="A36" s="94" t="s">
        <v>884</v>
      </c>
      <c r="B36" s="94" t="s">
        <v>673</v>
      </c>
      <c r="C36" s="96">
        <v>9</v>
      </c>
      <c r="D36" s="96">
        <v>1</v>
      </c>
      <c r="E36" s="96">
        <v>6</v>
      </c>
      <c r="F36" s="96">
        <v>1</v>
      </c>
      <c r="G36" s="96">
        <v>10</v>
      </c>
      <c r="H36" s="96">
        <v>7</v>
      </c>
    </row>
    <row r="37" spans="1:8" x14ac:dyDescent="0.25">
      <c r="A37" s="93" t="s">
        <v>885</v>
      </c>
      <c r="B37" s="93" t="s">
        <v>100</v>
      </c>
      <c r="C37" s="95">
        <v>30</v>
      </c>
      <c r="D37" s="95">
        <v>3</v>
      </c>
      <c r="E37" s="95">
        <v>31</v>
      </c>
      <c r="F37" s="95">
        <v>3</v>
      </c>
      <c r="G37" s="95">
        <v>33</v>
      </c>
      <c r="H37" s="95">
        <v>34</v>
      </c>
    </row>
    <row r="38" spans="1:8" x14ac:dyDescent="0.25">
      <c r="A38" s="94" t="s">
        <v>886</v>
      </c>
      <c r="B38" s="94" t="s">
        <v>387</v>
      </c>
      <c r="C38" s="96">
        <v>57</v>
      </c>
      <c r="D38" s="96">
        <v>5</v>
      </c>
      <c r="E38" s="96">
        <v>69</v>
      </c>
      <c r="F38" s="96">
        <v>5</v>
      </c>
      <c r="G38" s="96">
        <v>62</v>
      </c>
      <c r="H38" s="96">
        <v>74</v>
      </c>
    </row>
    <row r="39" spans="1:8" x14ac:dyDescent="0.25">
      <c r="A39" s="93" t="s">
        <v>887</v>
      </c>
      <c r="B39" s="93" t="s">
        <v>313</v>
      </c>
      <c r="C39" s="95">
        <v>56</v>
      </c>
      <c r="D39" s="95">
        <v>1</v>
      </c>
      <c r="E39" s="95">
        <v>44</v>
      </c>
      <c r="F39" s="95">
        <v>1</v>
      </c>
      <c r="G39" s="95">
        <v>57</v>
      </c>
      <c r="H39" s="95">
        <v>45</v>
      </c>
    </row>
    <row r="40" spans="1:8" x14ac:dyDescent="0.25">
      <c r="A40" s="94" t="s">
        <v>888</v>
      </c>
      <c r="B40" s="94" t="s">
        <v>308</v>
      </c>
      <c r="C40" s="96">
        <v>133</v>
      </c>
      <c r="D40" s="96">
        <v>37</v>
      </c>
      <c r="E40" s="96">
        <v>117</v>
      </c>
      <c r="F40" s="96">
        <v>36</v>
      </c>
      <c r="G40" s="96">
        <v>170</v>
      </c>
      <c r="H40" s="96">
        <v>153</v>
      </c>
    </row>
    <row r="41" spans="1:8" x14ac:dyDescent="0.25">
      <c r="A41" s="93" t="s">
        <v>889</v>
      </c>
      <c r="B41" s="93" t="s">
        <v>749</v>
      </c>
      <c r="C41" s="95">
        <v>232</v>
      </c>
      <c r="D41" s="95">
        <v>17</v>
      </c>
      <c r="E41" s="95">
        <v>297</v>
      </c>
      <c r="F41" s="95">
        <v>19</v>
      </c>
      <c r="G41" s="95">
        <v>249</v>
      </c>
      <c r="H41" s="95">
        <v>316</v>
      </c>
    </row>
    <row r="42" spans="1:8" x14ac:dyDescent="0.25">
      <c r="A42" s="94" t="s">
        <v>890</v>
      </c>
      <c r="B42" s="94" t="s">
        <v>345</v>
      </c>
      <c r="C42" s="96">
        <v>115</v>
      </c>
      <c r="D42" s="96">
        <v>4</v>
      </c>
      <c r="E42" s="96">
        <v>63</v>
      </c>
      <c r="F42" s="96">
        <v>3</v>
      </c>
      <c r="G42" s="96">
        <v>119</v>
      </c>
      <c r="H42" s="96">
        <v>66</v>
      </c>
    </row>
    <row r="43" spans="1:8" x14ac:dyDescent="0.25">
      <c r="A43" s="93" t="s">
        <v>891</v>
      </c>
      <c r="B43" s="93" t="s">
        <v>307</v>
      </c>
      <c r="C43" s="95">
        <v>17</v>
      </c>
      <c r="D43" s="95">
        <v>38</v>
      </c>
      <c r="E43" s="95">
        <v>14</v>
      </c>
      <c r="F43" s="95">
        <v>36</v>
      </c>
      <c r="G43" s="95">
        <v>55</v>
      </c>
      <c r="H43" s="95">
        <v>50</v>
      </c>
    </row>
    <row r="44" spans="1:8" x14ac:dyDescent="0.25">
      <c r="A44" s="94" t="s">
        <v>892</v>
      </c>
      <c r="B44" s="94" t="s">
        <v>486</v>
      </c>
      <c r="C44" s="96">
        <v>20</v>
      </c>
      <c r="D44" s="96">
        <v>4</v>
      </c>
      <c r="E44" s="96">
        <v>27</v>
      </c>
      <c r="F44" s="96">
        <v>6</v>
      </c>
      <c r="G44" s="96">
        <v>24</v>
      </c>
      <c r="H44" s="96">
        <v>33</v>
      </c>
    </row>
    <row r="45" spans="1:8" x14ac:dyDescent="0.25">
      <c r="A45" s="93" t="s">
        <v>893</v>
      </c>
      <c r="B45" s="93" t="s">
        <v>693</v>
      </c>
      <c r="C45" s="95">
        <v>10</v>
      </c>
      <c r="D45" s="95">
        <v>0</v>
      </c>
      <c r="E45" s="95">
        <v>6</v>
      </c>
      <c r="F45" s="95">
        <v>0</v>
      </c>
      <c r="G45" s="95">
        <v>10</v>
      </c>
      <c r="H45" s="95">
        <v>6</v>
      </c>
    </row>
    <row r="46" spans="1:8" x14ac:dyDescent="0.25">
      <c r="A46" s="94" t="s">
        <v>894</v>
      </c>
      <c r="B46" s="94" t="s">
        <v>247</v>
      </c>
      <c r="C46" s="96">
        <v>72</v>
      </c>
      <c r="D46" s="96">
        <v>9</v>
      </c>
      <c r="E46" s="96">
        <v>66</v>
      </c>
      <c r="F46" s="96">
        <v>9</v>
      </c>
      <c r="G46" s="96">
        <v>81</v>
      </c>
      <c r="H46" s="96">
        <v>75</v>
      </c>
    </row>
    <row r="47" spans="1:8" x14ac:dyDescent="0.25">
      <c r="A47" s="93" t="s">
        <v>895</v>
      </c>
      <c r="B47" s="93" t="s">
        <v>463</v>
      </c>
      <c r="C47" s="95">
        <v>54</v>
      </c>
      <c r="D47" s="95">
        <v>6</v>
      </c>
      <c r="E47" s="95">
        <v>70</v>
      </c>
      <c r="F47" s="95">
        <v>6</v>
      </c>
      <c r="G47" s="95">
        <v>60</v>
      </c>
      <c r="H47" s="95">
        <v>76</v>
      </c>
    </row>
    <row r="48" spans="1:8" x14ac:dyDescent="0.25">
      <c r="A48" s="94" t="s">
        <v>896</v>
      </c>
      <c r="B48" s="94" t="s">
        <v>669</v>
      </c>
      <c r="C48" s="96">
        <v>18</v>
      </c>
      <c r="D48" s="96">
        <v>0</v>
      </c>
      <c r="E48" s="96">
        <v>8</v>
      </c>
      <c r="F48" s="96">
        <v>0</v>
      </c>
      <c r="G48" s="96">
        <v>18</v>
      </c>
      <c r="H48" s="96">
        <v>8</v>
      </c>
    </row>
    <row r="49" spans="1:8" x14ac:dyDescent="0.25">
      <c r="A49" s="93" t="s">
        <v>897</v>
      </c>
      <c r="B49" s="93" t="s">
        <v>269</v>
      </c>
      <c r="C49" s="95">
        <v>51</v>
      </c>
      <c r="D49" s="95">
        <v>17</v>
      </c>
      <c r="E49" s="95">
        <v>50</v>
      </c>
      <c r="F49" s="95">
        <v>18</v>
      </c>
      <c r="G49" s="95">
        <v>68</v>
      </c>
      <c r="H49" s="95">
        <v>68</v>
      </c>
    </row>
    <row r="50" spans="1:8" x14ac:dyDescent="0.25">
      <c r="A50" s="94" t="s">
        <v>898</v>
      </c>
      <c r="B50" s="94" t="s">
        <v>736</v>
      </c>
      <c r="C50" s="96">
        <v>25</v>
      </c>
      <c r="D50" s="96">
        <v>5</v>
      </c>
      <c r="E50" s="96">
        <v>34</v>
      </c>
      <c r="F50" s="96">
        <v>8</v>
      </c>
      <c r="G50" s="96">
        <v>30</v>
      </c>
      <c r="H50" s="96">
        <v>42</v>
      </c>
    </row>
    <row r="51" spans="1:8" x14ac:dyDescent="0.25">
      <c r="A51" s="93" t="s">
        <v>899</v>
      </c>
      <c r="B51" s="93" t="s">
        <v>733</v>
      </c>
      <c r="C51" s="95">
        <v>19</v>
      </c>
      <c r="D51" s="95">
        <v>2</v>
      </c>
      <c r="E51" s="95">
        <v>11</v>
      </c>
      <c r="F51" s="95">
        <v>1</v>
      </c>
      <c r="G51" s="95">
        <v>21</v>
      </c>
      <c r="H51" s="95">
        <v>12</v>
      </c>
    </row>
    <row r="52" spans="1:8" x14ac:dyDescent="0.25">
      <c r="A52" s="94" t="s">
        <v>900</v>
      </c>
      <c r="B52" s="94" t="s">
        <v>165</v>
      </c>
      <c r="C52" s="96">
        <v>15</v>
      </c>
      <c r="D52" s="96">
        <v>4</v>
      </c>
      <c r="E52" s="96">
        <v>11</v>
      </c>
      <c r="F52" s="96">
        <v>4</v>
      </c>
      <c r="G52" s="96">
        <v>19</v>
      </c>
      <c r="H52" s="96">
        <v>15</v>
      </c>
    </row>
    <row r="53" spans="1:8" x14ac:dyDescent="0.25">
      <c r="A53" s="93" t="s">
        <v>901</v>
      </c>
      <c r="B53" s="93" t="s">
        <v>617</v>
      </c>
      <c r="C53" s="95">
        <v>10</v>
      </c>
      <c r="D53" s="95">
        <v>0</v>
      </c>
      <c r="E53" s="95">
        <v>15</v>
      </c>
      <c r="F53" s="95">
        <v>0</v>
      </c>
      <c r="G53" s="95">
        <v>10</v>
      </c>
      <c r="H53" s="95">
        <v>15</v>
      </c>
    </row>
    <row r="54" spans="1:8" x14ac:dyDescent="0.25">
      <c r="A54" s="94" t="s">
        <v>902</v>
      </c>
      <c r="B54" s="94" t="s">
        <v>745</v>
      </c>
      <c r="C54" s="96">
        <v>7</v>
      </c>
      <c r="D54" s="96">
        <v>0</v>
      </c>
      <c r="E54" s="96">
        <v>7</v>
      </c>
      <c r="F54" s="96">
        <v>0</v>
      </c>
      <c r="G54" s="96">
        <v>7</v>
      </c>
      <c r="H54" s="96">
        <v>7</v>
      </c>
    </row>
    <row r="55" spans="1:8" x14ac:dyDescent="0.25">
      <c r="A55" s="93" t="s">
        <v>903</v>
      </c>
      <c r="B55" s="93" t="s">
        <v>281</v>
      </c>
      <c r="C55" s="95">
        <v>34</v>
      </c>
      <c r="D55" s="95">
        <v>10</v>
      </c>
      <c r="E55" s="95">
        <v>31</v>
      </c>
      <c r="F55" s="95">
        <v>9</v>
      </c>
      <c r="G55" s="95">
        <v>44</v>
      </c>
      <c r="H55" s="95">
        <v>40</v>
      </c>
    </row>
    <row r="56" spans="1:8" x14ac:dyDescent="0.25">
      <c r="A56" s="94" t="s">
        <v>904</v>
      </c>
      <c r="B56" s="94" t="s">
        <v>390</v>
      </c>
      <c r="C56" s="96">
        <v>26</v>
      </c>
      <c r="D56" s="96">
        <v>2</v>
      </c>
      <c r="E56" s="96">
        <v>35</v>
      </c>
      <c r="F56" s="96">
        <v>3</v>
      </c>
      <c r="G56" s="96">
        <v>28</v>
      </c>
      <c r="H56" s="96">
        <v>38</v>
      </c>
    </row>
    <row r="57" spans="1:8" x14ac:dyDescent="0.25">
      <c r="A57" s="93" t="s">
        <v>905</v>
      </c>
      <c r="B57" s="93" t="s">
        <v>660</v>
      </c>
      <c r="C57" s="95">
        <v>19</v>
      </c>
      <c r="D57" s="95">
        <v>5</v>
      </c>
      <c r="E57" s="95">
        <v>14</v>
      </c>
      <c r="F57" s="95">
        <v>5</v>
      </c>
      <c r="G57" s="95">
        <v>24</v>
      </c>
      <c r="H57" s="95">
        <v>19</v>
      </c>
    </row>
    <row r="58" spans="1:8" x14ac:dyDescent="0.25">
      <c r="A58" s="94" t="s">
        <v>906</v>
      </c>
      <c r="B58" s="94" t="s">
        <v>239</v>
      </c>
      <c r="C58" s="96">
        <v>31</v>
      </c>
      <c r="D58" s="96">
        <v>1</v>
      </c>
      <c r="E58" s="96">
        <v>31</v>
      </c>
      <c r="F58" s="96">
        <v>1</v>
      </c>
      <c r="G58" s="96">
        <v>32</v>
      </c>
      <c r="H58" s="96">
        <v>32</v>
      </c>
    </row>
    <row r="59" spans="1:8" x14ac:dyDescent="0.25">
      <c r="A59" s="93" t="s">
        <v>907</v>
      </c>
      <c r="B59" s="93" t="s">
        <v>594</v>
      </c>
      <c r="C59" s="95">
        <v>3</v>
      </c>
      <c r="D59" s="95">
        <v>0</v>
      </c>
      <c r="E59" s="95">
        <v>3</v>
      </c>
      <c r="F59" s="95">
        <v>0</v>
      </c>
      <c r="G59" s="95">
        <v>3</v>
      </c>
      <c r="H59" s="95">
        <v>3</v>
      </c>
    </row>
    <row r="60" spans="1:8" x14ac:dyDescent="0.25">
      <c r="A60" s="94" t="s">
        <v>1604</v>
      </c>
      <c r="B60" s="94" t="s">
        <v>514</v>
      </c>
      <c r="C60" s="96">
        <v>0</v>
      </c>
      <c r="D60" s="96">
        <v>0</v>
      </c>
      <c r="E60" s="96">
        <v>0</v>
      </c>
      <c r="F60" s="96">
        <v>0</v>
      </c>
      <c r="G60" s="96">
        <v>0</v>
      </c>
      <c r="H60" s="96">
        <v>0</v>
      </c>
    </row>
    <row r="61" spans="1:8" x14ac:dyDescent="0.25">
      <c r="A61" s="93" t="s">
        <v>908</v>
      </c>
      <c r="B61" s="93" t="s">
        <v>264</v>
      </c>
      <c r="C61" s="95">
        <v>11</v>
      </c>
      <c r="D61" s="95">
        <v>7</v>
      </c>
      <c r="E61" s="95">
        <v>11</v>
      </c>
      <c r="F61" s="95">
        <v>6</v>
      </c>
      <c r="G61" s="95">
        <v>18</v>
      </c>
      <c r="H61" s="95">
        <v>17</v>
      </c>
    </row>
    <row r="62" spans="1:8" x14ac:dyDescent="0.25">
      <c r="A62" s="94" t="s">
        <v>909</v>
      </c>
      <c r="B62" s="94" t="s">
        <v>423</v>
      </c>
      <c r="C62" s="96">
        <v>11</v>
      </c>
      <c r="D62" s="96">
        <v>7</v>
      </c>
      <c r="E62" s="96">
        <v>15</v>
      </c>
      <c r="F62" s="96">
        <v>8</v>
      </c>
      <c r="G62" s="96">
        <v>18</v>
      </c>
      <c r="H62" s="96">
        <v>23</v>
      </c>
    </row>
    <row r="63" spans="1:8" x14ac:dyDescent="0.25">
      <c r="A63" s="93" t="s">
        <v>910</v>
      </c>
      <c r="B63" s="93" t="s">
        <v>604</v>
      </c>
      <c r="C63" s="95">
        <v>16</v>
      </c>
      <c r="D63" s="95">
        <v>4</v>
      </c>
      <c r="E63" s="95">
        <v>12</v>
      </c>
      <c r="F63" s="95">
        <v>4</v>
      </c>
      <c r="G63" s="95">
        <v>20</v>
      </c>
      <c r="H63" s="95">
        <v>16</v>
      </c>
    </row>
    <row r="64" spans="1:8" x14ac:dyDescent="0.25">
      <c r="A64" s="94" t="s">
        <v>911</v>
      </c>
      <c r="B64" s="94" t="s">
        <v>194</v>
      </c>
      <c r="C64" s="96">
        <v>779</v>
      </c>
      <c r="D64" s="96">
        <v>127</v>
      </c>
      <c r="E64" s="96">
        <v>733</v>
      </c>
      <c r="F64" s="96">
        <v>124</v>
      </c>
      <c r="G64" s="96">
        <v>906</v>
      </c>
      <c r="H64" s="96">
        <v>857</v>
      </c>
    </row>
    <row r="65" spans="1:8" x14ac:dyDescent="0.25">
      <c r="A65" s="93" t="s">
        <v>912</v>
      </c>
      <c r="B65" s="93" t="s">
        <v>337</v>
      </c>
      <c r="C65" s="95">
        <v>152</v>
      </c>
      <c r="D65" s="95">
        <v>11</v>
      </c>
      <c r="E65" s="95">
        <v>238</v>
      </c>
      <c r="F65" s="95">
        <v>19</v>
      </c>
      <c r="G65" s="95">
        <v>163</v>
      </c>
      <c r="H65" s="95">
        <v>257</v>
      </c>
    </row>
    <row r="66" spans="1:8" x14ac:dyDescent="0.25">
      <c r="A66" s="94" t="s">
        <v>913</v>
      </c>
      <c r="B66" s="94" t="s">
        <v>790</v>
      </c>
      <c r="C66" s="96">
        <v>125</v>
      </c>
      <c r="D66" s="96">
        <v>13</v>
      </c>
      <c r="E66" s="96">
        <v>83</v>
      </c>
      <c r="F66" s="96">
        <v>8</v>
      </c>
      <c r="G66" s="96">
        <v>138</v>
      </c>
      <c r="H66" s="96">
        <v>91</v>
      </c>
    </row>
    <row r="67" spans="1:8" x14ac:dyDescent="0.25">
      <c r="A67" s="93" t="s">
        <v>914</v>
      </c>
      <c r="B67" s="93" t="s">
        <v>168</v>
      </c>
      <c r="C67" s="95">
        <v>69</v>
      </c>
      <c r="D67" s="95">
        <v>20</v>
      </c>
      <c r="E67" s="95">
        <v>68</v>
      </c>
      <c r="F67" s="95">
        <v>20</v>
      </c>
      <c r="G67" s="95">
        <v>89</v>
      </c>
      <c r="H67" s="95">
        <v>88</v>
      </c>
    </row>
    <row r="68" spans="1:8" x14ac:dyDescent="0.25">
      <c r="A68" s="94" t="s">
        <v>915</v>
      </c>
      <c r="B68" s="94" t="s">
        <v>585</v>
      </c>
      <c r="C68" s="96">
        <v>17</v>
      </c>
      <c r="D68" s="96">
        <v>4</v>
      </c>
      <c r="E68" s="96">
        <v>18</v>
      </c>
      <c r="F68" s="96">
        <v>5</v>
      </c>
      <c r="G68" s="96">
        <v>21</v>
      </c>
      <c r="H68" s="96">
        <v>23</v>
      </c>
    </row>
    <row r="69" spans="1:8" x14ac:dyDescent="0.25">
      <c r="A69" s="93" t="s">
        <v>916</v>
      </c>
      <c r="B69" s="93" t="s">
        <v>471</v>
      </c>
      <c r="C69" s="95">
        <v>4</v>
      </c>
      <c r="D69" s="95">
        <v>1</v>
      </c>
      <c r="E69" s="95">
        <v>4</v>
      </c>
      <c r="F69" s="95">
        <v>0</v>
      </c>
      <c r="G69" s="95">
        <v>5</v>
      </c>
      <c r="H69" s="95">
        <v>4</v>
      </c>
    </row>
    <row r="70" spans="1:8" x14ac:dyDescent="0.25">
      <c r="A70" s="94" t="s">
        <v>917</v>
      </c>
      <c r="B70" s="94" t="s">
        <v>77</v>
      </c>
      <c r="C70" s="96">
        <v>319</v>
      </c>
      <c r="D70" s="96">
        <v>22</v>
      </c>
      <c r="E70" s="96">
        <v>285</v>
      </c>
      <c r="F70" s="96">
        <v>21</v>
      </c>
      <c r="G70" s="96">
        <v>341</v>
      </c>
      <c r="H70" s="96">
        <v>306</v>
      </c>
    </row>
    <row r="71" spans="1:8" x14ac:dyDescent="0.25">
      <c r="A71" s="93" t="s">
        <v>918</v>
      </c>
      <c r="B71" s="93" t="s">
        <v>671</v>
      </c>
      <c r="C71" s="95">
        <v>61</v>
      </c>
      <c r="D71" s="95">
        <v>1</v>
      </c>
      <c r="E71" s="95">
        <v>140</v>
      </c>
      <c r="F71" s="95">
        <v>6</v>
      </c>
      <c r="G71" s="95">
        <v>62</v>
      </c>
      <c r="H71" s="95">
        <v>146</v>
      </c>
    </row>
    <row r="72" spans="1:8" x14ac:dyDescent="0.25">
      <c r="A72" s="94" t="s">
        <v>919</v>
      </c>
      <c r="B72" s="94" t="s">
        <v>449</v>
      </c>
      <c r="C72" s="96">
        <v>87</v>
      </c>
      <c r="D72" s="96">
        <v>2</v>
      </c>
      <c r="E72" s="96">
        <v>43</v>
      </c>
      <c r="F72" s="96">
        <v>0</v>
      </c>
      <c r="G72" s="96">
        <v>89</v>
      </c>
      <c r="H72" s="96">
        <v>43</v>
      </c>
    </row>
    <row r="73" spans="1:8" x14ac:dyDescent="0.25">
      <c r="A73" s="93" t="s">
        <v>920</v>
      </c>
      <c r="B73" s="93" t="s">
        <v>128</v>
      </c>
      <c r="C73" s="95">
        <v>118</v>
      </c>
      <c r="D73" s="95">
        <v>6</v>
      </c>
      <c r="E73" s="95">
        <v>100</v>
      </c>
      <c r="F73" s="95">
        <v>6</v>
      </c>
      <c r="G73" s="95">
        <v>124</v>
      </c>
      <c r="H73" s="95">
        <v>106</v>
      </c>
    </row>
    <row r="74" spans="1:8" x14ac:dyDescent="0.25">
      <c r="A74" s="94" t="s">
        <v>921</v>
      </c>
      <c r="B74" s="94" t="s">
        <v>424</v>
      </c>
      <c r="C74" s="96">
        <v>12</v>
      </c>
      <c r="D74" s="96">
        <v>0</v>
      </c>
      <c r="E74" s="96">
        <v>36</v>
      </c>
      <c r="F74" s="96">
        <v>0</v>
      </c>
      <c r="G74" s="96">
        <v>12</v>
      </c>
      <c r="H74" s="96">
        <v>36</v>
      </c>
    </row>
    <row r="75" spans="1:8" x14ac:dyDescent="0.25">
      <c r="A75" s="93" t="s">
        <v>922</v>
      </c>
      <c r="B75" s="93" t="s">
        <v>371</v>
      </c>
      <c r="C75" s="95">
        <v>9</v>
      </c>
      <c r="D75" s="95">
        <v>0</v>
      </c>
      <c r="E75" s="95">
        <v>3</v>
      </c>
      <c r="F75" s="95">
        <v>0</v>
      </c>
      <c r="G75" s="95">
        <v>9</v>
      </c>
      <c r="H75" s="95">
        <v>3</v>
      </c>
    </row>
    <row r="76" spans="1:8" x14ac:dyDescent="0.25">
      <c r="A76" s="94" t="s">
        <v>923</v>
      </c>
      <c r="B76" s="94" t="s">
        <v>293</v>
      </c>
      <c r="C76" s="96">
        <v>284</v>
      </c>
      <c r="D76" s="96">
        <v>49</v>
      </c>
      <c r="E76" s="96">
        <v>290</v>
      </c>
      <c r="F76" s="96">
        <v>50</v>
      </c>
      <c r="G76" s="96">
        <v>333</v>
      </c>
      <c r="H76" s="96">
        <v>340</v>
      </c>
    </row>
    <row r="77" spans="1:8" x14ac:dyDescent="0.25">
      <c r="A77" s="93" t="s">
        <v>924</v>
      </c>
      <c r="B77" s="93" t="s">
        <v>719</v>
      </c>
      <c r="C77" s="95">
        <v>132</v>
      </c>
      <c r="D77" s="95">
        <v>13</v>
      </c>
      <c r="E77" s="95">
        <v>152</v>
      </c>
      <c r="F77" s="95">
        <v>14</v>
      </c>
      <c r="G77" s="95">
        <v>145</v>
      </c>
      <c r="H77" s="95">
        <v>166</v>
      </c>
    </row>
    <row r="78" spans="1:8" x14ac:dyDescent="0.25">
      <c r="A78" s="94" t="s">
        <v>925</v>
      </c>
      <c r="B78" s="94" t="s">
        <v>750</v>
      </c>
      <c r="C78" s="96">
        <v>72</v>
      </c>
      <c r="D78" s="96">
        <v>6</v>
      </c>
      <c r="E78" s="96">
        <v>52</v>
      </c>
      <c r="F78" s="96">
        <v>4</v>
      </c>
      <c r="G78" s="96">
        <v>78</v>
      </c>
      <c r="H78" s="96">
        <v>56</v>
      </c>
    </row>
    <row r="79" spans="1:8" x14ac:dyDescent="0.25">
      <c r="A79" s="93" t="s">
        <v>926</v>
      </c>
      <c r="B79" s="93" t="s">
        <v>79</v>
      </c>
      <c r="C79" s="95">
        <v>227</v>
      </c>
      <c r="D79" s="95">
        <v>227</v>
      </c>
      <c r="E79" s="95">
        <v>226</v>
      </c>
      <c r="F79" s="95">
        <v>227</v>
      </c>
      <c r="G79" s="95">
        <v>454</v>
      </c>
      <c r="H79" s="95">
        <v>453</v>
      </c>
    </row>
    <row r="80" spans="1:8" x14ac:dyDescent="0.25">
      <c r="A80" s="94" t="s">
        <v>927</v>
      </c>
      <c r="B80" s="94" t="s">
        <v>649</v>
      </c>
      <c r="C80" s="96">
        <v>17</v>
      </c>
      <c r="D80" s="96">
        <v>0</v>
      </c>
      <c r="E80" s="96">
        <v>25</v>
      </c>
      <c r="F80" s="96">
        <v>0</v>
      </c>
      <c r="G80" s="96">
        <v>17</v>
      </c>
      <c r="H80" s="96">
        <v>25</v>
      </c>
    </row>
    <row r="81" spans="1:8" x14ac:dyDescent="0.25">
      <c r="A81" s="93" t="s">
        <v>928</v>
      </c>
      <c r="B81" s="93" t="s">
        <v>710</v>
      </c>
      <c r="C81" s="95">
        <v>9</v>
      </c>
      <c r="D81" s="95">
        <v>0</v>
      </c>
      <c r="E81" s="95">
        <v>1</v>
      </c>
      <c r="F81" s="95">
        <v>0</v>
      </c>
      <c r="G81" s="95">
        <v>9</v>
      </c>
      <c r="H81" s="95">
        <v>1</v>
      </c>
    </row>
    <row r="82" spans="1:8" x14ac:dyDescent="0.25">
      <c r="A82" s="94" t="s">
        <v>929</v>
      </c>
      <c r="B82" s="94" t="s">
        <v>52</v>
      </c>
      <c r="C82" s="96">
        <v>716</v>
      </c>
      <c r="D82" s="96">
        <v>328</v>
      </c>
      <c r="E82" s="96">
        <v>732</v>
      </c>
      <c r="F82" s="96">
        <v>360</v>
      </c>
      <c r="G82" s="96">
        <v>1044</v>
      </c>
      <c r="H82" s="96">
        <v>1092</v>
      </c>
    </row>
    <row r="83" spans="1:8" x14ac:dyDescent="0.25">
      <c r="A83" s="93" t="s">
        <v>930</v>
      </c>
      <c r="B83" s="93" t="s">
        <v>338</v>
      </c>
      <c r="C83" s="95">
        <v>192</v>
      </c>
      <c r="D83" s="95">
        <v>52</v>
      </c>
      <c r="E83" s="95">
        <v>196</v>
      </c>
      <c r="F83" s="95">
        <v>17</v>
      </c>
      <c r="G83" s="95">
        <v>244</v>
      </c>
      <c r="H83" s="95">
        <v>213</v>
      </c>
    </row>
    <row r="84" spans="1:8" x14ac:dyDescent="0.25">
      <c r="A84" s="94" t="s">
        <v>931</v>
      </c>
      <c r="B84" s="94" t="s">
        <v>455</v>
      </c>
      <c r="C84" s="96">
        <v>48</v>
      </c>
      <c r="D84" s="96">
        <v>2</v>
      </c>
      <c r="E84" s="96">
        <v>8</v>
      </c>
      <c r="F84" s="96">
        <v>2</v>
      </c>
      <c r="G84" s="96">
        <v>50</v>
      </c>
      <c r="H84" s="96">
        <v>10</v>
      </c>
    </row>
    <row r="85" spans="1:8" x14ac:dyDescent="0.25">
      <c r="A85" s="93" t="s">
        <v>932</v>
      </c>
      <c r="B85" s="93" t="s">
        <v>216</v>
      </c>
      <c r="C85" s="95">
        <v>58</v>
      </c>
      <c r="D85" s="95">
        <v>6</v>
      </c>
      <c r="E85" s="95">
        <v>59</v>
      </c>
      <c r="F85" s="95">
        <v>6</v>
      </c>
      <c r="G85" s="95">
        <v>64</v>
      </c>
      <c r="H85" s="95">
        <v>65</v>
      </c>
    </row>
    <row r="86" spans="1:8" x14ac:dyDescent="0.25">
      <c r="A86" s="94" t="s">
        <v>933</v>
      </c>
      <c r="B86" s="94" t="s">
        <v>454</v>
      </c>
      <c r="C86" s="96">
        <v>15</v>
      </c>
      <c r="D86" s="96">
        <v>0</v>
      </c>
      <c r="E86" s="96">
        <v>16</v>
      </c>
      <c r="F86" s="96">
        <v>0</v>
      </c>
      <c r="G86" s="96">
        <v>15</v>
      </c>
      <c r="H86" s="96">
        <v>16</v>
      </c>
    </row>
    <row r="87" spans="1:8" x14ac:dyDescent="0.25">
      <c r="A87" s="93" t="s">
        <v>934</v>
      </c>
      <c r="B87" s="93" t="s">
        <v>427</v>
      </c>
      <c r="C87" s="95">
        <v>6</v>
      </c>
      <c r="D87" s="95">
        <v>0</v>
      </c>
      <c r="E87" s="95">
        <v>4</v>
      </c>
      <c r="F87" s="95">
        <v>0</v>
      </c>
      <c r="G87" s="95">
        <v>6</v>
      </c>
      <c r="H87" s="95">
        <v>4</v>
      </c>
    </row>
    <row r="88" spans="1:8" x14ac:dyDescent="0.25">
      <c r="A88" s="94" t="s">
        <v>935</v>
      </c>
      <c r="B88" s="94" t="s">
        <v>176</v>
      </c>
      <c r="C88" s="96">
        <v>15</v>
      </c>
      <c r="D88" s="96">
        <v>3</v>
      </c>
      <c r="E88" s="96">
        <v>14</v>
      </c>
      <c r="F88" s="96">
        <v>3</v>
      </c>
      <c r="G88" s="96">
        <v>18</v>
      </c>
      <c r="H88" s="96">
        <v>17</v>
      </c>
    </row>
    <row r="89" spans="1:8" x14ac:dyDescent="0.25">
      <c r="A89" s="93" t="s">
        <v>936</v>
      </c>
      <c r="B89" s="93" t="s">
        <v>572</v>
      </c>
      <c r="C89" s="95">
        <v>5</v>
      </c>
      <c r="D89" s="95">
        <v>1</v>
      </c>
      <c r="E89" s="95">
        <v>9</v>
      </c>
      <c r="F89" s="95">
        <v>1</v>
      </c>
      <c r="G89" s="95">
        <v>6</v>
      </c>
      <c r="H89" s="95">
        <v>10</v>
      </c>
    </row>
    <row r="90" spans="1:8" x14ac:dyDescent="0.25">
      <c r="A90" s="94" t="s">
        <v>937</v>
      </c>
      <c r="B90" s="94" t="s">
        <v>610</v>
      </c>
      <c r="C90" s="96">
        <v>3</v>
      </c>
      <c r="D90" s="96">
        <v>1</v>
      </c>
      <c r="E90" s="96">
        <v>0</v>
      </c>
      <c r="F90" s="96">
        <v>1</v>
      </c>
      <c r="G90" s="96">
        <v>4</v>
      </c>
      <c r="H90" s="96">
        <v>1</v>
      </c>
    </row>
    <row r="91" spans="1:8" x14ac:dyDescent="0.25">
      <c r="A91" s="93" t="s">
        <v>938</v>
      </c>
      <c r="B91" s="93" t="s">
        <v>133</v>
      </c>
      <c r="C91" s="95">
        <v>181</v>
      </c>
      <c r="D91" s="95">
        <v>40</v>
      </c>
      <c r="E91" s="95">
        <v>187</v>
      </c>
      <c r="F91" s="95">
        <v>53</v>
      </c>
      <c r="G91" s="95">
        <v>221</v>
      </c>
      <c r="H91" s="95">
        <v>240</v>
      </c>
    </row>
    <row r="92" spans="1:8" x14ac:dyDescent="0.25">
      <c r="A92" s="94" t="s">
        <v>939</v>
      </c>
      <c r="B92" s="94" t="s">
        <v>706</v>
      </c>
      <c r="C92" s="96">
        <v>55</v>
      </c>
      <c r="D92" s="96">
        <v>15</v>
      </c>
      <c r="E92" s="96">
        <v>78</v>
      </c>
      <c r="F92" s="96">
        <v>5</v>
      </c>
      <c r="G92" s="96">
        <v>70</v>
      </c>
      <c r="H92" s="96">
        <v>83</v>
      </c>
    </row>
    <row r="93" spans="1:8" x14ac:dyDescent="0.25">
      <c r="A93" s="93" t="s">
        <v>940</v>
      </c>
      <c r="B93" s="93" t="s">
        <v>783</v>
      </c>
      <c r="C93" s="95">
        <v>19</v>
      </c>
      <c r="D93" s="95">
        <v>0</v>
      </c>
      <c r="E93" s="95">
        <v>11</v>
      </c>
      <c r="F93" s="95">
        <v>0</v>
      </c>
      <c r="G93" s="95">
        <v>19</v>
      </c>
      <c r="H93" s="95">
        <v>11</v>
      </c>
    </row>
    <row r="94" spans="1:8" x14ac:dyDescent="0.25">
      <c r="A94" s="94" t="s">
        <v>941</v>
      </c>
      <c r="B94" s="94" t="s">
        <v>180</v>
      </c>
      <c r="C94" s="96">
        <v>1</v>
      </c>
      <c r="D94" s="96">
        <v>1</v>
      </c>
      <c r="E94" s="96">
        <v>1</v>
      </c>
      <c r="F94" s="96">
        <v>1</v>
      </c>
      <c r="G94" s="96">
        <v>2</v>
      </c>
      <c r="H94" s="96">
        <v>2</v>
      </c>
    </row>
    <row r="95" spans="1:8" x14ac:dyDescent="0.25">
      <c r="A95" s="93" t="s">
        <v>942</v>
      </c>
      <c r="B95" s="93" t="s">
        <v>509</v>
      </c>
      <c r="C95" s="95">
        <v>0</v>
      </c>
      <c r="D95" s="95">
        <v>0</v>
      </c>
      <c r="E95" s="95">
        <v>0</v>
      </c>
      <c r="F95" s="95">
        <v>0</v>
      </c>
      <c r="G95" s="95">
        <v>0</v>
      </c>
      <c r="H95" s="95">
        <v>0</v>
      </c>
    </row>
    <row r="96" spans="1:8" x14ac:dyDescent="0.25">
      <c r="A96" s="94" t="s">
        <v>1605</v>
      </c>
      <c r="B96" s="94" t="s">
        <v>549</v>
      </c>
      <c r="C96" s="96">
        <v>0</v>
      </c>
      <c r="D96" s="96">
        <v>0</v>
      </c>
      <c r="E96" s="96">
        <v>0</v>
      </c>
      <c r="F96" s="96">
        <v>0</v>
      </c>
      <c r="G96" s="96">
        <v>0</v>
      </c>
      <c r="H96" s="96">
        <v>0</v>
      </c>
    </row>
    <row r="97" spans="1:8" x14ac:dyDescent="0.25">
      <c r="A97" s="93" t="s">
        <v>943</v>
      </c>
      <c r="B97" s="93" t="s">
        <v>59</v>
      </c>
      <c r="C97" s="95">
        <v>32</v>
      </c>
      <c r="D97" s="95">
        <v>4</v>
      </c>
      <c r="E97" s="95">
        <v>32</v>
      </c>
      <c r="F97" s="95">
        <v>4</v>
      </c>
      <c r="G97" s="95">
        <v>36</v>
      </c>
      <c r="H97" s="95">
        <v>36</v>
      </c>
    </row>
    <row r="98" spans="1:8" x14ac:dyDescent="0.25">
      <c r="A98" s="94" t="s">
        <v>944</v>
      </c>
      <c r="B98" s="94" t="s">
        <v>470</v>
      </c>
      <c r="C98" s="96">
        <v>1</v>
      </c>
      <c r="D98" s="96">
        <v>0</v>
      </c>
      <c r="E98" s="96">
        <v>1</v>
      </c>
      <c r="F98" s="96">
        <v>0</v>
      </c>
      <c r="G98" s="96">
        <v>1</v>
      </c>
      <c r="H98" s="96">
        <v>1</v>
      </c>
    </row>
    <row r="99" spans="1:8" x14ac:dyDescent="0.25">
      <c r="A99" s="93" t="s">
        <v>1606</v>
      </c>
      <c r="B99" s="93" t="s">
        <v>550</v>
      </c>
      <c r="C99" s="95">
        <v>0</v>
      </c>
      <c r="D99" s="95">
        <v>0</v>
      </c>
      <c r="E99" s="95">
        <v>0</v>
      </c>
      <c r="F99" s="95">
        <v>0</v>
      </c>
      <c r="G99" s="95">
        <v>0</v>
      </c>
      <c r="H99" s="95">
        <v>0</v>
      </c>
    </row>
    <row r="100" spans="1:8" x14ac:dyDescent="0.25">
      <c r="A100" s="94" t="s">
        <v>945</v>
      </c>
      <c r="B100" s="94" t="s">
        <v>282</v>
      </c>
      <c r="C100" s="96">
        <v>84</v>
      </c>
      <c r="D100" s="96">
        <v>367</v>
      </c>
      <c r="E100" s="96">
        <v>83</v>
      </c>
      <c r="F100" s="96">
        <v>363</v>
      </c>
      <c r="G100" s="96">
        <v>451</v>
      </c>
      <c r="H100" s="96">
        <v>446</v>
      </c>
    </row>
    <row r="101" spans="1:8" x14ac:dyDescent="0.25">
      <c r="A101" s="93" t="s">
        <v>946</v>
      </c>
      <c r="B101" s="93" t="s">
        <v>462</v>
      </c>
      <c r="C101" s="95">
        <v>6</v>
      </c>
      <c r="D101" s="95">
        <v>3</v>
      </c>
      <c r="E101" s="95">
        <v>11</v>
      </c>
      <c r="F101" s="95">
        <v>5</v>
      </c>
      <c r="G101" s="95">
        <v>9</v>
      </c>
      <c r="H101" s="95">
        <v>16</v>
      </c>
    </row>
    <row r="102" spans="1:8" x14ac:dyDescent="0.25">
      <c r="A102" s="94" t="s">
        <v>947</v>
      </c>
      <c r="B102" s="94" t="s">
        <v>708</v>
      </c>
      <c r="C102" s="96">
        <v>5</v>
      </c>
      <c r="D102" s="96">
        <v>0</v>
      </c>
      <c r="E102" s="96">
        <v>0</v>
      </c>
      <c r="F102" s="96">
        <v>0</v>
      </c>
      <c r="G102" s="96">
        <v>5</v>
      </c>
      <c r="H102" s="96">
        <v>0</v>
      </c>
    </row>
    <row r="103" spans="1:8" x14ac:dyDescent="0.25">
      <c r="A103" s="93" t="s">
        <v>948</v>
      </c>
      <c r="B103" s="93" t="s">
        <v>145</v>
      </c>
      <c r="C103" s="95">
        <v>26</v>
      </c>
      <c r="D103" s="95">
        <v>34</v>
      </c>
      <c r="E103" s="95">
        <v>25</v>
      </c>
      <c r="F103" s="95">
        <v>34</v>
      </c>
      <c r="G103" s="95">
        <v>60</v>
      </c>
      <c r="H103" s="95">
        <v>59</v>
      </c>
    </row>
    <row r="104" spans="1:8" x14ac:dyDescent="0.25">
      <c r="A104" s="94" t="s">
        <v>949</v>
      </c>
      <c r="B104" s="94" t="s">
        <v>600</v>
      </c>
      <c r="C104" s="96">
        <v>3</v>
      </c>
      <c r="D104" s="96">
        <v>0</v>
      </c>
      <c r="E104" s="96">
        <v>3</v>
      </c>
      <c r="F104" s="96">
        <v>0</v>
      </c>
      <c r="G104" s="96">
        <v>3</v>
      </c>
      <c r="H104" s="96">
        <v>3</v>
      </c>
    </row>
    <row r="105" spans="1:8" x14ac:dyDescent="0.25">
      <c r="A105" s="93" t="s">
        <v>1607</v>
      </c>
      <c r="B105" s="93" t="s">
        <v>551</v>
      </c>
      <c r="C105" s="95">
        <v>0</v>
      </c>
      <c r="D105" s="95">
        <v>0</v>
      </c>
      <c r="E105" s="95">
        <v>1</v>
      </c>
      <c r="F105" s="95">
        <v>0</v>
      </c>
      <c r="G105" s="95">
        <v>0</v>
      </c>
      <c r="H105" s="95">
        <v>1</v>
      </c>
    </row>
    <row r="106" spans="1:8" x14ac:dyDescent="0.25">
      <c r="A106" s="94" t="s">
        <v>950</v>
      </c>
      <c r="B106" s="94" t="s">
        <v>161</v>
      </c>
      <c r="C106" s="96">
        <v>37</v>
      </c>
      <c r="D106" s="96">
        <v>1</v>
      </c>
      <c r="E106" s="96">
        <v>32</v>
      </c>
      <c r="F106" s="96">
        <v>1</v>
      </c>
      <c r="G106" s="96">
        <v>38</v>
      </c>
      <c r="H106" s="96">
        <v>33</v>
      </c>
    </row>
    <row r="107" spans="1:8" x14ac:dyDescent="0.25">
      <c r="A107" s="93" t="s">
        <v>951</v>
      </c>
      <c r="B107" s="93" t="s">
        <v>496</v>
      </c>
      <c r="C107" s="95">
        <v>3</v>
      </c>
      <c r="D107" s="95">
        <v>0</v>
      </c>
      <c r="E107" s="95">
        <v>5</v>
      </c>
      <c r="F107" s="95">
        <v>0</v>
      </c>
      <c r="G107" s="95">
        <v>3</v>
      </c>
      <c r="H107" s="95">
        <v>5</v>
      </c>
    </row>
    <row r="108" spans="1:8" x14ac:dyDescent="0.25">
      <c r="A108" s="94" t="s">
        <v>952</v>
      </c>
      <c r="B108" s="94" t="s">
        <v>556</v>
      </c>
      <c r="C108" s="96">
        <v>2</v>
      </c>
      <c r="D108" s="96">
        <v>0</v>
      </c>
      <c r="E108" s="96">
        <v>0</v>
      </c>
      <c r="F108" s="96">
        <v>0</v>
      </c>
      <c r="G108" s="96">
        <v>2</v>
      </c>
      <c r="H108" s="96">
        <v>0</v>
      </c>
    </row>
    <row r="109" spans="1:8" x14ac:dyDescent="0.25">
      <c r="A109" s="93" t="s">
        <v>953</v>
      </c>
      <c r="B109" s="93" t="s">
        <v>70</v>
      </c>
      <c r="C109" s="95">
        <v>1229</v>
      </c>
      <c r="D109" s="95">
        <v>2585</v>
      </c>
      <c r="E109" s="95">
        <v>1175</v>
      </c>
      <c r="F109" s="95">
        <v>2585</v>
      </c>
      <c r="G109" s="95">
        <v>3814</v>
      </c>
      <c r="H109" s="95">
        <v>3760</v>
      </c>
    </row>
    <row r="110" spans="1:8" x14ac:dyDescent="0.25">
      <c r="A110" s="94" t="s">
        <v>954</v>
      </c>
      <c r="B110" s="94" t="s">
        <v>645</v>
      </c>
      <c r="C110" s="96">
        <v>82</v>
      </c>
      <c r="D110" s="96">
        <v>22</v>
      </c>
      <c r="E110" s="96">
        <v>47</v>
      </c>
      <c r="F110" s="96">
        <v>19</v>
      </c>
      <c r="G110" s="96">
        <v>104</v>
      </c>
      <c r="H110" s="96">
        <v>66</v>
      </c>
    </row>
    <row r="111" spans="1:8" x14ac:dyDescent="0.25">
      <c r="A111" s="93" t="s">
        <v>955</v>
      </c>
      <c r="B111" s="93" t="s">
        <v>677</v>
      </c>
      <c r="C111" s="95">
        <v>20</v>
      </c>
      <c r="D111" s="95">
        <v>1</v>
      </c>
      <c r="E111" s="95">
        <v>6</v>
      </c>
      <c r="F111" s="95">
        <v>1</v>
      </c>
      <c r="G111" s="95">
        <v>21</v>
      </c>
      <c r="H111" s="95">
        <v>7</v>
      </c>
    </row>
    <row r="112" spans="1:8" x14ac:dyDescent="0.25">
      <c r="A112" s="94" t="s">
        <v>956</v>
      </c>
      <c r="B112" s="94" t="s">
        <v>76</v>
      </c>
      <c r="C112" s="96">
        <v>778</v>
      </c>
      <c r="D112" s="96">
        <v>2440</v>
      </c>
      <c r="E112" s="96">
        <v>930</v>
      </c>
      <c r="F112" s="96">
        <v>2437</v>
      </c>
      <c r="G112" s="96">
        <v>3218</v>
      </c>
      <c r="H112" s="96">
        <v>3367</v>
      </c>
    </row>
    <row r="113" spans="1:8" x14ac:dyDescent="0.25">
      <c r="A113" s="93" t="s">
        <v>957</v>
      </c>
      <c r="B113" s="93" t="s">
        <v>769</v>
      </c>
      <c r="C113" s="95">
        <v>33</v>
      </c>
      <c r="D113" s="95">
        <v>26</v>
      </c>
      <c r="E113" s="95">
        <v>66</v>
      </c>
      <c r="F113" s="95">
        <v>39</v>
      </c>
      <c r="G113" s="95">
        <v>59</v>
      </c>
      <c r="H113" s="95">
        <v>105</v>
      </c>
    </row>
    <row r="114" spans="1:8" x14ac:dyDescent="0.25">
      <c r="A114" s="94" t="s">
        <v>958</v>
      </c>
      <c r="B114" s="94" t="s">
        <v>318</v>
      </c>
      <c r="C114" s="96">
        <v>36</v>
      </c>
      <c r="D114" s="96">
        <v>9</v>
      </c>
      <c r="E114" s="96">
        <v>34</v>
      </c>
      <c r="F114" s="96">
        <v>8</v>
      </c>
      <c r="G114" s="96">
        <v>45</v>
      </c>
      <c r="H114" s="96">
        <v>42</v>
      </c>
    </row>
    <row r="115" spans="1:8" x14ac:dyDescent="0.25">
      <c r="A115" s="93" t="s">
        <v>959</v>
      </c>
      <c r="B115" s="93" t="s">
        <v>155</v>
      </c>
      <c r="C115" s="95">
        <v>48</v>
      </c>
      <c r="D115" s="95">
        <v>30</v>
      </c>
      <c r="E115" s="95">
        <v>48</v>
      </c>
      <c r="F115" s="95">
        <v>29</v>
      </c>
      <c r="G115" s="95">
        <v>78</v>
      </c>
      <c r="H115" s="95">
        <v>77</v>
      </c>
    </row>
    <row r="116" spans="1:8" x14ac:dyDescent="0.25">
      <c r="A116" s="94" t="s">
        <v>960</v>
      </c>
      <c r="B116" s="94" t="s">
        <v>466</v>
      </c>
      <c r="C116" s="96">
        <v>7</v>
      </c>
      <c r="D116" s="96">
        <v>1</v>
      </c>
      <c r="E116" s="96">
        <v>7</v>
      </c>
      <c r="F116" s="96">
        <v>2</v>
      </c>
      <c r="G116" s="96">
        <v>8</v>
      </c>
      <c r="H116" s="96">
        <v>9</v>
      </c>
    </row>
    <row r="117" spans="1:8" x14ac:dyDescent="0.25">
      <c r="A117" s="93" t="s">
        <v>961</v>
      </c>
      <c r="B117" s="93" t="s">
        <v>483</v>
      </c>
      <c r="C117" s="95">
        <v>1</v>
      </c>
      <c r="D117" s="95">
        <v>0</v>
      </c>
      <c r="E117" s="95">
        <v>1</v>
      </c>
      <c r="F117" s="95">
        <v>0</v>
      </c>
      <c r="G117" s="95">
        <v>1</v>
      </c>
      <c r="H117" s="95">
        <v>1</v>
      </c>
    </row>
    <row r="118" spans="1:8" x14ac:dyDescent="0.25">
      <c r="A118" s="94" t="s">
        <v>962</v>
      </c>
      <c r="B118" s="94" t="s">
        <v>174</v>
      </c>
      <c r="C118" s="96">
        <v>24</v>
      </c>
      <c r="D118" s="96">
        <v>2</v>
      </c>
      <c r="E118" s="96">
        <v>24</v>
      </c>
      <c r="F118" s="96">
        <v>2</v>
      </c>
      <c r="G118" s="96">
        <v>26</v>
      </c>
      <c r="H118" s="96">
        <v>26</v>
      </c>
    </row>
    <row r="119" spans="1:8" x14ac:dyDescent="0.25">
      <c r="A119" s="93" t="s">
        <v>963</v>
      </c>
      <c r="B119" s="93" t="s">
        <v>366</v>
      </c>
      <c r="C119" s="95">
        <v>24</v>
      </c>
      <c r="D119" s="95">
        <v>0</v>
      </c>
      <c r="E119" s="95">
        <v>25</v>
      </c>
      <c r="F119" s="95">
        <v>0</v>
      </c>
      <c r="G119" s="95">
        <v>24</v>
      </c>
      <c r="H119" s="95">
        <v>25</v>
      </c>
    </row>
    <row r="120" spans="1:8" x14ac:dyDescent="0.25">
      <c r="A120" s="94" t="s">
        <v>964</v>
      </c>
      <c r="B120" s="94" t="s">
        <v>631</v>
      </c>
      <c r="C120" s="96">
        <v>8</v>
      </c>
      <c r="D120" s="96">
        <v>0</v>
      </c>
      <c r="E120" s="96">
        <v>8</v>
      </c>
      <c r="F120" s="96">
        <v>0</v>
      </c>
      <c r="G120" s="96">
        <v>8</v>
      </c>
      <c r="H120" s="96">
        <v>8</v>
      </c>
    </row>
    <row r="121" spans="1:8" x14ac:dyDescent="0.25">
      <c r="A121" s="93" t="s">
        <v>965</v>
      </c>
      <c r="B121" s="93" t="s">
        <v>142</v>
      </c>
      <c r="C121" s="95">
        <v>125</v>
      </c>
      <c r="D121" s="95">
        <v>53</v>
      </c>
      <c r="E121" s="95">
        <v>114</v>
      </c>
      <c r="F121" s="95">
        <v>51</v>
      </c>
      <c r="G121" s="95">
        <v>178</v>
      </c>
      <c r="H121" s="95">
        <v>165</v>
      </c>
    </row>
    <row r="122" spans="1:8" x14ac:dyDescent="0.25">
      <c r="A122" s="94" t="s">
        <v>966</v>
      </c>
      <c r="B122" s="94" t="s">
        <v>430</v>
      </c>
      <c r="C122" s="96">
        <v>44</v>
      </c>
      <c r="D122" s="96">
        <v>7</v>
      </c>
      <c r="E122" s="96">
        <v>59</v>
      </c>
      <c r="F122" s="96">
        <v>9</v>
      </c>
      <c r="G122" s="96">
        <v>51</v>
      </c>
      <c r="H122" s="96">
        <v>68</v>
      </c>
    </row>
    <row r="123" spans="1:8" x14ac:dyDescent="0.25">
      <c r="A123" s="93" t="s">
        <v>967</v>
      </c>
      <c r="B123" s="93" t="s">
        <v>488</v>
      </c>
      <c r="C123" s="95">
        <v>6</v>
      </c>
      <c r="D123" s="95">
        <v>1</v>
      </c>
      <c r="E123" s="95">
        <v>1</v>
      </c>
      <c r="F123" s="95">
        <v>1</v>
      </c>
      <c r="G123" s="95">
        <v>7</v>
      </c>
      <c r="H123" s="95">
        <v>2</v>
      </c>
    </row>
    <row r="124" spans="1:8" x14ac:dyDescent="0.25">
      <c r="A124" s="94" t="s">
        <v>968</v>
      </c>
      <c r="B124" s="94" t="s">
        <v>227</v>
      </c>
      <c r="C124" s="96">
        <v>24</v>
      </c>
      <c r="D124" s="96">
        <v>73</v>
      </c>
      <c r="E124" s="96">
        <v>21</v>
      </c>
      <c r="F124" s="96">
        <v>73</v>
      </c>
      <c r="G124" s="96">
        <v>97</v>
      </c>
      <c r="H124" s="96">
        <v>94</v>
      </c>
    </row>
    <row r="125" spans="1:8" x14ac:dyDescent="0.25">
      <c r="A125" s="93" t="s">
        <v>969</v>
      </c>
      <c r="B125" s="93" t="s">
        <v>573</v>
      </c>
      <c r="C125" s="95">
        <v>12</v>
      </c>
      <c r="D125" s="95">
        <v>1</v>
      </c>
      <c r="E125" s="95">
        <v>20</v>
      </c>
      <c r="F125" s="95">
        <v>1</v>
      </c>
      <c r="G125" s="95">
        <v>13</v>
      </c>
      <c r="H125" s="95">
        <v>21</v>
      </c>
    </row>
    <row r="126" spans="1:8" x14ac:dyDescent="0.25">
      <c r="A126" s="94" t="s">
        <v>970</v>
      </c>
      <c r="B126" s="94" t="s">
        <v>609</v>
      </c>
      <c r="C126" s="96">
        <v>10</v>
      </c>
      <c r="D126" s="96">
        <v>0</v>
      </c>
      <c r="E126" s="96">
        <v>5</v>
      </c>
      <c r="F126" s="96">
        <v>0</v>
      </c>
      <c r="G126" s="96">
        <v>10</v>
      </c>
      <c r="H126" s="96">
        <v>5</v>
      </c>
    </row>
    <row r="127" spans="1:8" x14ac:dyDescent="0.25">
      <c r="A127" s="93" t="s">
        <v>971</v>
      </c>
      <c r="B127" s="93" t="s">
        <v>130</v>
      </c>
      <c r="C127" s="95">
        <v>1897</v>
      </c>
      <c r="D127" s="95">
        <v>791</v>
      </c>
      <c r="E127" s="95">
        <v>1753</v>
      </c>
      <c r="F127" s="95">
        <v>715</v>
      </c>
      <c r="G127" s="95">
        <v>2688</v>
      </c>
      <c r="H127" s="95">
        <v>2468</v>
      </c>
    </row>
    <row r="128" spans="1:8" x14ac:dyDescent="0.25">
      <c r="A128" s="94" t="s">
        <v>972</v>
      </c>
      <c r="B128" s="94" t="s">
        <v>382</v>
      </c>
      <c r="C128" s="96">
        <v>444</v>
      </c>
      <c r="D128" s="96">
        <v>65</v>
      </c>
      <c r="E128" s="96">
        <v>656</v>
      </c>
      <c r="F128" s="96">
        <v>152</v>
      </c>
      <c r="G128" s="96">
        <v>509</v>
      </c>
      <c r="H128" s="96">
        <v>808</v>
      </c>
    </row>
    <row r="129" spans="1:8" x14ac:dyDescent="0.25">
      <c r="A129" s="93" t="s">
        <v>973</v>
      </c>
      <c r="B129" s="93" t="s">
        <v>742</v>
      </c>
      <c r="C129" s="95">
        <v>274</v>
      </c>
      <c r="D129" s="95">
        <v>39</v>
      </c>
      <c r="E129" s="95">
        <v>195</v>
      </c>
      <c r="F129" s="95">
        <v>28</v>
      </c>
      <c r="G129" s="95">
        <v>313</v>
      </c>
      <c r="H129" s="95">
        <v>223</v>
      </c>
    </row>
    <row r="130" spans="1:8" x14ac:dyDescent="0.25">
      <c r="A130" s="94" t="s">
        <v>974</v>
      </c>
      <c r="B130" s="94" t="s">
        <v>127</v>
      </c>
      <c r="C130" s="96">
        <v>315</v>
      </c>
      <c r="D130" s="96">
        <v>59</v>
      </c>
      <c r="E130" s="96">
        <v>288</v>
      </c>
      <c r="F130" s="96">
        <v>57</v>
      </c>
      <c r="G130" s="96">
        <v>374</v>
      </c>
      <c r="H130" s="96">
        <v>345</v>
      </c>
    </row>
    <row r="131" spans="1:8" x14ac:dyDescent="0.25">
      <c r="A131" s="93" t="s">
        <v>975</v>
      </c>
      <c r="B131" s="93" t="s">
        <v>614</v>
      </c>
      <c r="C131" s="95">
        <v>54</v>
      </c>
      <c r="D131" s="95">
        <v>4</v>
      </c>
      <c r="E131" s="95">
        <v>92</v>
      </c>
      <c r="F131" s="95">
        <v>6</v>
      </c>
      <c r="G131" s="95">
        <v>58</v>
      </c>
      <c r="H131" s="95">
        <v>98</v>
      </c>
    </row>
    <row r="132" spans="1:8" x14ac:dyDescent="0.25">
      <c r="A132" s="94" t="s">
        <v>976</v>
      </c>
      <c r="B132" s="94" t="s">
        <v>340</v>
      </c>
      <c r="C132" s="96">
        <v>37</v>
      </c>
      <c r="D132" s="96">
        <v>2</v>
      </c>
      <c r="E132" s="96">
        <v>25</v>
      </c>
      <c r="F132" s="96">
        <v>2</v>
      </c>
      <c r="G132" s="96">
        <v>39</v>
      </c>
      <c r="H132" s="96">
        <v>27</v>
      </c>
    </row>
    <row r="133" spans="1:8" x14ac:dyDescent="0.25">
      <c r="A133" s="93" t="s">
        <v>977</v>
      </c>
      <c r="B133" s="93" t="s">
        <v>123</v>
      </c>
      <c r="C133" s="95">
        <v>229</v>
      </c>
      <c r="D133" s="95">
        <v>150</v>
      </c>
      <c r="E133" s="95">
        <v>224</v>
      </c>
      <c r="F133" s="95">
        <v>146</v>
      </c>
      <c r="G133" s="95">
        <v>379</v>
      </c>
      <c r="H133" s="95">
        <v>370</v>
      </c>
    </row>
    <row r="134" spans="1:8" x14ac:dyDescent="0.25">
      <c r="A134" s="94" t="s">
        <v>978</v>
      </c>
      <c r="B134" s="94" t="s">
        <v>657</v>
      </c>
      <c r="C134" s="96">
        <v>40</v>
      </c>
      <c r="D134" s="96">
        <v>4</v>
      </c>
      <c r="E134" s="96">
        <v>54</v>
      </c>
      <c r="F134" s="96">
        <v>11</v>
      </c>
      <c r="G134" s="96">
        <v>44</v>
      </c>
      <c r="H134" s="96">
        <v>65</v>
      </c>
    </row>
    <row r="135" spans="1:8" x14ac:dyDescent="0.25">
      <c r="A135" s="93" t="s">
        <v>979</v>
      </c>
      <c r="B135" s="93" t="s">
        <v>615</v>
      </c>
      <c r="C135" s="95">
        <v>30</v>
      </c>
      <c r="D135" s="95">
        <v>2</v>
      </c>
      <c r="E135" s="95">
        <v>17</v>
      </c>
      <c r="F135" s="95">
        <v>0</v>
      </c>
      <c r="G135" s="95">
        <v>32</v>
      </c>
      <c r="H135" s="95">
        <v>17</v>
      </c>
    </row>
    <row r="136" spans="1:8" x14ac:dyDescent="0.25">
      <c r="A136" s="94" t="s">
        <v>1608</v>
      </c>
      <c r="B136" s="94" t="s">
        <v>198</v>
      </c>
      <c r="C136" s="96">
        <v>0</v>
      </c>
      <c r="D136" s="96">
        <v>0</v>
      </c>
      <c r="E136" s="96">
        <v>0</v>
      </c>
      <c r="F136" s="96">
        <v>0</v>
      </c>
      <c r="G136" s="96">
        <v>0</v>
      </c>
      <c r="H136" s="96">
        <v>0</v>
      </c>
    </row>
    <row r="137" spans="1:8" x14ac:dyDescent="0.25">
      <c r="A137" s="93" t="s">
        <v>1609</v>
      </c>
      <c r="B137" s="93" t="s">
        <v>535</v>
      </c>
      <c r="C137" s="95">
        <v>0</v>
      </c>
      <c r="D137" s="95">
        <v>0</v>
      </c>
      <c r="E137" s="95">
        <v>0</v>
      </c>
      <c r="F137" s="95">
        <v>0</v>
      </c>
      <c r="G137" s="95">
        <v>0</v>
      </c>
      <c r="H137" s="95">
        <v>0</v>
      </c>
    </row>
    <row r="138" spans="1:8" x14ac:dyDescent="0.25">
      <c r="A138" s="94" t="s">
        <v>980</v>
      </c>
      <c r="B138" s="94" t="s">
        <v>717</v>
      </c>
      <c r="C138" s="96">
        <v>8</v>
      </c>
      <c r="D138" s="96">
        <v>1</v>
      </c>
      <c r="E138" s="96">
        <v>0</v>
      </c>
      <c r="F138" s="96">
        <v>0</v>
      </c>
      <c r="G138" s="96">
        <v>9</v>
      </c>
      <c r="H138" s="96">
        <v>0</v>
      </c>
    </row>
    <row r="139" spans="1:8" x14ac:dyDescent="0.25">
      <c r="A139" s="93" t="s">
        <v>981</v>
      </c>
      <c r="B139" s="93" t="s">
        <v>237</v>
      </c>
      <c r="C139" s="95">
        <v>3</v>
      </c>
      <c r="D139" s="95">
        <v>0</v>
      </c>
      <c r="E139" s="95">
        <v>0</v>
      </c>
      <c r="F139" s="95">
        <v>0</v>
      </c>
      <c r="G139" s="95">
        <v>3</v>
      </c>
      <c r="H139" s="95">
        <v>0</v>
      </c>
    </row>
    <row r="140" spans="1:8" x14ac:dyDescent="0.25">
      <c r="A140" s="94" t="s">
        <v>982</v>
      </c>
      <c r="B140" s="94" t="s">
        <v>699</v>
      </c>
      <c r="C140" s="96">
        <v>10</v>
      </c>
      <c r="D140" s="96">
        <v>0</v>
      </c>
      <c r="E140" s="96">
        <v>0</v>
      </c>
      <c r="F140" s="96">
        <v>0</v>
      </c>
      <c r="G140" s="96">
        <v>10</v>
      </c>
      <c r="H140" s="96">
        <v>0</v>
      </c>
    </row>
    <row r="141" spans="1:8" x14ac:dyDescent="0.25">
      <c r="A141" s="93" t="s">
        <v>983</v>
      </c>
      <c r="B141" s="93" t="s">
        <v>811</v>
      </c>
      <c r="C141" s="95">
        <v>62</v>
      </c>
      <c r="D141" s="95">
        <v>1</v>
      </c>
      <c r="E141" s="95">
        <v>0</v>
      </c>
      <c r="F141" s="95">
        <v>0</v>
      </c>
      <c r="G141" s="95">
        <v>63</v>
      </c>
      <c r="H141" s="95">
        <v>0</v>
      </c>
    </row>
    <row r="142" spans="1:8" x14ac:dyDescent="0.25">
      <c r="A142" s="94" t="s">
        <v>984</v>
      </c>
      <c r="B142" s="94" t="s">
        <v>232</v>
      </c>
      <c r="C142" s="96">
        <v>9</v>
      </c>
      <c r="D142" s="96">
        <v>4</v>
      </c>
      <c r="E142" s="96">
        <v>7</v>
      </c>
      <c r="F142" s="96">
        <v>4</v>
      </c>
      <c r="G142" s="96">
        <v>13</v>
      </c>
      <c r="H142" s="96">
        <v>11</v>
      </c>
    </row>
    <row r="143" spans="1:8" x14ac:dyDescent="0.25">
      <c r="A143" s="93" t="s">
        <v>985</v>
      </c>
      <c r="B143" s="93" t="s">
        <v>601</v>
      </c>
      <c r="C143" s="95">
        <v>3</v>
      </c>
      <c r="D143" s="95">
        <v>1</v>
      </c>
      <c r="E143" s="95">
        <v>4</v>
      </c>
      <c r="F143" s="95">
        <v>1</v>
      </c>
      <c r="G143" s="95">
        <v>4</v>
      </c>
      <c r="H143" s="95">
        <v>5</v>
      </c>
    </row>
    <row r="144" spans="1:8" x14ac:dyDescent="0.25">
      <c r="A144" s="94" t="s">
        <v>986</v>
      </c>
      <c r="B144" s="94" t="s">
        <v>641</v>
      </c>
      <c r="C144" s="96">
        <v>8</v>
      </c>
      <c r="D144" s="96">
        <v>0</v>
      </c>
      <c r="E144" s="96">
        <v>7</v>
      </c>
      <c r="F144" s="96">
        <v>0</v>
      </c>
      <c r="G144" s="96">
        <v>8</v>
      </c>
      <c r="H144" s="96">
        <v>7</v>
      </c>
    </row>
    <row r="145" spans="1:8" x14ac:dyDescent="0.25">
      <c r="A145" s="93" t="s">
        <v>987</v>
      </c>
      <c r="B145" s="93" t="s">
        <v>291</v>
      </c>
      <c r="C145" s="95">
        <v>55</v>
      </c>
      <c r="D145" s="95">
        <v>8</v>
      </c>
      <c r="E145" s="95">
        <v>21</v>
      </c>
      <c r="F145" s="95">
        <v>4</v>
      </c>
      <c r="G145" s="95">
        <v>63</v>
      </c>
      <c r="H145" s="95">
        <v>25</v>
      </c>
    </row>
    <row r="146" spans="1:8" x14ac:dyDescent="0.25">
      <c r="A146" s="94" t="s">
        <v>988</v>
      </c>
      <c r="B146" s="94" t="s">
        <v>771</v>
      </c>
      <c r="C146" s="96">
        <v>56</v>
      </c>
      <c r="D146" s="96">
        <v>1</v>
      </c>
      <c r="E146" s="96">
        <v>49</v>
      </c>
      <c r="F146" s="96">
        <v>0</v>
      </c>
      <c r="G146" s="96">
        <v>57</v>
      </c>
      <c r="H146" s="96">
        <v>49</v>
      </c>
    </row>
    <row r="147" spans="1:8" x14ac:dyDescent="0.25">
      <c r="A147" s="93" t="s">
        <v>989</v>
      </c>
      <c r="B147" s="93" t="s">
        <v>832</v>
      </c>
      <c r="C147" s="95">
        <v>329</v>
      </c>
      <c r="D147" s="95">
        <v>19</v>
      </c>
      <c r="E147" s="95">
        <v>125</v>
      </c>
      <c r="F147" s="95">
        <v>2</v>
      </c>
      <c r="G147" s="95">
        <v>348</v>
      </c>
      <c r="H147" s="95">
        <v>127</v>
      </c>
    </row>
    <row r="148" spans="1:8" x14ac:dyDescent="0.25">
      <c r="A148" s="94" t="s">
        <v>990</v>
      </c>
      <c r="B148" s="94" t="s">
        <v>302</v>
      </c>
      <c r="C148" s="96">
        <v>143</v>
      </c>
      <c r="D148" s="96">
        <v>30</v>
      </c>
      <c r="E148" s="96">
        <v>161</v>
      </c>
      <c r="F148" s="96">
        <v>30</v>
      </c>
      <c r="G148" s="96">
        <v>173</v>
      </c>
      <c r="H148" s="96">
        <v>191</v>
      </c>
    </row>
    <row r="149" spans="1:8" x14ac:dyDescent="0.25">
      <c r="A149" s="93" t="s">
        <v>991</v>
      </c>
      <c r="B149" s="93" t="s">
        <v>819</v>
      </c>
      <c r="C149" s="95">
        <v>97</v>
      </c>
      <c r="D149" s="95">
        <v>6</v>
      </c>
      <c r="E149" s="95">
        <v>270</v>
      </c>
      <c r="F149" s="95">
        <v>15</v>
      </c>
      <c r="G149" s="95">
        <v>103</v>
      </c>
      <c r="H149" s="95">
        <v>285</v>
      </c>
    </row>
    <row r="150" spans="1:8" x14ac:dyDescent="0.25">
      <c r="A150" s="94" t="s">
        <v>992</v>
      </c>
      <c r="B150" s="94" t="s">
        <v>830</v>
      </c>
      <c r="C150" s="96">
        <v>125</v>
      </c>
      <c r="D150" s="96">
        <v>8</v>
      </c>
      <c r="E150" s="96">
        <v>319</v>
      </c>
      <c r="F150" s="96">
        <v>23</v>
      </c>
      <c r="G150" s="96">
        <v>133</v>
      </c>
      <c r="H150" s="96">
        <v>342</v>
      </c>
    </row>
    <row r="151" spans="1:8" x14ac:dyDescent="0.25">
      <c r="A151" s="93" t="s">
        <v>993</v>
      </c>
      <c r="B151" s="93" t="s">
        <v>183</v>
      </c>
      <c r="C151" s="95">
        <v>7</v>
      </c>
      <c r="D151" s="95">
        <v>0</v>
      </c>
      <c r="E151" s="95">
        <v>5</v>
      </c>
      <c r="F151" s="95">
        <v>0</v>
      </c>
      <c r="G151" s="95">
        <v>7</v>
      </c>
      <c r="H151" s="95">
        <v>5</v>
      </c>
    </row>
    <row r="152" spans="1:8" x14ac:dyDescent="0.25">
      <c r="A152" s="94" t="s">
        <v>994</v>
      </c>
      <c r="B152" s="94" t="s">
        <v>675</v>
      </c>
      <c r="C152" s="96">
        <v>16</v>
      </c>
      <c r="D152" s="96">
        <v>0</v>
      </c>
      <c r="E152" s="96">
        <v>18</v>
      </c>
      <c r="F152" s="96">
        <v>0</v>
      </c>
      <c r="G152" s="96">
        <v>16</v>
      </c>
      <c r="H152" s="96">
        <v>18</v>
      </c>
    </row>
    <row r="153" spans="1:8" x14ac:dyDescent="0.25">
      <c r="A153" s="93" t="s">
        <v>995</v>
      </c>
      <c r="B153" s="93" t="s">
        <v>489</v>
      </c>
      <c r="C153" s="95">
        <v>6</v>
      </c>
      <c r="D153" s="95">
        <v>0</v>
      </c>
      <c r="E153" s="95">
        <v>6</v>
      </c>
      <c r="F153" s="95">
        <v>0</v>
      </c>
      <c r="G153" s="95">
        <v>6</v>
      </c>
      <c r="H153" s="95">
        <v>6</v>
      </c>
    </row>
    <row r="154" spans="1:8" x14ac:dyDescent="0.25">
      <c r="A154" s="94" t="s">
        <v>996</v>
      </c>
      <c r="B154" s="94" t="s">
        <v>162</v>
      </c>
      <c r="C154" s="96">
        <v>4</v>
      </c>
      <c r="D154" s="96">
        <v>4</v>
      </c>
      <c r="E154" s="96">
        <v>5</v>
      </c>
      <c r="F154" s="96">
        <v>4</v>
      </c>
      <c r="G154" s="96">
        <v>8</v>
      </c>
      <c r="H154" s="96">
        <v>9</v>
      </c>
    </row>
    <row r="155" spans="1:8" x14ac:dyDescent="0.25">
      <c r="A155" s="93" t="s">
        <v>997</v>
      </c>
      <c r="B155" s="93" t="s">
        <v>420</v>
      </c>
      <c r="C155" s="95">
        <v>15</v>
      </c>
      <c r="D155" s="95">
        <v>1</v>
      </c>
      <c r="E155" s="95">
        <v>21</v>
      </c>
      <c r="F155" s="95">
        <v>2</v>
      </c>
      <c r="G155" s="95">
        <v>16</v>
      </c>
      <c r="H155" s="95">
        <v>23</v>
      </c>
    </row>
    <row r="156" spans="1:8" x14ac:dyDescent="0.25">
      <c r="A156" s="94" t="s">
        <v>998</v>
      </c>
      <c r="B156" s="94" t="s">
        <v>324</v>
      </c>
      <c r="C156" s="96">
        <v>59</v>
      </c>
      <c r="D156" s="96">
        <v>8</v>
      </c>
      <c r="E156" s="96">
        <v>48</v>
      </c>
      <c r="F156" s="96">
        <v>7</v>
      </c>
      <c r="G156" s="96">
        <v>67</v>
      </c>
      <c r="H156" s="96">
        <v>55</v>
      </c>
    </row>
    <row r="157" spans="1:8" x14ac:dyDescent="0.25">
      <c r="A157" s="93" t="s">
        <v>999</v>
      </c>
      <c r="B157" s="93" t="s">
        <v>113</v>
      </c>
      <c r="C157" s="95">
        <v>29</v>
      </c>
      <c r="D157" s="95">
        <v>8</v>
      </c>
      <c r="E157" s="95">
        <v>26</v>
      </c>
      <c r="F157" s="95">
        <v>7</v>
      </c>
      <c r="G157" s="95">
        <v>37</v>
      </c>
      <c r="H157" s="95">
        <v>33</v>
      </c>
    </row>
    <row r="158" spans="1:8" x14ac:dyDescent="0.25">
      <c r="A158" s="94" t="s">
        <v>1000</v>
      </c>
      <c r="B158" s="94" t="s">
        <v>422</v>
      </c>
      <c r="C158" s="96">
        <v>15</v>
      </c>
      <c r="D158" s="96">
        <v>3</v>
      </c>
      <c r="E158" s="96">
        <v>28</v>
      </c>
      <c r="F158" s="96">
        <v>10</v>
      </c>
      <c r="G158" s="96">
        <v>18</v>
      </c>
      <c r="H158" s="96">
        <v>38</v>
      </c>
    </row>
    <row r="159" spans="1:8" x14ac:dyDescent="0.25">
      <c r="A159" s="93" t="s">
        <v>1001</v>
      </c>
      <c r="B159" s="93" t="s">
        <v>384</v>
      </c>
      <c r="C159" s="95">
        <v>30</v>
      </c>
      <c r="D159" s="95">
        <v>7</v>
      </c>
      <c r="E159" s="95">
        <v>21</v>
      </c>
      <c r="F159" s="95">
        <v>1</v>
      </c>
      <c r="G159" s="95">
        <v>37</v>
      </c>
      <c r="H159" s="95">
        <v>22</v>
      </c>
    </row>
    <row r="160" spans="1:8" x14ac:dyDescent="0.25">
      <c r="A160" s="94" t="s">
        <v>1002</v>
      </c>
      <c r="B160" s="94" t="s">
        <v>159</v>
      </c>
      <c r="C160" s="96">
        <v>21</v>
      </c>
      <c r="D160" s="96">
        <v>92</v>
      </c>
      <c r="E160" s="96">
        <v>14</v>
      </c>
      <c r="F160" s="96">
        <v>92</v>
      </c>
      <c r="G160" s="96">
        <v>113</v>
      </c>
      <c r="H160" s="96">
        <v>106</v>
      </c>
    </row>
    <row r="161" spans="1:8" x14ac:dyDescent="0.25">
      <c r="A161" s="93" t="s">
        <v>1003</v>
      </c>
      <c r="B161" s="93" t="s">
        <v>696</v>
      </c>
      <c r="C161" s="95">
        <v>12</v>
      </c>
      <c r="D161" s="95">
        <v>0</v>
      </c>
      <c r="E161" s="95">
        <v>34</v>
      </c>
      <c r="F161" s="95">
        <v>0</v>
      </c>
      <c r="G161" s="95">
        <v>12</v>
      </c>
      <c r="H161" s="95">
        <v>34</v>
      </c>
    </row>
    <row r="162" spans="1:8" x14ac:dyDescent="0.25">
      <c r="A162" s="94" t="s">
        <v>1004</v>
      </c>
      <c r="B162" s="94" t="s">
        <v>773</v>
      </c>
      <c r="C162" s="96">
        <v>20</v>
      </c>
      <c r="D162" s="96">
        <v>0</v>
      </c>
      <c r="E162" s="96">
        <v>4</v>
      </c>
      <c r="F162" s="96">
        <v>0</v>
      </c>
      <c r="G162" s="96">
        <v>20</v>
      </c>
      <c r="H162" s="96">
        <v>4</v>
      </c>
    </row>
    <row r="163" spans="1:8" x14ac:dyDescent="0.25">
      <c r="A163" s="93" t="s">
        <v>1005</v>
      </c>
      <c r="B163" s="93" t="s">
        <v>112</v>
      </c>
      <c r="C163" s="95">
        <v>31</v>
      </c>
      <c r="D163" s="95">
        <v>3</v>
      </c>
      <c r="E163" s="95">
        <v>38</v>
      </c>
      <c r="F163" s="95">
        <v>3</v>
      </c>
      <c r="G163" s="95">
        <v>34</v>
      </c>
      <c r="H163" s="95">
        <v>41</v>
      </c>
    </row>
    <row r="164" spans="1:8" x14ac:dyDescent="0.25">
      <c r="A164" s="94" t="s">
        <v>1006</v>
      </c>
      <c r="B164" s="94" t="s">
        <v>655</v>
      </c>
      <c r="C164" s="96">
        <v>43</v>
      </c>
      <c r="D164" s="96">
        <v>0</v>
      </c>
      <c r="E164" s="96">
        <v>50</v>
      </c>
      <c r="F164" s="96">
        <v>0</v>
      </c>
      <c r="G164" s="96">
        <v>43</v>
      </c>
      <c r="H164" s="96">
        <v>50</v>
      </c>
    </row>
    <row r="165" spans="1:8" x14ac:dyDescent="0.25">
      <c r="A165" s="93" t="s">
        <v>1007</v>
      </c>
      <c r="B165" s="93" t="s">
        <v>789</v>
      </c>
      <c r="C165" s="95">
        <v>43</v>
      </c>
      <c r="D165" s="95">
        <v>0</v>
      </c>
      <c r="E165" s="95">
        <v>32</v>
      </c>
      <c r="F165" s="95">
        <v>0</v>
      </c>
      <c r="G165" s="95">
        <v>43</v>
      </c>
      <c r="H165" s="95">
        <v>32</v>
      </c>
    </row>
    <row r="166" spans="1:8" x14ac:dyDescent="0.25">
      <c r="A166" s="94" t="s">
        <v>1008</v>
      </c>
      <c r="B166" s="94" t="s">
        <v>268</v>
      </c>
      <c r="C166" s="96">
        <v>339</v>
      </c>
      <c r="D166" s="96">
        <v>43</v>
      </c>
      <c r="E166" s="96">
        <v>330</v>
      </c>
      <c r="F166" s="96">
        <v>39</v>
      </c>
      <c r="G166" s="96">
        <v>382</v>
      </c>
      <c r="H166" s="96">
        <v>369</v>
      </c>
    </row>
    <row r="167" spans="1:8" x14ac:dyDescent="0.25">
      <c r="A167" s="93" t="s">
        <v>1009</v>
      </c>
      <c r="B167" s="93" t="s">
        <v>800</v>
      </c>
      <c r="C167" s="95">
        <v>170</v>
      </c>
      <c r="D167" s="95">
        <v>9</v>
      </c>
      <c r="E167" s="95">
        <v>228</v>
      </c>
      <c r="F167" s="95">
        <v>14</v>
      </c>
      <c r="G167" s="95">
        <v>179</v>
      </c>
      <c r="H167" s="95">
        <v>242</v>
      </c>
    </row>
    <row r="168" spans="1:8" x14ac:dyDescent="0.25">
      <c r="A168" s="94" t="s">
        <v>1010</v>
      </c>
      <c r="B168" s="94" t="s">
        <v>798</v>
      </c>
      <c r="C168" s="96">
        <v>271</v>
      </c>
      <c r="D168" s="96">
        <v>8</v>
      </c>
      <c r="E168" s="96">
        <v>227</v>
      </c>
      <c r="F168" s="96">
        <v>7</v>
      </c>
      <c r="G168" s="96">
        <v>279</v>
      </c>
      <c r="H168" s="96">
        <v>234</v>
      </c>
    </row>
    <row r="169" spans="1:8" x14ac:dyDescent="0.25">
      <c r="A169" s="93" t="s">
        <v>1011</v>
      </c>
      <c r="B169" s="93" t="s">
        <v>303</v>
      </c>
      <c r="C169" s="95">
        <v>1802</v>
      </c>
      <c r="D169" s="95">
        <v>994</v>
      </c>
      <c r="E169" s="95">
        <v>1671</v>
      </c>
      <c r="F169" s="95">
        <v>934</v>
      </c>
      <c r="G169" s="95">
        <v>2796</v>
      </c>
      <c r="H169" s="95">
        <v>2605</v>
      </c>
    </row>
    <row r="170" spans="1:8" x14ac:dyDescent="0.25">
      <c r="A170" s="94" t="s">
        <v>1012</v>
      </c>
      <c r="B170" s="94" t="s">
        <v>816</v>
      </c>
      <c r="C170" s="96">
        <v>671</v>
      </c>
      <c r="D170" s="96">
        <v>169</v>
      </c>
      <c r="E170" s="96">
        <v>986</v>
      </c>
      <c r="F170" s="96">
        <v>231</v>
      </c>
      <c r="G170" s="96">
        <v>840</v>
      </c>
      <c r="H170" s="96">
        <v>1217</v>
      </c>
    </row>
    <row r="171" spans="1:8" x14ac:dyDescent="0.25">
      <c r="A171" s="93" t="s">
        <v>1013</v>
      </c>
      <c r="B171" s="93" t="s">
        <v>827</v>
      </c>
      <c r="C171" s="95">
        <v>537</v>
      </c>
      <c r="D171" s="95">
        <v>71</v>
      </c>
      <c r="E171" s="95">
        <v>358</v>
      </c>
      <c r="F171" s="95">
        <v>68</v>
      </c>
      <c r="G171" s="95">
        <v>608</v>
      </c>
      <c r="H171" s="95">
        <v>426</v>
      </c>
    </row>
    <row r="172" spans="1:8" x14ac:dyDescent="0.25">
      <c r="A172" s="94" t="s">
        <v>1014</v>
      </c>
      <c r="B172" s="94" t="s">
        <v>296</v>
      </c>
      <c r="C172" s="96">
        <v>145</v>
      </c>
      <c r="D172" s="96">
        <v>34</v>
      </c>
      <c r="E172" s="96">
        <v>147</v>
      </c>
      <c r="F172" s="96">
        <v>36</v>
      </c>
      <c r="G172" s="96">
        <v>179</v>
      </c>
      <c r="H172" s="96">
        <v>183</v>
      </c>
    </row>
    <row r="173" spans="1:8" x14ac:dyDescent="0.25">
      <c r="A173" s="93" t="s">
        <v>1015</v>
      </c>
      <c r="B173" s="93" t="s">
        <v>791</v>
      </c>
      <c r="C173" s="95">
        <v>112</v>
      </c>
      <c r="D173" s="95">
        <v>14</v>
      </c>
      <c r="E173" s="95">
        <v>172</v>
      </c>
      <c r="F173" s="95">
        <v>17</v>
      </c>
      <c r="G173" s="95">
        <v>126</v>
      </c>
      <c r="H173" s="95">
        <v>189</v>
      </c>
    </row>
    <row r="174" spans="1:8" x14ac:dyDescent="0.25">
      <c r="A174" s="94" t="s">
        <v>1016</v>
      </c>
      <c r="B174" s="94" t="s">
        <v>818</v>
      </c>
      <c r="C174" s="96">
        <v>216</v>
      </c>
      <c r="D174" s="96">
        <v>14</v>
      </c>
      <c r="E174" s="96">
        <v>156</v>
      </c>
      <c r="F174" s="96">
        <v>10</v>
      </c>
      <c r="G174" s="96">
        <v>230</v>
      </c>
      <c r="H174" s="96">
        <v>166</v>
      </c>
    </row>
    <row r="175" spans="1:8" x14ac:dyDescent="0.25">
      <c r="A175" s="93" t="s">
        <v>1017</v>
      </c>
      <c r="B175" s="93" t="s">
        <v>54</v>
      </c>
      <c r="C175" s="95">
        <v>2139</v>
      </c>
      <c r="D175" s="95">
        <v>568</v>
      </c>
      <c r="E175" s="95">
        <v>2049</v>
      </c>
      <c r="F175" s="95">
        <v>542</v>
      </c>
      <c r="G175" s="95">
        <v>2707</v>
      </c>
      <c r="H175" s="95">
        <v>2591</v>
      </c>
    </row>
    <row r="176" spans="1:8" x14ac:dyDescent="0.25">
      <c r="A176" s="94" t="s">
        <v>1018</v>
      </c>
      <c r="B176" s="94" t="s">
        <v>346</v>
      </c>
      <c r="C176" s="96">
        <v>301</v>
      </c>
      <c r="D176" s="96">
        <v>37</v>
      </c>
      <c r="E176" s="96">
        <v>526</v>
      </c>
      <c r="F176" s="96">
        <v>68</v>
      </c>
      <c r="G176" s="96">
        <v>338</v>
      </c>
      <c r="H176" s="96">
        <v>594</v>
      </c>
    </row>
    <row r="177" spans="1:8" x14ac:dyDescent="0.25">
      <c r="A177" s="93" t="s">
        <v>1019</v>
      </c>
      <c r="B177" s="93" t="s">
        <v>349</v>
      </c>
      <c r="C177" s="95">
        <v>737</v>
      </c>
      <c r="D177" s="95">
        <v>150</v>
      </c>
      <c r="E177" s="95">
        <v>608</v>
      </c>
      <c r="F177" s="95">
        <v>146</v>
      </c>
      <c r="G177" s="95">
        <v>887</v>
      </c>
      <c r="H177" s="95">
        <v>754</v>
      </c>
    </row>
    <row r="178" spans="1:8" x14ac:dyDescent="0.25">
      <c r="A178" s="94" t="s">
        <v>1020</v>
      </c>
      <c r="B178" s="94" t="s">
        <v>222</v>
      </c>
      <c r="C178" s="96">
        <v>34</v>
      </c>
      <c r="D178" s="96">
        <v>17</v>
      </c>
      <c r="E178" s="96">
        <v>31</v>
      </c>
      <c r="F178" s="96">
        <v>16</v>
      </c>
      <c r="G178" s="96">
        <v>51</v>
      </c>
      <c r="H178" s="96">
        <v>47</v>
      </c>
    </row>
    <row r="179" spans="1:8" x14ac:dyDescent="0.25">
      <c r="A179" s="93" t="s">
        <v>1021</v>
      </c>
      <c r="B179" s="93" t="s">
        <v>498</v>
      </c>
      <c r="C179" s="95">
        <v>16</v>
      </c>
      <c r="D179" s="95">
        <v>2</v>
      </c>
      <c r="E179" s="95">
        <v>38</v>
      </c>
      <c r="F179" s="95">
        <v>3</v>
      </c>
      <c r="G179" s="95">
        <v>18</v>
      </c>
      <c r="H179" s="95">
        <v>41</v>
      </c>
    </row>
    <row r="180" spans="1:8" x14ac:dyDescent="0.25">
      <c r="A180" s="94" t="s">
        <v>1022</v>
      </c>
      <c r="B180" s="94" t="s">
        <v>763</v>
      </c>
      <c r="C180" s="96">
        <v>59</v>
      </c>
      <c r="D180" s="96">
        <v>6</v>
      </c>
      <c r="E180" s="96">
        <v>39</v>
      </c>
      <c r="F180" s="96">
        <v>6</v>
      </c>
      <c r="G180" s="96">
        <v>65</v>
      </c>
      <c r="H180" s="96">
        <v>45</v>
      </c>
    </row>
    <row r="181" spans="1:8" x14ac:dyDescent="0.25">
      <c r="A181" s="93" t="s">
        <v>1023</v>
      </c>
      <c r="B181" s="93" t="s">
        <v>278</v>
      </c>
      <c r="C181" s="95">
        <v>75</v>
      </c>
      <c r="D181" s="95">
        <v>32</v>
      </c>
      <c r="E181" s="95">
        <v>68</v>
      </c>
      <c r="F181" s="95">
        <v>31</v>
      </c>
      <c r="G181" s="95">
        <v>107</v>
      </c>
      <c r="H181" s="95">
        <v>99</v>
      </c>
    </row>
    <row r="182" spans="1:8" x14ac:dyDescent="0.25">
      <c r="A182" s="94" t="s">
        <v>1024</v>
      </c>
      <c r="B182" s="94" t="s">
        <v>415</v>
      </c>
      <c r="C182" s="96">
        <v>44</v>
      </c>
      <c r="D182" s="96">
        <v>7</v>
      </c>
      <c r="E182" s="96">
        <v>63</v>
      </c>
      <c r="F182" s="96">
        <v>10</v>
      </c>
      <c r="G182" s="96">
        <v>51</v>
      </c>
      <c r="H182" s="96">
        <v>73</v>
      </c>
    </row>
    <row r="183" spans="1:8" x14ac:dyDescent="0.25">
      <c r="A183" s="93" t="s">
        <v>1025</v>
      </c>
      <c r="B183" s="93" t="s">
        <v>339</v>
      </c>
      <c r="C183" s="95">
        <v>49</v>
      </c>
      <c r="D183" s="95">
        <v>18</v>
      </c>
      <c r="E183" s="95">
        <v>36</v>
      </c>
      <c r="F183" s="95">
        <v>16</v>
      </c>
      <c r="G183" s="95">
        <v>67</v>
      </c>
      <c r="H183" s="95">
        <v>52</v>
      </c>
    </row>
    <row r="184" spans="1:8" x14ac:dyDescent="0.25">
      <c r="A184" s="94" t="s">
        <v>1026</v>
      </c>
      <c r="B184" s="94" t="s">
        <v>298</v>
      </c>
      <c r="C184" s="96">
        <v>464</v>
      </c>
      <c r="D184" s="96">
        <v>752</v>
      </c>
      <c r="E184" s="96">
        <v>432</v>
      </c>
      <c r="F184" s="96">
        <v>623</v>
      </c>
      <c r="G184" s="96">
        <v>1216</v>
      </c>
      <c r="H184" s="96">
        <v>1055</v>
      </c>
    </row>
    <row r="185" spans="1:8" x14ac:dyDescent="0.25">
      <c r="A185" s="93" t="s">
        <v>1027</v>
      </c>
      <c r="B185" s="93" t="s">
        <v>362</v>
      </c>
      <c r="C185" s="95">
        <v>193</v>
      </c>
      <c r="D185" s="95">
        <v>98</v>
      </c>
      <c r="E185" s="95">
        <v>350</v>
      </c>
      <c r="F185" s="95">
        <v>252</v>
      </c>
      <c r="G185" s="95">
        <v>291</v>
      </c>
      <c r="H185" s="95">
        <v>602</v>
      </c>
    </row>
    <row r="186" spans="1:8" x14ac:dyDescent="0.25">
      <c r="A186" s="94" t="s">
        <v>1028</v>
      </c>
      <c r="B186" s="94" t="s">
        <v>814</v>
      </c>
      <c r="C186" s="96">
        <v>262</v>
      </c>
      <c r="D186" s="96">
        <v>94</v>
      </c>
      <c r="E186" s="96">
        <v>137</v>
      </c>
      <c r="F186" s="96">
        <v>69</v>
      </c>
      <c r="G186" s="96">
        <v>356</v>
      </c>
      <c r="H186" s="96">
        <v>206</v>
      </c>
    </row>
    <row r="187" spans="1:8" x14ac:dyDescent="0.25">
      <c r="A187" s="93" t="s">
        <v>1610</v>
      </c>
      <c r="B187" s="93" t="s">
        <v>199</v>
      </c>
      <c r="C187" s="95">
        <v>0</v>
      </c>
      <c r="D187" s="95">
        <v>0</v>
      </c>
      <c r="E187" s="95">
        <v>0</v>
      </c>
      <c r="F187" s="95">
        <v>0</v>
      </c>
      <c r="G187" s="95">
        <v>0</v>
      </c>
      <c r="H187" s="95">
        <v>0</v>
      </c>
    </row>
    <row r="188" spans="1:8" x14ac:dyDescent="0.25">
      <c r="A188" s="94" t="s">
        <v>1611</v>
      </c>
      <c r="B188" s="94" t="s">
        <v>529</v>
      </c>
      <c r="C188" s="96">
        <v>0</v>
      </c>
      <c r="D188" s="96">
        <v>0</v>
      </c>
      <c r="E188" s="96">
        <v>0</v>
      </c>
      <c r="F188" s="96">
        <v>0</v>
      </c>
      <c r="G188" s="96">
        <v>0</v>
      </c>
      <c r="H188" s="96">
        <v>0</v>
      </c>
    </row>
    <row r="189" spans="1:8" x14ac:dyDescent="0.25">
      <c r="A189" s="93" t="s">
        <v>1612</v>
      </c>
      <c r="B189" s="93" t="s">
        <v>528</v>
      </c>
      <c r="C189" s="95">
        <v>0</v>
      </c>
      <c r="D189" s="95">
        <v>0</v>
      </c>
      <c r="E189" s="95">
        <v>0</v>
      </c>
      <c r="F189" s="95">
        <v>0</v>
      </c>
      <c r="G189" s="95">
        <v>0</v>
      </c>
      <c r="H189" s="95">
        <v>0</v>
      </c>
    </row>
    <row r="190" spans="1:8" x14ac:dyDescent="0.25">
      <c r="A190" s="94" t="s">
        <v>1029</v>
      </c>
      <c r="B190" s="94" t="s">
        <v>172</v>
      </c>
      <c r="C190" s="96">
        <v>0</v>
      </c>
      <c r="D190" s="96">
        <v>1</v>
      </c>
      <c r="E190" s="96">
        <v>0</v>
      </c>
      <c r="F190" s="96">
        <v>1</v>
      </c>
      <c r="G190" s="96">
        <v>1</v>
      </c>
      <c r="H190" s="96">
        <v>1</v>
      </c>
    </row>
    <row r="191" spans="1:8" x14ac:dyDescent="0.25">
      <c r="A191" s="93" t="s">
        <v>1613</v>
      </c>
      <c r="B191" s="93" t="s">
        <v>507</v>
      </c>
      <c r="C191" s="95">
        <v>0</v>
      </c>
      <c r="D191" s="95">
        <v>0</v>
      </c>
      <c r="E191" s="95">
        <v>0</v>
      </c>
      <c r="F191" s="95">
        <v>1</v>
      </c>
      <c r="G191" s="95">
        <v>0</v>
      </c>
      <c r="H191" s="95">
        <v>1</v>
      </c>
    </row>
    <row r="192" spans="1:8" x14ac:dyDescent="0.25">
      <c r="A192" s="94" t="s">
        <v>1030</v>
      </c>
      <c r="B192" s="94" t="s">
        <v>381</v>
      </c>
      <c r="C192" s="96">
        <v>1</v>
      </c>
      <c r="D192" s="96">
        <v>1</v>
      </c>
      <c r="E192" s="96">
        <v>1</v>
      </c>
      <c r="F192" s="96">
        <v>0</v>
      </c>
      <c r="G192" s="96">
        <v>2</v>
      </c>
      <c r="H192" s="96">
        <v>1</v>
      </c>
    </row>
    <row r="193" spans="1:8" x14ac:dyDescent="0.25">
      <c r="A193" s="93" t="s">
        <v>1031</v>
      </c>
      <c r="B193" s="93" t="s">
        <v>274</v>
      </c>
      <c r="C193" s="95">
        <v>3</v>
      </c>
      <c r="D193" s="95">
        <v>0</v>
      </c>
      <c r="E193" s="95">
        <v>4</v>
      </c>
      <c r="F193" s="95">
        <v>0</v>
      </c>
      <c r="G193" s="95">
        <v>3</v>
      </c>
      <c r="H193" s="95">
        <v>4</v>
      </c>
    </row>
    <row r="194" spans="1:8" x14ac:dyDescent="0.25">
      <c r="A194" s="94" t="s">
        <v>1032</v>
      </c>
      <c r="B194" s="94" t="s">
        <v>666</v>
      </c>
      <c r="C194" s="96">
        <v>4</v>
      </c>
      <c r="D194" s="96">
        <v>0</v>
      </c>
      <c r="E194" s="96">
        <v>8</v>
      </c>
      <c r="F194" s="96">
        <v>0</v>
      </c>
      <c r="G194" s="96">
        <v>4</v>
      </c>
      <c r="H194" s="96">
        <v>8</v>
      </c>
    </row>
    <row r="195" spans="1:8" x14ac:dyDescent="0.25">
      <c r="A195" s="93" t="s">
        <v>1033</v>
      </c>
      <c r="B195" s="93" t="s">
        <v>433</v>
      </c>
      <c r="C195" s="95">
        <v>10</v>
      </c>
      <c r="D195" s="95">
        <v>0</v>
      </c>
      <c r="E195" s="95">
        <v>5</v>
      </c>
      <c r="F195" s="95">
        <v>0</v>
      </c>
      <c r="G195" s="95">
        <v>10</v>
      </c>
      <c r="H195" s="95">
        <v>5</v>
      </c>
    </row>
    <row r="196" spans="1:8" x14ac:dyDescent="0.25">
      <c r="A196" s="94" t="s">
        <v>1034</v>
      </c>
      <c r="B196" s="94" t="s">
        <v>80</v>
      </c>
      <c r="C196" s="96">
        <v>5</v>
      </c>
      <c r="D196" s="96">
        <v>17</v>
      </c>
      <c r="E196" s="96">
        <v>6</v>
      </c>
      <c r="F196" s="96">
        <v>16</v>
      </c>
      <c r="G196" s="96">
        <v>22</v>
      </c>
      <c r="H196" s="96">
        <v>22</v>
      </c>
    </row>
    <row r="197" spans="1:8" x14ac:dyDescent="0.25">
      <c r="A197" s="93" t="s">
        <v>1035</v>
      </c>
      <c r="B197" s="93" t="s">
        <v>571</v>
      </c>
      <c r="C197" s="95">
        <v>7</v>
      </c>
      <c r="D197" s="95">
        <v>3</v>
      </c>
      <c r="E197" s="95">
        <v>8</v>
      </c>
      <c r="F197" s="95">
        <v>6</v>
      </c>
      <c r="G197" s="95">
        <v>10</v>
      </c>
      <c r="H197" s="95">
        <v>14</v>
      </c>
    </row>
    <row r="198" spans="1:8" x14ac:dyDescent="0.25">
      <c r="A198" s="94" t="s">
        <v>1036</v>
      </c>
      <c r="B198" s="94" t="s">
        <v>723</v>
      </c>
      <c r="C198" s="96">
        <v>7</v>
      </c>
      <c r="D198" s="96">
        <v>2</v>
      </c>
      <c r="E198" s="96">
        <v>5</v>
      </c>
      <c r="F198" s="96">
        <v>0</v>
      </c>
      <c r="G198" s="96">
        <v>9</v>
      </c>
      <c r="H198" s="96">
        <v>5</v>
      </c>
    </row>
    <row r="199" spans="1:8" x14ac:dyDescent="0.25">
      <c r="A199" s="93" t="s">
        <v>1037</v>
      </c>
      <c r="B199" s="93" t="s">
        <v>189</v>
      </c>
      <c r="C199" s="95">
        <v>8</v>
      </c>
      <c r="D199" s="95">
        <v>2</v>
      </c>
      <c r="E199" s="95">
        <v>8</v>
      </c>
      <c r="F199" s="95">
        <v>2</v>
      </c>
      <c r="G199" s="95">
        <v>10</v>
      </c>
      <c r="H199" s="95">
        <v>10</v>
      </c>
    </row>
    <row r="200" spans="1:8" x14ac:dyDescent="0.25">
      <c r="A200" s="94" t="s">
        <v>1038</v>
      </c>
      <c r="B200" s="94" t="s">
        <v>504</v>
      </c>
      <c r="C200" s="96">
        <v>1</v>
      </c>
      <c r="D200" s="96">
        <v>0</v>
      </c>
      <c r="E200" s="96">
        <v>1</v>
      </c>
      <c r="F200" s="96">
        <v>0</v>
      </c>
      <c r="G200" s="96">
        <v>1</v>
      </c>
      <c r="H200" s="96">
        <v>1</v>
      </c>
    </row>
    <row r="201" spans="1:8" x14ac:dyDescent="0.25">
      <c r="A201" s="93" t="s">
        <v>1614</v>
      </c>
      <c r="B201" s="93" t="s">
        <v>544</v>
      </c>
      <c r="C201" s="95">
        <v>0</v>
      </c>
      <c r="D201" s="95">
        <v>0</v>
      </c>
      <c r="E201" s="95">
        <v>0</v>
      </c>
      <c r="F201" s="95">
        <v>0</v>
      </c>
      <c r="G201" s="95">
        <v>0</v>
      </c>
      <c r="H201" s="95">
        <v>0</v>
      </c>
    </row>
    <row r="202" spans="1:8" x14ac:dyDescent="0.25">
      <c r="A202" s="94" t="s">
        <v>1039</v>
      </c>
      <c r="B202" s="94" t="s">
        <v>107</v>
      </c>
      <c r="C202" s="96">
        <v>14</v>
      </c>
      <c r="D202" s="96">
        <v>21</v>
      </c>
      <c r="E202" s="96">
        <v>17</v>
      </c>
      <c r="F202" s="96">
        <v>19</v>
      </c>
      <c r="G202" s="96">
        <v>35</v>
      </c>
      <c r="H202" s="96">
        <v>36</v>
      </c>
    </row>
    <row r="203" spans="1:8" x14ac:dyDescent="0.25">
      <c r="A203" s="93" t="s">
        <v>1040</v>
      </c>
      <c r="B203" s="93" t="s">
        <v>659</v>
      </c>
      <c r="C203" s="95">
        <v>11</v>
      </c>
      <c r="D203" s="95">
        <v>4</v>
      </c>
      <c r="E203" s="95">
        <v>21</v>
      </c>
      <c r="F203" s="95">
        <v>7</v>
      </c>
      <c r="G203" s="95">
        <v>15</v>
      </c>
      <c r="H203" s="95">
        <v>28</v>
      </c>
    </row>
    <row r="204" spans="1:8" x14ac:dyDescent="0.25">
      <c r="A204" s="94" t="s">
        <v>1041</v>
      </c>
      <c r="B204" s="94" t="s">
        <v>661</v>
      </c>
      <c r="C204" s="96">
        <v>23</v>
      </c>
      <c r="D204" s="96">
        <v>9</v>
      </c>
      <c r="E204" s="96">
        <v>20</v>
      </c>
      <c r="F204" s="96">
        <v>8</v>
      </c>
      <c r="G204" s="96">
        <v>32</v>
      </c>
      <c r="H204" s="96">
        <v>28</v>
      </c>
    </row>
    <row r="205" spans="1:8" x14ac:dyDescent="0.25">
      <c r="A205" s="93" t="s">
        <v>1042</v>
      </c>
      <c r="B205" s="93" t="s">
        <v>90</v>
      </c>
      <c r="C205" s="95">
        <v>19</v>
      </c>
      <c r="D205" s="95">
        <v>55</v>
      </c>
      <c r="E205" s="95">
        <v>25</v>
      </c>
      <c r="F205" s="95">
        <v>51</v>
      </c>
      <c r="G205" s="95">
        <v>74</v>
      </c>
      <c r="H205" s="95">
        <v>76</v>
      </c>
    </row>
    <row r="206" spans="1:8" x14ac:dyDescent="0.25">
      <c r="A206" s="94" t="s">
        <v>1043</v>
      </c>
      <c r="B206" s="94" t="s">
        <v>713</v>
      </c>
      <c r="C206" s="96">
        <v>22</v>
      </c>
      <c r="D206" s="96">
        <v>6</v>
      </c>
      <c r="E206" s="96">
        <v>28</v>
      </c>
      <c r="F206" s="96">
        <v>7</v>
      </c>
      <c r="G206" s="96">
        <v>28</v>
      </c>
      <c r="H206" s="96">
        <v>35</v>
      </c>
    </row>
    <row r="207" spans="1:8" x14ac:dyDescent="0.25">
      <c r="A207" s="93" t="s">
        <v>1044</v>
      </c>
      <c r="B207" s="93" t="s">
        <v>781</v>
      </c>
      <c r="C207" s="95">
        <v>24</v>
      </c>
      <c r="D207" s="95">
        <v>7</v>
      </c>
      <c r="E207" s="95">
        <v>12</v>
      </c>
      <c r="F207" s="95">
        <v>10</v>
      </c>
      <c r="G207" s="95">
        <v>31</v>
      </c>
      <c r="H207" s="95">
        <v>22</v>
      </c>
    </row>
    <row r="208" spans="1:8" x14ac:dyDescent="0.25">
      <c r="A208" s="94" t="s">
        <v>1045</v>
      </c>
      <c r="B208" s="94" t="s">
        <v>109</v>
      </c>
      <c r="C208" s="96">
        <v>6</v>
      </c>
      <c r="D208" s="96">
        <v>0</v>
      </c>
      <c r="E208" s="96">
        <v>4</v>
      </c>
      <c r="F208" s="96">
        <v>0</v>
      </c>
      <c r="G208" s="96">
        <v>6</v>
      </c>
      <c r="H208" s="96">
        <v>4</v>
      </c>
    </row>
    <row r="209" spans="1:8" x14ac:dyDescent="0.25">
      <c r="A209" s="93" t="s">
        <v>1046</v>
      </c>
      <c r="B209" s="93" t="s">
        <v>392</v>
      </c>
      <c r="C209" s="95">
        <v>4</v>
      </c>
      <c r="D209" s="95">
        <v>0</v>
      </c>
      <c r="E209" s="95">
        <v>28</v>
      </c>
      <c r="F209" s="95">
        <v>0</v>
      </c>
      <c r="G209" s="95">
        <v>4</v>
      </c>
      <c r="H209" s="95">
        <v>28</v>
      </c>
    </row>
    <row r="210" spans="1:8" x14ac:dyDescent="0.25">
      <c r="A210" s="94" t="s">
        <v>1047</v>
      </c>
      <c r="B210" s="94" t="s">
        <v>319</v>
      </c>
      <c r="C210" s="96">
        <v>29</v>
      </c>
      <c r="D210" s="96">
        <v>0</v>
      </c>
      <c r="E210" s="96">
        <v>6</v>
      </c>
      <c r="F210" s="96">
        <v>0</v>
      </c>
      <c r="G210" s="96">
        <v>29</v>
      </c>
      <c r="H210" s="96">
        <v>6</v>
      </c>
    </row>
    <row r="211" spans="1:8" x14ac:dyDescent="0.25">
      <c r="A211" s="93" t="s">
        <v>1048</v>
      </c>
      <c r="B211" s="93" t="s">
        <v>157</v>
      </c>
      <c r="C211" s="95">
        <v>4</v>
      </c>
      <c r="D211" s="95">
        <v>3</v>
      </c>
      <c r="E211" s="95">
        <v>2</v>
      </c>
      <c r="F211" s="95">
        <v>3</v>
      </c>
      <c r="G211" s="95">
        <v>7</v>
      </c>
      <c r="H211" s="95">
        <v>5</v>
      </c>
    </row>
    <row r="212" spans="1:8" x14ac:dyDescent="0.25">
      <c r="A212" s="94" t="s">
        <v>1049</v>
      </c>
      <c r="B212" s="94" t="s">
        <v>487</v>
      </c>
      <c r="C212" s="96">
        <v>3</v>
      </c>
      <c r="D212" s="96">
        <v>1</v>
      </c>
      <c r="E212" s="96">
        <v>12</v>
      </c>
      <c r="F212" s="96">
        <v>2</v>
      </c>
      <c r="G212" s="96">
        <v>4</v>
      </c>
      <c r="H212" s="96">
        <v>14</v>
      </c>
    </row>
    <row r="213" spans="1:8" x14ac:dyDescent="0.25">
      <c r="A213" s="93" t="s">
        <v>1050</v>
      </c>
      <c r="B213" s="93" t="s">
        <v>709</v>
      </c>
      <c r="C213" s="95">
        <v>14</v>
      </c>
      <c r="D213" s="95">
        <v>3</v>
      </c>
      <c r="E213" s="95">
        <v>7</v>
      </c>
      <c r="F213" s="95">
        <v>2</v>
      </c>
      <c r="G213" s="95">
        <v>17</v>
      </c>
      <c r="H213" s="95">
        <v>9</v>
      </c>
    </row>
    <row r="214" spans="1:8" x14ac:dyDescent="0.25">
      <c r="A214" s="94" t="s">
        <v>1051</v>
      </c>
      <c r="B214" s="94" t="s">
        <v>240</v>
      </c>
      <c r="C214" s="96">
        <v>2</v>
      </c>
      <c r="D214" s="96">
        <v>1</v>
      </c>
      <c r="E214" s="96">
        <v>2</v>
      </c>
      <c r="F214" s="96">
        <v>1</v>
      </c>
      <c r="G214" s="96">
        <v>3</v>
      </c>
      <c r="H214" s="96">
        <v>3</v>
      </c>
    </row>
    <row r="215" spans="1:8" x14ac:dyDescent="0.25">
      <c r="A215" s="93" t="s">
        <v>1052</v>
      </c>
      <c r="B215" s="93" t="s">
        <v>611</v>
      </c>
      <c r="C215" s="95">
        <v>4</v>
      </c>
      <c r="D215" s="95">
        <v>0</v>
      </c>
      <c r="E215" s="95">
        <v>4</v>
      </c>
      <c r="F215" s="95">
        <v>0</v>
      </c>
      <c r="G215" s="95">
        <v>4</v>
      </c>
      <c r="H215" s="95">
        <v>4</v>
      </c>
    </row>
    <row r="216" spans="1:8" x14ac:dyDescent="0.25">
      <c r="A216" s="94" t="s">
        <v>1053</v>
      </c>
      <c r="B216" s="94" t="s">
        <v>440</v>
      </c>
      <c r="C216" s="96">
        <v>2</v>
      </c>
      <c r="D216" s="96">
        <v>0</v>
      </c>
      <c r="E216" s="96">
        <v>2</v>
      </c>
      <c r="F216" s="96">
        <v>0</v>
      </c>
      <c r="G216" s="96">
        <v>2</v>
      </c>
      <c r="H216" s="96">
        <v>2</v>
      </c>
    </row>
    <row r="217" spans="1:8" x14ac:dyDescent="0.25">
      <c r="A217" s="93" t="s">
        <v>1054</v>
      </c>
      <c r="B217" s="93" t="s">
        <v>122</v>
      </c>
      <c r="C217" s="95">
        <v>13</v>
      </c>
      <c r="D217" s="95">
        <v>6</v>
      </c>
      <c r="E217" s="95">
        <v>0</v>
      </c>
      <c r="F217" s="95">
        <v>0</v>
      </c>
      <c r="G217" s="95">
        <v>19</v>
      </c>
      <c r="H217" s="95">
        <v>0</v>
      </c>
    </row>
    <row r="218" spans="1:8" x14ac:dyDescent="0.25">
      <c r="A218" s="94" t="s">
        <v>1055</v>
      </c>
      <c r="B218" s="94" t="s">
        <v>401</v>
      </c>
      <c r="C218" s="96">
        <v>15</v>
      </c>
      <c r="D218" s="96">
        <v>1</v>
      </c>
      <c r="E218" s="96">
        <v>2</v>
      </c>
      <c r="F218" s="96">
        <v>0</v>
      </c>
      <c r="G218" s="96">
        <v>16</v>
      </c>
      <c r="H218" s="96">
        <v>2</v>
      </c>
    </row>
    <row r="219" spans="1:8" x14ac:dyDescent="0.25">
      <c r="A219" s="93" t="s">
        <v>1056</v>
      </c>
      <c r="B219" s="93" t="s">
        <v>397</v>
      </c>
      <c r="C219" s="95">
        <v>13</v>
      </c>
      <c r="D219" s="95">
        <v>1</v>
      </c>
      <c r="E219" s="95">
        <v>0</v>
      </c>
      <c r="F219" s="95">
        <v>0</v>
      </c>
      <c r="G219" s="95">
        <v>14</v>
      </c>
      <c r="H219" s="95">
        <v>0</v>
      </c>
    </row>
    <row r="220" spans="1:8" x14ac:dyDescent="0.25">
      <c r="A220" s="94" t="s">
        <v>1057</v>
      </c>
      <c r="B220" s="94" t="s">
        <v>106</v>
      </c>
      <c r="C220" s="96">
        <v>327</v>
      </c>
      <c r="D220" s="96">
        <v>66</v>
      </c>
      <c r="E220" s="96">
        <v>339</v>
      </c>
      <c r="F220" s="96">
        <v>64</v>
      </c>
      <c r="G220" s="96">
        <v>393</v>
      </c>
      <c r="H220" s="96">
        <v>403</v>
      </c>
    </row>
    <row r="221" spans="1:8" x14ac:dyDescent="0.25">
      <c r="A221" s="93" t="s">
        <v>1058</v>
      </c>
      <c r="B221" s="93" t="s">
        <v>643</v>
      </c>
      <c r="C221" s="95">
        <v>176</v>
      </c>
      <c r="D221" s="95">
        <v>20</v>
      </c>
      <c r="E221" s="95">
        <v>246</v>
      </c>
      <c r="F221" s="95">
        <v>36</v>
      </c>
      <c r="G221" s="95">
        <v>196</v>
      </c>
      <c r="H221" s="95">
        <v>282</v>
      </c>
    </row>
    <row r="222" spans="1:8" x14ac:dyDescent="0.25">
      <c r="A222" s="94" t="s">
        <v>1059</v>
      </c>
      <c r="B222" s="94" t="s">
        <v>778</v>
      </c>
      <c r="C222" s="96">
        <v>120</v>
      </c>
      <c r="D222" s="96">
        <v>22</v>
      </c>
      <c r="E222" s="96">
        <v>41</v>
      </c>
      <c r="F222" s="96">
        <v>8</v>
      </c>
      <c r="G222" s="96">
        <v>142</v>
      </c>
      <c r="H222" s="96">
        <v>49</v>
      </c>
    </row>
    <row r="223" spans="1:8" x14ac:dyDescent="0.25">
      <c r="A223" s="93" t="s">
        <v>1060</v>
      </c>
      <c r="B223" s="93" t="s">
        <v>214</v>
      </c>
      <c r="C223" s="95">
        <v>9</v>
      </c>
      <c r="D223" s="95">
        <v>0</v>
      </c>
      <c r="E223" s="95">
        <v>17</v>
      </c>
      <c r="F223" s="95">
        <v>5</v>
      </c>
      <c r="G223" s="95">
        <v>9</v>
      </c>
      <c r="H223" s="95">
        <v>22</v>
      </c>
    </row>
    <row r="224" spans="1:8" x14ac:dyDescent="0.25">
      <c r="A224" s="94" t="s">
        <v>1061</v>
      </c>
      <c r="B224" s="94" t="s">
        <v>568</v>
      </c>
      <c r="C224" s="96">
        <v>1</v>
      </c>
      <c r="D224" s="96">
        <v>1</v>
      </c>
      <c r="E224" s="96">
        <v>35</v>
      </c>
      <c r="F224" s="96">
        <v>3</v>
      </c>
      <c r="G224" s="96">
        <v>2</v>
      </c>
      <c r="H224" s="96">
        <v>38</v>
      </c>
    </row>
    <row r="225" spans="1:8" x14ac:dyDescent="0.25">
      <c r="A225" s="93" t="s">
        <v>1062</v>
      </c>
      <c r="B225" s="93" t="s">
        <v>352</v>
      </c>
      <c r="C225" s="95">
        <v>10</v>
      </c>
      <c r="D225" s="95">
        <v>0</v>
      </c>
      <c r="E225" s="95">
        <v>3</v>
      </c>
      <c r="F225" s="95">
        <v>1</v>
      </c>
      <c r="G225" s="95">
        <v>10</v>
      </c>
      <c r="H225" s="95">
        <v>4</v>
      </c>
    </row>
    <row r="226" spans="1:8" x14ac:dyDescent="0.25">
      <c r="A226" s="94" t="s">
        <v>1063</v>
      </c>
      <c r="B226" s="94" t="s">
        <v>87</v>
      </c>
      <c r="C226" s="96">
        <v>145</v>
      </c>
      <c r="D226" s="96">
        <v>253</v>
      </c>
      <c r="E226" s="96">
        <v>144</v>
      </c>
      <c r="F226" s="96">
        <v>252</v>
      </c>
      <c r="G226" s="96">
        <v>398</v>
      </c>
      <c r="H226" s="96">
        <v>396</v>
      </c>
    </row>
    <row r="227" spans="1:8" x14ac:dyDescent="0.25">
      <c r="A227" s="93" t="s">
        <v>1064</v>
      </c>
      <c r="B227" s="93" t="s">
        <v>473</v>
      </c>
      <c r="C227" s="95">
        <v>4</v>
      </c>
      <c r="D227" s="95">
        <v>5</v>
      </c>
      <c r="E227" s="95">
        <v>5</v>
      </c>
      <c r="F227" s="95">
        <v>7</v>
      </c>
      <c r="G227" s="95">
        <v>9</v>
      </c>
      <c r="H227" s="95">
        <v>12</v>
      </c>
    </row>
    <row r="228" spans="1:8" x14ac:dyDescent="0.25">
      <c r="A228" s="94" t="s">
        <v>1065</v>
      </c>
      <c r="B228" s="94" t="s">
        <v>590</v>
      </c>
      <c r="C228" s="96">
        <v>0</v>
      </c>
      <c r="D228" s="96">
        <v>2</v>
      </c>
      <c r="E228" s="96">
        <v>0</v>
      </c>
      <c r="F228" s="96">
        <v>1</v>
      </c>
      <c r="G228" s="96">
        <v>2</v>
      </c>
      <c r="H228" s="96">
        <v>1</v>
      </c>
    </row>
    <row r="229" spans="1:8" x14ac:dyDescent="0.25">
      <c r="A229" s="93" t="s">
        <v>1066</v>
      </c>
      <c r="B229" s="93" t="s">
        <v>85</v>
      </c>
      <c r="C229" s="95">
        <v>82</v>
      </c>
      <c r="D229" s="95">
        <v>43</v>
      </c>
      <c r="E229" s="95">
        <v>72</v>
      </c>
      <c r="F229" s="95">
        <v>40</v>
      </c>
      <c r="G229" s="95">
        <v>125</v>
      </c>
      <c r="H229" s="95">
        <v>112</v>
      </c>
    </row>
    <row r="230" spans="1:8" x14ac:dyDescent="0.25">
      <c r="A230" s="94" t="s">
        <v>1067</v>
      </c>
      <c r="B230" s="94" t="s">
        <v>330</v>
      </c>
      <c r="C230" s="96">
        <v>61</v>
      </c>
      <c r="D230" s="96">
        <v>8</v>
      </c>
      <c r="E230" s="96">
        <v>184</v>
      </c>
      <c r="F230" s="96">
        <v>13</v>
      </c>
      <c r="G230" s="96">
        <v>69</v>
      </c>
      <c r="H230" s="96">
        <v>197</v>
      </c>
    </row>
    <row r="231" spans="1:8" x14ac:dyDescent="0.25">
      <c r="A231" s="93" t="s">
        <v>1068</v>
      </c>
      <c r="B231" s="93" t="s">
        <v>834</v>
      </c>
      <c r="C231" s="95">
        <v>152</v>
      </c>
      <c r="D231" s="95">
        <v>7</v>
      </c>
      <c r="E231" s="95">
        <v>39</v>
      </c>
      <c r="F231" s="95">
        <v>5</v>
      </c>
      <c r="G231" s="95">
        <v>159</v>
      </c>
      <c r="H231" s="95">
        <v>44</v>
      </c>
    </row>
    <row r="232" spans="1:8" x14ac:dyDescent="0.25">
      <c r="A232" s="94" t="s">
        <v>1069</v>
      </c>
      <c r="B232" s="94" t="s">
        <v>110</v>
      </c>
      <c r="C232" s="96">
        <v>6</v>
      </c>
      <c r="D232" s="96">
        <v>0</v>
      </c>
      <c r="E232" s="96">
        <v>2</v>
      </c>
      <c r="F232" s="96">
        <v>0</v>
      </c>
      <c r="G232" s="96">
        <v>6</v>
      </c>
      <c r="H232" s="96">
        <v>2</v>
      </c>
    </row>
    <row r="233" spans="1:8" x14ac:dyDescent="0.25">
      <c r="A233" s="93" t="s">
        <v>1070</v>
      </c>
      <c r="B233" s="93" t="s">
        <v>575</v>
      </c>
      <c r="C233" s="95">
        <v>4</v>
      </c>
      <c r="D233" s="95">
        <v>0</v>
      </c>
      <c r="E233" s="95">
        <v>11</v>
      </c>
      <c r="F233" s="95">
        <v>0</v>
      </c>
      <c r="G233" s="95">
        <v>4</v>
      </c>
      <c r="H233" s="95">
        <v>11</v>
      </c>
    </row>
    <row r="234" spans="1:8" x14ac:dyDescent="0.25">
      <c r="A234" s="94" t="s">
        <v>1071</v>
      </c>
      <c r="B234" s="94" t="s">
        <v>372</v>
      </c>
      <c r="C234" s="96">
        <v>14</v>
      </c>
      <c r="D234" s="96">
        <v>0</v>
      </c>
      <c r="E234" s="96">
        <v>4</v>
      </c>
      <c r="F234" s="96">
        <v>0</v>
      </c>
      <c r="G234" s="96">
        <v>14</v>
      </c>
      <c r="H234" s="96">
        <v>4</v>
      </c>
    </row>
    <row r="235" spans="1:8" x14ac:dyDescent="0.25">
      <c r="A235" s="93" t="s">
        <v>1072</v>
      </c>
      <c r="B235" s="93" t="s">
        <v>48</v>
      </c>
      <c r="C235" s="95">
        <v>553</v>
      </c>
      <c r="D235" s="95">
        <v>637</v>
      </c>
      <c r="E235" s="95">
        <v>616</v>
      </c>
      <c r="F235" s="95">
        <v>570</v>
      </c>
      <c r="G235" s="95">
        <v>1190</v>
      </c>
      <c r="H235" s="95">
        <v>1186</v>
      </c>
    </row>
    <row r="236" spans="1:8" x14ac:dyDescent="0.25">
      <c r="A236" s="94" t="s">
        <v>1073</v>
      </c>
      <c r="B236" s="94" t="s">
        <v>311</v>
      </c>
      <c r="C236" s="96">
        <v>305</v>
      </c>
      <c r="D236" s="96">
        <v>62</v>
      </c>
      <c r="E236" s="96">
        <v>315</v>
      </c>
      <c r="F236" s="96">
        <v>153</v>
      </c>
      <c r="G236" s="96">
        <v>367</v>
      </c>
      <c r="H236" s="96">
        <v>468</v>
      </c>
    </row>
    <row r="237" spans="1:8" x14ac:dyDescent="0.25">
      <c r="A237" s="93" t="s">
        <v>1074</v>
      </c>
      <c r="B237" s="93" t="s">
        <v>755</v>
      </c>
      <c r="C237" s="95">
        <v>130</v>
      </c>
      <c r="D237" s="95">
        <v>47</v>
      </c>
      <c r="E237" s="95">
        <v>58</v>
      </c>
      <c r="F237" s="95">
        <v>23</v>
      </c>
      <c r="G237" s="95">
        <v>177</v>
      </c>
      <c r="H237" s="95">
        <v>81</v>
      </c>
    </row>
    <row r="238" spans="1:8" x14ac:dyDescent="0.25">
      <c r="A238" s="94" t="s">
        <v>1075</v>
      </c>
      <c r="B238" s="94" t="s">
        <v>56</v>
      </c>
      <c r="C238" s="96">
        <v>309</v>
      </c>
      <c r="D238" s="96">
        <v>78</v>
      </c>
      <c r="E238" s="96">
        <v>321</v>
      </c>
      <c r="F238" s="96">
        <v>77</v>
      </c>
      <c r="G238" s="96">
        <v>387</v>
      </c>
      <c r="H238" s="96">
        <v>398</v>
      </c>
    </row>
    <row r="239" spans="1:8" x14ac:dyDescent="0.25">
      <c r="A239" s="93" t="s">
        <v>1076</v>
      </c>
      <c r="B239" s="93" t="s">
        <v>777</v>
      </c>
      <c r="C239" s="95">
        <v>112</v>
      </c>
      <c r="D239" s="95">
        <v>5</v>
      </c>
      <c r="E239" s="95">
        <v>191</v>
      </c>
      <c r="F239" s="95">
        <v>8</v>
      </c>
      <c r="G239" s="95">
        <v>117</v>
      </c>
      <c r="H239" s="95">
        <v>199</v>
      </c>
    </row>
    <row r="240" spans="1:8" x14ac:dyDescent="0.25">
      <c r="A240" s="94" t="s">
        <v>1077</v>
      </c>
      <c r="B240" s="94" t="s">
        <v>808</v>
      </c>
      <c r="C240" s="96">
        <v>187</v>
      </c>
      <c r="D240" s="96">
        <v>6</v>
      </c>
      <c r="E240" s="96">
        <v>96</v>
      </c>
      <c r="F240" s="96">
        <v>4</v>
      </c>
      <c r="G240" s="96">
        <v>193</v>
      </c>
      <c r="H240" s="96">
        <v>100</v>
      </c>
    </row>
    <row r="241" spans="1:8" x14ac:dyDescent="0.25">
      <c r="A241" s="93" t="s">
        <v>1078</v>
      </c>
      <c r="B241" s="93" t="s">
        <v>187</v>
      </c>
      <c r="C241" s="95">
        <v>3</v>
      </c>
      <c r="D241" s="95">
        <v>1</v>
      </c>
      <c r="E241" s="95">
        <v>3</v>
      </c>
      <c r="F241" s="95">
        <v>1</v>
      </c>
      <c r="G241" s="95">
        <v>4</v>
      </c>
      <c r="H241" s="95">
        <v>4</v>
      </c>
    </row>
    <row r="242" spans="1:8" x14ac:dyDescent="0.25">
      <c r="A242" s="94" t="s">
        <v>1079</v>
      </c>
      <c r="B242" s="94" t="s">
        <v>620</v>
      </c>
      <c r="C242" s="96">
        <v>3</v>
      </c>
      <c r="D242" s="96">
        <v>0</v>
      </c>
      <c r="E242" s="96">
        <v>6</v>
      </c>
      <c r="F242" s="96">
        <v>0</v>
      </c>
      <c r="G242" s="96">
        <v>3</v>
      </c>
      <c r="H242" s="96">
        <v>6</v>
      </c>
    </row>
    <row r="243" spans="1:8" x14ac:dyDescent="0.25">
      <c r="A243" s="93" t="s">
        <v>1080</v>
      </c>
      <c r="B243" s="93" t="s">
        <v>715</v>
      </c>
      <c r="C243" s="95">
        <v>6</v>
      </c>
      <c r="D243" s="95">
        <v>1</v>
      </c>
      <c r="E243" s="95">
        <v>3</v>
      </c>
      <c r="F243" s="95">
        <v>1</v>
      </c>
      <c r="G243" s="95">
        <v>7</v>
      </c>
      <c r="H243" s="95">
        <v>4</v>
      </c>
    </row>
    <row r="244" spans="1:8" x14ac:dyDescent="0.25">
      <c r="A244" s="94" t="s">
        <v>1081</v>
      </c>
      <c r="B244" s="94" t="s">
        <v>61</v>
      </c>
      <c r="C244" s="96">
        <v>181</v>
      </c>
      <c r="D244" s="96">
        <v>57</v>
      </c>
      <c r="E244" s="96">
        <v>128</v>
      </c>
      <c r="F244" s="96">
        <v>53</v>
      </c>
      <c r="G244" s="96">
        <v>238</v>
      </c>
      <c r="H244" s="96">
        <v>181</v>
      </c>
    </row>
    <row r="245" spans="1:8" x14ac:dyDescent="0.25">
      <c r="A245" s="93" t="s">
        <v>1082</v>
      </c>
      <c r="B245" s="93" t="s">
        <v>704</v>
      </c>
      <c r="C245" s="95">
        <v>290</v>
      </c>
      <c r="D245" s="95">
        <v>47</v>
      </c>
      <c r="E245" s="95">
        <v>562</v>
      </c>
      <c r="F245" s="95">
        <v>74</v>
      </c>
      <c r="G245" s="95">
        <v>337</v>
      </c>
      <c r="H245" s="95">
        <v>636</v>
      </c>
    </row>
    <row r="246" spans="1:8" x14ac:dyDescent="0.25">
      <c r="A246" s="94" t="s">
        <v>1083</v>
      </c>
      <c r="B246" s="94" t="s">
        <v>823</v>
      </c>
      <c r="C246" s="96">
        <v>406</v>
      </c>
      <c r="D246" s="96">
        <v>36</v>
      </c>
      <c r="E246" s="96">
        <v>191</v>
      </c>
      <c r="F246" s="96">
        <v>13</v>
      </c>
      <c r="G246" s="96">
        <v>442</v>
      </c>
      <c r="H246" s="96">
        <v>204</v>
      </c>
    </row>
    <row r="247" spans="1:8" x14ac:dyDescent="0.25">
      <c r="A247" s="93" t="s">
        <v>1084</v>
      </c>
      <c r="B247" s="93" t="s">
        <v>211</v>
      </c>
      <c r="C247" s="95">
        <v>2</v>
      </c>
      <c r="D247" s="95">
        <v>5</v>
      </c>
      <c r="E247" s="95">
        <v>1</v>
      </c>
      <c r="F247" s="95">
        <v>5</v>
      </c>
      <c r="G247" s="95">
        <v>7</v>
      </c>
      <c r="H247" s="95">
        <v>6</v>
      </c>
    </row>
    <row r="248" spans="1:8" x14ac:dyDescent="0.25">
      <c r="A248" s="94" t="s">
        <v>1085</v>
      </c>
      <c r="B248" s="94" t="s">
        <v>562</v>
      </c>
      <c r="C248" s="96">
        <v>1</v>
      </c>
      <c r="D248" s="96">
        <v>1</v>
      </c>
      <c r="E248" s="96">
        <v>3</v>
      </c>
      <c r="F248" s="96">
        <v>1</v>
      </c>
      <c r="G248" s="96">
        <v>2</v>
      </c>
      <c r="H248" s="96">
        <v>4</v>
      </c>
    </row>
    <row r="249" spans="1:8" x14ac:dyDescent="0.25">
      <c r="A249" s="93" t="s">
        <v>1086</v>
      </c>
      <c r="B249" s="93" t="s">
        <v>570</v>
      </c>
      <c r="C249" s="95">
        <v>2</v>
      </c>
      <c r="D249" s="95">
        <v>0</v>
      </c>
      <c r="E249" s="95">
        <v>1</v>
      </c>
      <c r="F249" s="95">
        <v>0</v>
      </c>
      <c r="G249" s="95">
        <v>2</v>
      </c>
      <c r="H249" s="95">
        <v>1</v>
      </c>
    </row>
    <row r="250" spans="1:8" x14ac:dyDescent="0.25">
      <c r="A250" s="94" t="s">
        <v>1087</v>
      </c>
      <c r="B250" s="94" t="s">
        <v>153</v>
      </c>
      <c r="C250" s="96">
        <v>1</v>
      </c>
      <c r="D250" s="96">
        <v>2</v>
      </c>
      <c r="E250" s="96">
        <v>1</v>
      </c>
      <c r="F250" s="96">
        <v>2</v>
      </c>
      <c r="G250" s="96">
        <v>3</v>
      </c>
      <c r="H250" s="96">
        <v>3</v>
      </c>
    </row>
    <row r="251" spans="1:8" x14ac:dyDescent="0.25">
      <c r="A251" s="93" t="s">
        <v>1088</v>
      </c>
      <c r="B251" s="93" t="s">
        <v>474</v>
      </c>
      <c r="C251" s="95">
        <v>0</v>
      </c>
      <c r="D251" s="95">
        <v>1</v>
      </c>
      <c r="E251" s="95">
        <v>3</v>
      </c>
      <c r="F251" s="95">
        <v>2</v>
      </c>
      <c r="G251" s="95">
        <v>1</v>
      </c>
      <c r="H251" s="95">
        <v>5</v>
      </c>
    </row>
    <row r="252" spans="1:8" x14ac:dyDescent="0.25">
      <c r="A252" s="94" t="s">
        <v>1089</v>
      </c>
      <c r="B252" s="94" t="s">
        <v>334</v>
      </c>
      <c r="C252" s="96">
        <v>12</v>
      </c>
      <c r="D252" s="96">
        <v>2</v>
      </c>
      <c r="E252" s="96">
        <v>8</v>
      </c>
      <c r="F252" s="96">
        <v>1</v>
      </c>
      <c r="G252" s="96">
        <v>14</v>
      </c>
      <c r="H252" s="96">
        <v>9</v>
      </c>
    </row>
    <row r="253" spans="1:8" x14ac:dyDescent="0.25">
      <c r="A253" s="93" t="s">
        <v>1090</v>
      </c>
      <c r="B253" s="93" t="s">
        <v>95</v>
      </c>
      <c r="C253" s="95">
        <v>99</v>
      </c>
      <c r="D253" s="95">
        <v>37</v>
      </c>
      <c r="E253" s="95">
        <v>89</v>
      </c>
      <c r="F253" s="95">
        <v>35</v>
      </c>
      <c r="G253" s="95">
        <v>136</v>
      </c>
      <c r="H253" s="95">
        <v>124</v>
      </c>
    </row>
    <row r="254" spans="1:8" x14ac:dyDescent="0.25">
      <c r="A254" s="94" t="s">
        <v>1091</v>
      </c>
      <c r="B254" s="94" t="s">
        <v>402</v>
      </c>
      <c r="C254" s="96">
        <v>74</v>
      </c>
      <c r="D254" s="96">
        <v>10</v>
      </c>
      <c r="E254" s="96">
        <v>161</v>
      </c>
      <c r="F254" s="96">
        <v>20</v>
      </c>
      <c r="G254" s="96">
        <v>84</v>
      </c>
      <c r="H254" s="96">
        <v>181</v>
      </c>
    </row>
    <row r="255" spans="1:8" x14ac:dyDescent="0.25">
      <c r="A255" s="93" t="s">
        <v>1092</v>
      </c>
      <c r="B255" s="93" t="s">
        <v>329</v>
      </c>
      <c r="C255" s="95">
        <v>134</v>
      </c>
      <c r="D255" s="95">
        <v>15</v>
      </c>
      <c r="E255" s="95">
        <v>61</v>
      </c>
      <c r="F255" s="95">
        <v>7</v>
      </c>
      <c r="G255" s="95">
        <v>149</v>
      </c>
      <c r="H255" s="95">
        <v>68</v>
      </c>
    </row>
    <row r="256" spans="1:8" x14ac:dyDescent="0.25">
      <c r="A256" s="94" t="s">
        <v>1093</v>
      </c>
      <c r="B256" s="94" t="s">
        <v>244</v>
      </c>
      <c r="C256" s="96">
        <v>252</v>
      </c>
      <c r="D256" s="96">
        <v>447</v>
      </c>
      <c r="E256" s="96">
        <v>253</v>
      </c>
      <c r="F256" s="96">
        <v>437</v>
      </c>
      <c r="G256" s="96">
        <v>699</v>
      </c>
      <c r="H256" s="96">
        <v>690</v>
      </c>
    </row>
    <row r="257" spans="1:8" x14ac:dyDescent="0.25">
      <c r="A257" s="93" t="s">
        <v>1094</v>
      </c>
      <c r="B257" s="93" t="s">
        <v>317</v>
      </c>
      <c r="C257" s="95">
        <v>250</v>
      </c>
      <c r="D257" s="95">
        <v>82</v>
      </c>
      <c r="E257" s="95">
        <v>360</v>
      </c>
      <c r="F257" s="95">
        <v>117</v>
      </c>
      <c r="G257" s="95">
        <v>332</v>
      </c>
      <c r="H257" s="95">
        <v>477</v>
      </c>
    </row>
    <row r="258" spans="1:8" x14ac:dyDescent="0.25">
      <c r="A258" s="94" t="s">
        <v>1095</v>
      </c>
      <c r="B258" s="94" t="s">
        <v>743</v>
      </c>
      <c r="C258" s="96">
        <v>184</v>
      </c>
      <c r="D258" s="96">
        <v>45</v>
      </c>
      <c r="E258" s="96">
        <v>74</v>
      </c>
      <c r="F258" s="96">
        <v>20</v>
      </c>
      <c r="G258" s="96">
        <v>229</v>
      </c>
      <c r="H258" s="96">
        <v>94</v>
      </c>
    </row>
    <row r="259" spans="1:8" x14ac:dyDescent="0.25">
      <c r="A259" s="93" t="s">
        <v>1096</v>
      </c>
      <c r="B259" s="93" t="s">
        <v>131</v>
      </c>
      <c r="C259" s="95">
        <v>148</v>
      </c>
      <c r="D259" s="95">
        <v>183</v>
      </c>
      <c r="E259" s="95">
        <v>133</v>
      </c>
      <c r="F259" s="95">
        <v>176</v>
      </c>
      <c r="G259" s="95">
        <v>331</v>
      </c>
      <c r="H259" s="95">
        <v>309</v>
      </c>
    </row>
    <row r="260" spans="1:8" x14ac:dyDescent="0.25">
      <c r="A260" s="94" t="s">
        <v>1097</v>
      </c>
      <c r="B260" s="94" t="s">
        <v>584</v>
      </c>
      <c r="C260" s="96">
        <v>104</v>
      </c>
      <c r="D260" s="96">
        <v>64</v>
      </c>
      <c r="E260" s="96">
        <v>142</v>
      </c>
      <c r="F260" s="96">
        <v>91</v>
      </c>
      <c r="G260" s="96">
        <v>168</v>
      </c>
      <c r="H260" s="96">
        <v>233</v>
      </c>
    </row>
    <row r="261" spans="1:8" x14ac:dyDescent="0.25">
      <c r="A261" s="93" t="s">
        <v>1098</v>
      </c>
      <c r="B261" s="93" t="s">
        <v>737</v>
      </c>
      <c r="C261" s="95">
        <v>57</v>
      </c>
      <c r="D261" s="95">
        <v>67</v>
      </c>
      <c r="E261" s="95">
        <v>35</v>
      </c>
      <c r="F261" s="95">
        <v>47</v>
      </c>
      <c r="G261" s="95">
        <v>124</v>
      </c>
      <c r="H261" s="95">
        <v>82</v>
      </c>
    </row>
    <row r="262" spans="1:8" x14ac:dyDescent="0.25">
      <c r="A262" s="94" t="s">
        <v>1099</v>
      </c>
      <c r="B262" s="94" t="s">
        <v>101</v>
      </c>
      <c r="C262" s="96">
        <v>64</v>
      </c>
      <c r="D262" s="96">
        <v>16</v>
      </c>
      <c r="E262" s="96">
        <v>59</v>
      </c>
      <c r="F262" s="96">
        <v>17</v>
      </c>
      <c r="G262" s="96">
        <v>80</v>
      </c>
      <c r="H262" s="96">
        <v>76</v>
      </c>
    </row>
    <row r="263" spans="1:8" x14ac:dyDescent="0.25">
      <c r="A263" s="93" t="s">
        <v>1100</v>
      </c>
      <c r="B263" s="93" t="s">
        <v>357</v>
      </c>
      <c r="C263" s="95">
        <v>66</v>
      </c>
      <c r="D263" s="95">
        <v>10</v>
      </c>
      <c r="E263" s="95">
        <v>129</v>
      </c>
      <c r="F263" s="95">
        <v>17</v>
      </c>
      <c r="G263" s="95">
        <v>76</v>
      </c>
      <c r="H263" s="95">
        <v>146</v>
      </c>
    </row>
    <row r="264" spans="1:8" x14ac:dyDescent="0.25">
      <c r="A264" s="94" t="s">
        <v>1101</v>
      </c>
      <c r="B264" s="94" t="s">
        <v>363</v>
      </c>
      <c r="C264" s="96">
        <v>120</v>
      </c>
      <c r="D264" s="96">
        <v>12</v>
      </c>
      <c r="E264" s="96">
        <v>55</v>
      </c>
      <c r="F264" s="96">
        <v>4</v>
      </c>
      <c r="G264" s="96">
        <v>132</v>
      </c>
      <c r="H264" s="96">
        <v>59</v>
      </c>
    </row>
    <row r="265" spans="1:8" x14ac:dyDescent="0.25">
      <c r="A265" s="93" t="s">
        <v>1102</v>
      </c>
      <c r="B265" s="93" t="s">
        <v>68</v>
      </c>
      <c r="C265" s="95">
        <v>420</v>
      </c>
      <c r="D265" s="95">
        <v>167</v>
      </c>
      <c r="E265" s="95">
        <v>386</v>
      </c>
      <c r="F265" s="95">
        <v>168</v>
      </c>
      <c r="G265" s="95">
        <v>587</v>
      </c>
      <c r="H265" s="95">
        <v>554</v>
      </c>
    </row>
    <row r="266" spans="1:8" x14ac:dyDescent="0.25">
      <c r="A266" s="94" t="s">
        <v>1103</v>
      </c>
      <c r="B266" s="94" t="s">
        <v>683</v>
      </c>
      <c r="C266" s="96">
        <v>128</v>
      </c>
      <c r="D266" s="96">
        <v>35</v>
      </c>
      <c r="E266" s="96">
        <v>234</v>
      </c>
      <c r="F266" s="96">
        <v>47</v>
      </c>
      <c r="G266" s="96">
        <v>163</v>
      </c>
      <c r="H266" s="96">
        <v>281</v>
      </c>
    </row>
    <row r="267" spans="1:8" x14ac:dyDescent="0.25">
      <c r="A267" s="93" t="s">
        <v>1104</v>
      </c>
      <c r="B267" s="93" t="s">
        <v>399</v>
      </c>
      <c r="C267" s="95">
        <v>111</v>
      </c>
      <c r="D267" s="95">
        <v>23</v>
      </c>
      <c r="E267" s="95">
        <v>40</v>
      </c>
      <c r="F267" s="95">
        <v>10</v>
      </c>
      <c r="G267" s="95">
        <v>134</v>
      </c>
      <c r="H267" s="95">
        <v>50</v>
      </c>
    </row>
    <row r="268" spans="1:8" x14ac:dyDescent="0.25">
      <c r="A268" s="94" t="s">
        <v>1105</v>
      </c>
      <c r="B268" s="94" t="s">
        <v>49</v>
      </c>
      <c r="C268" s="96">
        <v>969</v>
      </c>
      <c r="D268" s="96">
        <v>632</v>
      </c>
      <c r="E268" s="96">
        <v>615</v>
      </c>
      <c r="F268" s="96">
        <v>381</v>
      </c>
      <c r="G268" s="96">
        <v>1601</v>
      </c>
      <c r="H268" s="96">
        <v>996</v>
      </c>
    </row>
    <row r="269" spans="1:8" x14ac:dyDescent="0.25">
      <c r="A269" s="93" t="s">
        <v>1106</v>
      </c>
      <c r="B269" s="93" t="s">
        <v>623</v>
      </c>
      <c r="C269" s="95">
        <v>257</v>
      </c>
      <c r="D269" s="95">
        <v>97</v>
      </c>
      <c r="E269" s="95">
        <v>678</v>
      </c>
      <c r="F269" s="95">
        <v>381</v>
      </c>
      <c r="G269" s="95">
        <v>354</v>
      </c>
      <c r="H269" s="95">
        <v>1059</v>
      </c>
    </row>
    <row r="270" spans="1:8" x14ac:dyDescent="0.25">
      <c r="A270" s="94" t="s">
        <v>1107</v>
      </c>
      <c r="B270" s="94" t="s">
        <v>348</v>
      </c>
      <c r="C270" s="96">
        <v>97</v>
      </c>
      <c r="D270" s="96">
        <v>44</v>
      </c>
      <c r="E270" s="96">
        <v>30</v>
      </c>
      <c r="F270" s="96">
        <v>11</v>
      </c>
      <c r="G270" s="96">
        <v>141</v>
      </c>
      <c r="H270" s="96">
        <v>41</v>
      </c>
    </row>
    <row r="271" spans="1:8" x14ac:dyDescent="0.25">
      <c r="A271" s="93" t="s">
        <v>1108</v>
      </c>
      <c r="B271" s="93" t="s">
        <v>94</v>
      </c>
      <c r="C271" s="95">
        <v>105</v>
      </c>
      <c r="D271" s="95">
        <v>9</v>
      </c>
      <c r="E271" s="95">
        <v>92</v>
      </c>
      <c r="F271" s="95">
        <v>7</v>
      </c>
      <c r="G271" s="95">
        <v>114</v>
      </c>
      <c r="H271" s="95">
        <v>99</v>
      </c>
    </row>
    <row r="272" spans="1:8" x14ac:dyDescent="0.25">
      <c r="A272" s="94" t="s">
        <v>1109</v>
      </c>
      <c r="B272" s="94" t="s">
        <v>406</v>
      </c>
      <c r="C272" s="96">
        <v>44</v>
      </c>
      <c r="D272" s="96">
        <v>10</v>
      </c>
      <c r="E272" s="96">
        <v>67</v>
      </c>
      <c r="F272" s="96">
        <v>12</v>
      </c>
      <c r="G272" s="96">
        <v>54</v>
      </c>
      <c r="H272" s="96">
        <v>79</v>
      </c>
    </row>
    <row r="273" spans="1:8" x14ac:dyDescent="0.25">
      <c r="A273" s="93" t="s">
        <v>1110</v>
      </c>
      <c r="B273" s="93" t="s">
        <v>417</v>
      </c>
      <c r="C273" s="95">
        <v>16</v>
      </c>
      <c r="D273" s="95">
        <v>2</v>
      </c>
      <c r="E273" s="95">
        <v>6</v>
      </c>
      <c r="F273" s="95">
        <v>2</v>
      </c>
      <c r="G273" s="95">
        <v>18</v>
      </c>
      <c r="H273" s="95">
        <v>8</v>
      </c>
    </row>
    <row r="274" spans="1:8" x14ac:dyDescent="0.25">
      <c r="A274" s="94" t="s">
        <v>1111</v>
      </c>
      <c r="B274" s="94" t="s">
        <v>158</v>
      </c>
      <c r="C274" s="96">
        <v>11</v>
      </c>
      <c r="D274" s="96">
        <v>14</v>
      </c>
      <c r="E274" s="96">
        <v>10</v>
      </c>
      <c r="F274" s="96">
        <v>13</v>
      </c>
      <c r="G274" s="96">
        <v>25</v>
      </c>
      <c r="H274" s="96">
        <v>23</v>
      </c>
    </row>
    <row r="275" spans="1:8" x14ac:dyDescent="0.25">
      <c r="A275" s="93" t="s">
        <v>1112</v>
      </c>
      <c r="B275" s="93" t="s">
        <v>441</v>
      </c>
      <c r="C275" s="95">
        <v>15</v>
      </c>
      <c r="D275" s="95">
        <v>2</v>
      </c>
      <c r="E275" s="95">
        <v>39</v>
      </c>
      <c r="F275" s="95">
        <v>14</v>
      </c>
      <c r="G275" s="95">
        <v>17</v>
      </c>
      <c r="H275" s="95">
        <v>53</v>
      </c>
    </row>
    <row r="276" spans="1:8" x14ac:dyDescent="0.25">
      <c r="A276" s="94" t="s">
        <v>1113</v>
      </c>
      <c r="B276" s="94" t="s">
        <v>765</v>
      </c>
      <c r="C276" s="96">
        <v>46</v>
      </c>
      <c r="D276" s="96">
        <v>19</v>
      </c>
      <c r="E276" s="96">
        <v>23</v>
      </c>
      <c r="F276" s="96">
        <v>8</v>
      </c>
      <c r="G276" s="96">
        <v>65</v>
      </c>
      <c r="H276" s="96">
        <v>31</v>
      </c>
    </row>
    <row r="277" spans="1:8" x14ac:dyDescent="0.25">
      <c r="A277" s="93" t="s">
        <v>1114</v>
      </c>
      <c r="B277" s="93" t="s">
        <v>164</v>
      </c>
      <c r="C277" s="95">
        <v>5</v>
      </c>
      <c r="D277" s="95">
        <v>0</v>
      </c>
      <c r="E277" s="95">
        <v>5</v>
      </c>
      <c r="F277" s="95">
        <v>0</v>
      </c>
      <c r="G277" s="95">
        <v>5</v>
      </c>
      <c r="H277" s="95">
        <v>5</v>
      </c>
    </row>
    <row r="278" spans="1:8" x14ac:dyDescent="0.25">
      <c r="A278" s="94" t="s">
        <v>1115</v>
      </c>
      <c r="B278" s="94" t="s">
        <v>599</v>
      </c>
      <c r="C278" s="96">
        <v>10</v>
      </c>
      <c r="D278" s="96">
        <v>0</v>
      </c>
      <c r="E278" s="96">
        <v>66</v>
      </c>
      <c r="F278" s="96">
        <v>0</v>
      </c>
      <c r="G278" s="96">
        <v>10</v>
      </c>
      <c r="H278" s="96">
        <v>66</v>
      </c>
    </row>
    <row r="279" spans="1:8" x14ac:dyDescent="0.25">
      <c r="A279" s="93" t="s">
        <v>1116</v>
      </c>
      <c r="B279" s="93" t="s">
        <v>686</v>
      </c>
      <c r="C279" s="95">
        <v>49</v>
      </c>
      <c r="D279" s="95">
        <v>1</v>
      </c>
      <c r="E279" s="95">
        <v>46</v>
      </c>
      <c r="F279" s="95">
        <v>1</v>
      </c>
      <c r="G279" s="95">
        <v>50</v>
      </c>
      <c r="H279" s="95">
        <v>47</v>
      </c>
    </row>
    <row r="280" spans="1:8" x14ac:dyDescent="0.25">
      <c r="A280" s="94" t="s">
        <v>1117</v>
      </c>
      <c r="B280" s="94" t="s">
        <v>148</v>
      </c>
      <c r="C280" s="96">
        <v>171</v>
      </c>
      <c r="D280" s="96">
        <v>174</v>
      </c>
      <c r="E280" s="96">
        <v>156</v>
      </c>
      <c r="F280" s="96">
        <v>167</v>
      </c>
      <c r="G280" s="96">
        <v>345</v>
      </c>
      <c r="H280" s="96">
        <v>323</v>
      </c>
    </row>
    <row r="281" spans="1:8" x14ac:dyDescent="0.25">
      <c r="A281" s="93" t="s">
        <v>1118</v>
      </c>
      <c r="B281" s="93" t="s">
        <v>728</v>
      </c>
      <c r="C281" s="95">
        <v>57</v>
      </c>
      <c r="D281" s="95">
        <v>31</v>
      </c>
      <c r="E281" s="95">
        <v>96</v>
      </c>
      <c r="F281" s="95">
        <v>49</v>
      </c>
      <c r="G281" s="95">
        <v>88</v>
      </c>
      <c r="H281" s="95">
        <v>145</v>
      </c>
    </row>
    <row r="282" spans="1:8" x14ac:dyDescent="0.25">
      <c r="A282" s="94" t="s">
        <v>1119</v>
      </c>
      <c r="B282" s="94" t="s">
        <v>762</v>
      </c>
      <c r="C282" s="96">
        <v>63</v>
      </c>
      <c r="D282" s="96">
        <v>25</v>
      </c>
      <c r="E282" s="96">
        <v>39</v>
      </c>
      <c r="F282" s="96">
        <v>15</v>
      </c>
      <c r="G282" s="96">
        <v>88</v>
      </c>
      <c r="H282" s="96">
        <v>54</v>
      </c>
    </row>
    <row r="283" spans="1:8" x14ac:dyDescent="0.25">
      <c r="A283" s="93" t="s">
        <v>1120</v>
      </c>
      <c r="B283" s="93" t="s">
        <v>229</v>
      </c>
      <c r="C283" s="95">
        <v>30</v>
      </c>
      <c r="D283" s="95">
        <v>19</v>
      </c>
      <c r="E283" s="95">
        <v>31</v>
      </c>
      <c r="F283" s="95">
        <v>18</v>
      </c>
      <c r="G283" s="95">
        <v>49</v>
      </c>
      <c r="H283" s="95">
        <v>49</v>
      </c>
    </row>
    <row r="284" spans="1:8" x14ac:dyDescent="0.25">
      <c r="A284" s="94" t="s">
        <v>1121</v>
      </c>
      <c r="B284" s="94" t="s">
        <v>718</v>
      </c>
      <c r="C284" s="96">
        <v>14</v>
      </c>
      <c r="D284" s="96">
        <v>1</v>
      </c>
      <c r="E284" s="96">
        <v>19</v>
      </c>
      <c r="F284" s="96">
        <v>4</v>
      </c>
      <c r="G284" s="96">
        <v>15</v>
      </c>
      <c r="H284" s="96">
        <v>23</v>
      </c>
    </row>
    <row r="285" spans="1:8" x14ac:dyDescent="0.25">
      <c r="A285" s="93" t="s">
        <v>1122</v>
      </c>
      <c r="B285" s="93" t="s">
        <v>784</v>
      </c>
      <c r="C285" s="95">
        <v>11</v>
      </c>
      <c r="D285" s="95">
        <v>3</v>
      </c>
      <c r="E285" s="95">
        <v>6</v>
      </c>
      <c r="F285" s="95">
        <v>1</v>
      </c>
      <c r="G285" s="95">
        <v>14</v>
      </c>
      <c r="H285" s="95">
        <v>7</v>
      </c>
    </row>
    <row r="286" spans="1:8" x14ac:dyDescent="0.25">
      <c r="A286" s="94" t="s">
        <v>1123</v>
      </c>
      <c r="B286" s="94" t="s">
        <v>98</v>
      </c>
      <c r="C286" s="96">
        <v>64</v>
      </c>
      <c r="D286" s="96">
        <v>47</v>
      </c>
      <c r="E286" s="96">
        <v>60</v>
      </c>
      <c r="F286" s="96">
        <v>46</v>
      </c>
      <c r="G286" s="96">
        <v>111</v>
      </c>
      <c r="H286" s="96">
        <v>106</v>
      </c>
    </row>
    <row r="287" spans="1:8" x14ac:dyDescent="0.25">
      <c r="A287" s="93" t="s">
        <v>1124</v>
      </c>
      <c r="B287" s="93" t="s">
        <v>602</v>
      </c>
      <c r="C287" s="95">
        <v>10</v>
      </c>
      <c r="D287" s="95">
        <v>4</v>
      </c>
      <c r="E287" s="95">
        <v>14</v>
      </c>
      <c r="F287" s="95">
        <v>5</v>
      </c>
      <c r="G287" s="95">
        <v>14</v>
      </c>
      <c r="H287" s="95">
        <v>19</v>
      </c>
    </row>
    <row r="288" spans="1:8" x14ac:dyDescent="0.25">
      <c r="A288" s="94" t="s">
        <v>1125</v>
      </c>
      <c r="B288" s="94" t="s">
        <v>396</v>
      </c>
      <c r="C288" s="96">
        <v>10</v>
      </c>
      <c r="D288" s="96">
        <v>3</v>
      </c>
      <c r="E288" s="96">
        <v>10</v>
      </c>
      <c r="F288" s="96">
        <v>3</v>
      </c>
      <c r="G288" s="96">
        <v>13</v>
      </c>
      <c r="H288" s="96">
        <v>13</v>
      </c>
    </row>
    <row r="289" spans="1:8" x14ac:dyDescent="0.25">
      <c r="A289" s="93" t="s">
        <v>1126</v>
      </c>
      <c r="B289" s="93" t="s">
        <v>82</v>
      </c>
      <c r="C289" s="95">
        <v>284</v>
      </c>
      <c r="D289" s="95">
        <v>472</v>
      </c>
      <c r="E289" s="95">
        <v>380</v>
      </c>
      <c r="F289" s="95">
        <v>908</v>
      </c>
      <c r="G289" s="95">
        <v>756</v>
      </c>
      <c r="H289" s="95">
        <v>1288</v>
      </c>
    </row>
    <row r="290" spans="1:8" x14ac:dyDescent="0.25">
      <c r="A290" s="94" t="s">
        <v>1127</v>
      </c>
      <c r="B290" s="94" t="s">
        <v>722</v>
      </c>
      <c r="C290" s="96">
        <v>43</v>
      </c>
      <c r="D290" s="96">
        <v>9</v>
      </c>
      <c r="E290" s="96">
        <v>55</v>
      </c>
      <c r="F290" s="96">
        <v>17</v>
      </c>
      <c r="G290" s="96">
        <v>52</v>
      </c>
      <c r="H290" s="96">
        <v>72</v>
      </c>
    </row>
    <row r="291" spans="1:8" x14ac:dyDescent="0.25">
      <c r="A291" s="93" t="s">
        <v>1128</v>
      </c>
      <c r="B291" s="93" t="s">
        <v>607</v>
      </c>
      <c r="C291" s="95">
        <v>7</v>
      </c>
      <c r="D291" s="95">
        <v>5</v>
      </c>
      <c r="E291" s="95">
        <v>3</v>
      </c>
      <c r="F291" s="95">
        <v>2</v>
      </c>
      <c r="G291" s="95">
        <v>12</v>
      </c>
      <c r="H291" s="95">
        <v>5</v>
      </c>
    </row>
    <row r="292" spans="1:8" x14ac:dyDescent="0.25">
      <c r="A292" s="94" t="s">
        <v>1129</v>
      </c>
      <c r="B292" s="94" t="s">
        <v>47</v>
      </c>
      <c r="C292" s="96">
        <v>2002</v>
      </c>
      <c r="D292" s="96">
        <v>1590</v>
      </c>
      <c r="E292" s="96">
        <v>50</v>
      </c>
      <c r="F292" s="96">
        <v>215</v>
      </c>
      <c r="G292" s="96">
        <v>3592</v>
      </c>
      <c r="H292" s="96">
        <v>265</v>
      </c>
    </row>
    <row r="293" spans="1:8" x14ac:dyDescent="0.25">
      <c r="A293" s="93" t="s">
        <v>1130</v>
      </c>
      <c r="B293" s="93" t="s">
        <v>336</v>
      </c>
      <c r="C293" s="95">
        <v>107</v>
      </c>
      <c r="D293" s="95">
        <v>41</v>
      </c>
      <c r="E293" s="95">
        <v>1929</v>
      </c>
      <c r="F293" s="95">
        <v>1298</v>
      </c>
      <c r="G293" s="95">
        <v>148</v>
      </c>
      <c r="H293" s="95">
        <v>3227</v>
      </c>
    </row>
    <row r="294" spans="1:8" x14ac:dyDescent="0.25">
      <c r="A294" s="94" t="s">
        <v>1131</v>
      </c>
      <c r="B294" s="94" t="s">
        <v>359</v>
      </c>
      <c r="C294" s="96">
        <v>34</v>
      </c>
      <c r="D294" s="96">
        <v>18</v>
      </c>
      <c r="E294" s="96">
        <v>159</v>
      </c>
      <c r="F294" s="96">
        <v>136</v>
      </c>
      <c r="G294" s="96">
        <v>52</v>
      </c>
      <c r="H294" s="96">
        <v>295</v>
      </c>
    </row>
    <row r="295" spans="1:8" x14ac:dyDescent="0.25">
      <c r="A295" s="93" t="s">
        <v>1132</v>
      </c>
      <c r="B295" s="93" t="s">
        <v>58</v>
      </c>
      <c r="C295" s="95">
        <v>758</v>
      </c>
      <c r="D295" s="95">
        <v>1426</v>
      </c>
      <c r="E295" s="95">
        <v>656</v>
      </c>
      <c r="F295" s="95">
        <v>989</v>
      </c>
      <c r="G295" s="95">
        <v>2184</v>
      </c>
      <c r="H295" s="95">
        <v>1645</v>
      </c>
    </row>
    <row r="296" spans="1:8" x14ac:dyDescent="0.25">
      <c r="A296" s="94" t="s">
        <v>1133</v>
      </c>
      <c r="B296" s="94" t="s">
        <v>579</v>
      </c>
      <c r="C296" s="96">
        <v>26</v>
      </c>
      <c r="D296" s="96">
        <v>9</v>
      </c>
      <c r="E296" s="96">
        <v>35</v>
      </c>
      <c r="F296" s="96">
        <v>7</v>
      </c>
      <c r="G296" s="96">
        <v>35</v>
      </c>
      <c r="H296" s="96">
        <v>42</v>
      </c>
    </row>
    <row r="297" spans="1:8" x14ac:dyDescent="0.25">
      <c r="A297" s="93" t="s">
        <v>1134</v>
      </c>
      <c r="B297" s="93" t="s">
        <v>751</v>
      </c>
      <c r="C297" s="95">
        <v>14</v>
      </c>
      <c r="D297" s="95">
        <v>1</v>
      </c>
      <c r="E297" s="95">
        <v>4</v>
      </c>
      <c r="F297" s="95">
        <v>1</v>
      </c>
      <c r="G297" s="95">
        <v>15</v>
      </c>
      <c r="H297" s="95">
        <v>5</v>
      </c>
    </row>
    <row r="298" spans="1:8" x14ac:dyDescent="0.25">
      <c r="A298" s="94" t="s">
        <v>1135</v>
      </c>
      <c r="B298" s="94" t="s">
        <v>99</v>
      </c>
      <c r="C298" s="96">
        <v>117</v>
      </c>
      <c r="D298" s="96">
        <v>209</v>
      </c>
      <c r="E298" s="96">
        <v>196</v>
      </c>
      <c r="F298" s="96">
        <v>285</v>
      </c>
      <c r="G298" s="96">
        <v>326</v>
      </c>
      <c r="H298" s="96">
        <v>481</v>
      </c>
    </row>
    <row r="299" spans="1:8" x14ac:dyDescent="0.25">
      <c r="A299" s="93" t="s">
        <v>1136</v>
      </c>
      <c r="B299" s="93" t="s">
        <v>753</v>
      </c>
      <c r="C299" s="95">
        <v>151</v>
      </c>
      <c r="D299" s="95">
        <v>148</v>
      </c>
      <c r="E299" s="95">
        <v>92</v>
      </c>
      <c r="F299" s="95">
        <v>72</v>
      </c>
      <c r="G299" s="95">
        <v>299</v>
      </c>
      <c r="H299" s="95">
        <v>164</v>
      </c>
    </row>
    <row r="300" spans="1:8" x14ac:dyDescent="0.25">
      <c r="A300" s="94" t="s">
        <v>1137</v>
      </c>
      <c r="B300" s="94" t="s">
        <v>820</v>
      </c>
      <c r="C300" s="96">
        <v>81</v>
      </c>
      <c r="D300" s="96">
        <v>15</v>
      </c>
      <c r="E300" s="96">
        <v>61</v>
      </c>
      <c r="F300" s="96">
        <v>15</v>
      </c>
      <c r="G300" s="96">
        <v>96</v>
      </c>
      <c r="H300" s="96">
        <v>76</v>
      </c>
    </row>
    <row r="301" spans="1:8" x14ac:dyDescent="0.25">
      <c r="A301" s="93" t="s">
        <v>1138</v>
      </c>
      <c r="B301" s="93" t="s">
        <v>146</v>
      </c>
      <c r="C301" s="95">
        <v>21</v>
      </c>
      <c r="D301" s="95">
        <v>10</v>
      </c>
      <c r="E301" s="95">
        <v>19</v>
      </c>
      <c r="F301" s="95">
        <v>9</v>
      </c>
      <c r="G301" s="95">
        <v>31</v>
      </c>
      <c r="H301" s="95">
        <v>28</v>
      </c>
    </row>
    <row r="302" spans="1:8" x14ac:dyDescent="0.25">
      <c r="A302" s="94" t="s">
        <v>1139</v>
      </c>
      <c r="B302" s="94" t="s">
        <v>619</v>
      </c>
      <c r="C302" s="96">
        <v>9</v>
      </c>
      <c r="D302" s="96">
        <v>0</v>
      </c>
      <c r="E302" s="96">
        <v>11</v>
      </c>
      <c r="F302" s="96">
        <v>1</v>
      </c>
      <c r="G302" s="96">
        <v>9</v>
      </c>
      <c r="H302" s="96">
        <v>12</v>
      </c>
    </row>
    <row r="303" spans="1:8" x14ac:dyDescent="0.25">
      <c r="A303" s="93" t="s">
        <v>1140</v>
      </c>
      <c r="B303" s="93" t="s">
        <v>629</v>
      </c>
      <c r="C303" s="95">
        <v>3</v>
      </c>
      <c r="D303" s="95">
        <v>0</v>
      </c>
      <c r="E303" s="95">
        <v>3</v>
      </c>
      <c r="F303" s="95">
        <v>0</v>
      </c>
      <c r="G303" s="95">
        <v>3</v>
      </c>
      <c r="H303" s="95">
        <v>3</v>
      </c>
    </row>
    <row r="304" spans="1:8" x14ac:dyDescent="0.25">
      <c r="A304" s="94" t="s">
        <v>1141</v>
      </c>
      <c r="B304" s="94" t="s">
        <v>305</v>
      </c>
      <c r="C304" s="96">
        <v>90</v>
      </c>
      <c r="D304" s="96">
        <v>89</v>
      </c>
      <c r="E304" s="96">
        <v>70</v>
      </c>
      <c r="F304" s="96">
        <v>68</v>
      </c>
      <c r="G304" s="96">
        <v>179</v>
      </c>
      <c r="H304" s="96">
        <v>138</v>
      </c>
    </row>
    <row r="305" spans="1:8" x14ac:dyDescent="0.25">
      <c r="A305" s="93" t="s">
        <v>1142</v>
      </c>
      <c r="B305" s="93" t="s">
        <v>824</v>
      </c>
      <c r="C305" s="95">
        <v>42</v>
      </c>
      <c r="D305" s="95">
        <v>12</v>
      </c>
      <c r="E305" s="95">
        <v>56</v>
      </c>
      <c r="F305" s="95">
        <v>12</v>
      </c>
      <c r="G305" s="95">
        <v>54</v>
      </c>
      <c r="H305" s="95">
        <v>68</v>
      </c>
    </row>
    <row r="306" spans="1:8" x14ac:dyDescent="0.25">
      <c r="A306" s="94" t="s">
        <v>1143</v>
      </c>
      <c r="B306" s="94" t="s">
        <v>825</v>
      </c>
      <c r="C306" s="96">
        <v>67</v>
      </c>
      <c r="D306" s="96">
        <v>10</v>
      </c>
      <c r="E306" s="96">
        <v>42</v>
      </c>
      <c r="F306" s="96">
        <v>8</v>
      </c>
      <c r="G306" s="96">
        <v>77</v>
      </c>
      <c r="H306" s="96">
        <v>50</v>
      </c>
    </row>
    <row r="307" spans="1:8" x14ac:dyDescent="0.25">
      <c r="A307" s="93" t="s">
        <v>1144</v>
      </c>
      <c r="B307" s="93" t="s">
        <v>251</v>
      </c>
      <c r="C307" s="95">
        <v>665</v>
      </c>
      <c r="D307" s="95">
        <v>2326</v>
      </c>
      <c r="E307" s="95">
        <v>657</v>
      </c>
      <c r="F307" s="95">
        <v>2319</v>
      </c>
      <c r="G307" s="95">
        <v>2991</v>
      </c>
      <c r="H307" s="95">
        <v>2976</v>
      </c>
    </row>
    <row r="308" spans="1:8" x14ac:dyDescent="0.25">
      <c r="A308" s="94" t="s">
        <v>1145</v>
      </c>
      <c r="B308" s="94" t="s">
        <v>672</v>
      </c>
      <c r="C308" s="96">
        <v>83</v>
      </c>
      <c r="D308" s="96">
        <v>51</v>
      </c>
      <c r="E308" s="96">
        <v>101</v>
      </c>
      <c r="F308" s="96">
        <v>58</v>
      </c>
      <c r="G308" s="96">
        <v>134</v>
      </c>
      <c r="H308" s="96">
        <v>159</v>
      </c>
    </row>
    <row r="309" spans="1:8" x14ac:dyDescent="0.25">
      <c r="A309" s="93" t="s">
        <v>1146</v>
      </c>
      <c r="B309" s="93" t="s">
        <v>741</v>
      </c>
      <c r="C309" s="95">
        <v>17</v>
      </c>
      <c r="D309" s="95">
        <v>1</v>
      </c>
      <c r="E309" s="95">
        <v>6</v>
      </c>
      <c r="F309" s="95">
        <v>1</v>
      </c>
      <c r="G309" s="95">
        <v>18</v>
      </c>
      <c r="H309" s="95">
        <v>7</v>
      </c>
    </row>
    <row r="310" spans="1:8" x14ac:dyDescent="0.25">
      <c r="A310" s="94" t="s">
        <v>1147</v>
      </c>
      <c r="B310" s="94" t="s">
        <v>75</v>
      </c>
      <c r="C310" s="96">
        <v>68</v>
      </c>
      <c r="D310" s="96">
        <v>20</v>
      </c>
      <c r="E310" s="96">
        <v>80</v>
      </c>
      <c r="F310" s="96">
        <v>20</v>
      </c>
      <c r="G310" s="96">
        <v>88</v>
      </c>
      <c r="H310" s="96">
        <v>100</v>
      </c>
    </row>
    <row r="311" spans="1:8" x14ac:dyDescent="0.25">
      <c r="A311" s="93" t="s">
        <v>1148</v>
      </c>
      <c r="B311" s="93" t="s">
        <v>637</v>
      </c>
      <c r="C311" s="95">
        <v>107</v>
      </c>
      <c r="D311" s="95">
        <v>6</v>
      </c>
      <c r="E311" s="95">
        <v>126</v>
      </c>
      <c r="F311" s="95">
        <v>7</v>
      </c>
      <c r="G311" s="95">
        <v>113</v>
      </c>
      <c r="H311" s="95">
        <v>133</v>
      </c>
    </row>
    <row r="312" spans="1:8" x14ac:dyDescent="0.25">
      <c r="A312" s="94" t="s">
        <v>1149</v>
      </c>
      <c r="B312" s="94" t="s">
        <v>712</v>
      </c>
      <c r="C312" s="96">
        <v>63</v>
      </c>
      <c r="D312" s="96">
        <v>1</v>
      </c>
      <c r="E312" s="96">
        <v>48</v>
      </c>
      <c r="F312" s="96">
        <v>1</v>
      </c>
      <c r="G312" s="96">
        <v>64</v>
      </c>
      <c r="H312" s="96">
        <v>49</v>
      </c>
    </row>
    <row r="313" spans="1:8" x14ac:dyDescent="0.25">
      <c r="A313" s="93" t="s">
        <v>1150</v>
      </c>
      <c r="B313" s="93" t="s">
        <v>93</v>
      </c>
      <c r="C313" s="95">
        <v>700</v>
      </c>
      <c r="D313" s="95">
        <v>455</v>
      </c>
      <c r="E313" s="95">
        <v>509</v>
      </c>
      <c r="F313" s="95">
        <v>403</v>
      </c>
      <c r="G313" s="95">
        <v>1155</v>
      </c>
      <c r="H313" s="95">
        <v>912</v>
      </c>
    </row>
    <row r="314" spans="1:8" x14ac:dyDescent="0.25">
      <c r="A314" s="94" t="s">
        <v>1151</v>
      </c>
      <c r="B314" s="94" t="s">
        <v>355</v>
      </c>
      <c r="C314" s="96">
        <v>206</v>
      </c>
      <c r="D314" s="96">
        <v>49</v>
      </c>
      <c r="E314" s="96">
        <v>435</v>
      </c>
      <c r="F314" s="96">
        <v>108</v>
      </c>
      <c r="G314" s="96">
        <v>255</v>
      </c>
      <c r="H314" s="96">
        <v>543</v>
      </c>
    </row>
    <row r="315" spans="1:8" x14ac:dyDescent="0.25">
      <c r="A315" s="93" t="s">
        <v>1152</v>
      </c>
      <c r="B315" s="93" t="s">
        <v>779</v>
      </c>
      <c r="C315" s="95">
        <v>119</v>
      </c>
      <c r="D315" s="95">
        <v>23</v>
      </c>
      <c r="E315" s="95">
        <v>83</v>
      </c>
      <c r="F315" s="95">
        <v>16</v>
      </c>
      <c r="G315" s="95">
        <v>142</v>
      </c>
      <c r="H315" s="95">
        <v>99</v>
      </c>
    </row>
    <row r="316" spans="1:8" x14ac:dyDescent="0.25">
      <c r="A316" s="94" t="s">
        <v>1153</v>
      </c>
      <c r="B316" s="94" t="s">
        <v>258</v>
      </c>
      <c r="C316" s="96">
        <v>98</v>
      </c>
      <c r="D316" s="96">
        <v>104</v>
      </c>
      <c r="E316" s="96">
        <v>78</v>
      </c>
      <c r="F316" s="96">
        <v>91</v>
      </c>
      <c r="G316" s="96">
        <v>202</v>
      </c>
      <c r="H316" s="96">
        <v>169</v>
      </c>
    </row>
    <row r="317" spans="1:8" x14ac:dyDescent="0.25">
      <c r="A317" s="93" t="s">
        <v>1154</v>
      </c>
      <c r="B317" s="93" t="s">
        <v>438</v>
      </c>
      <c r="C317" s="95">
        <v>42</v>
      </c>
      <c r="D317" s="95">
        <v>11</v>
      </c>
      <c r="E317" s="95">
        <v>77</v>
      </c>
      <c r="F317" s="95">
        <v>26</v>
      </c>
      <c r="G317" s="95">
        <v>53</v>
      </c>
      <c r="H317" s="95">
        <v>103</v>
      </c>
    </row>
    <row r="318" spans="1:8" x14ac:dyDescent="0.25">
      <c r="A318" s="94" t="s">
        <v>1155</v>
      </c>
      <c r="B318" s="94" t="s">
        <v>787</v>
      </c>
      <c r="C318" s="96">
        <v>39</v>
      </c>
      <c r="D318" s="96">
        <v>13</v>
      </c>
      <c r="E318" s="96">
        <v>25</v>
      </c>
      <c r="F318" s="96">
        <v>11</v>
      </c>
      <c r="G318" s="96">
        <v>52</v>
      </c>
      <c r="H318" s="96">
        <v>36</v>
      </c>
    </row>
    <row r="319" spans="1:8" x14ac:dyDescent="0.25">
      <c r="A319" s="93" t="s">
        <v>1156</v>
      </c>
      <c r="B319" s="93" t="s">
        <v>121</v>
      </c>
      <c r="C319" s="95">
        <v>96</v>
      </c>
      <c r="D319" s="95">
        <v>82</v>
      </c>
      <c r="E319" s="95">
        <v>93</v>
      </c>
      <c r="F319" s="95">
        <v>73</v>
      </c>
      <c r="G319" s="95">
        <v>178</v>
      </c>
      <c r="H319" s="95">
        <v>166</v>
      </c>
    </row>
    <row r="320" spans="1:8" x14ac:dyDescent="0.25">
      <c r="A320" s="94" t="s">
        <v>1157</v>
      </c>
      <c r="B320" s="94" t="s">
        <v>711</v>
      </c>
      <c r="C320" s="96">
        <v>48</v>
      </c>
      <c r="D320" s="96">
        <v>14</v>
      </c>
      <c r="E320" s="96">
        <v>70</v>
      </c>
      <c r="F320" s="96">
        <v>27</v>
      </c>
      <c r="G320" s="96">
        <v>62</v>
      </c>
      <c r="H320" s="96">
        <v>97</v>
      </c>
    </row>
    <row r="321" spans="1:8" x14ac:dyDescent="0.25">
      <c r="A321" s="93" t="s">
        <v>1158</v>
      </c>
      <c r="B321" s="93" t="s">
        <v>797</v>
      </c>
      <c r="C321" s="95">
        <v>32</v>
      </c>
      <c r="D321" s="95">
        <v>8</v>
      </c>
      <c r="E321" s="95">
        <v>16</v>
      </c>
      <c r="F321" s="95">
        <v>4</v>
      </c>
      <c r="G321" s="95">
        <v>40</v>
      </c>
      <c r="H321" s="95">
        <v>20</v>
      </c>
    </row>
    <row r="322" spans="1:8" x14ac:dyDescent="0.25">
      <c r="A322" s="94" t="s">
        <v>1159</v>
      </c>
      <c r="B322" s="94" t="s">
        <v>224</v>
      </c>
      <c r="C322" s="96">
        <v>4</v>
      </c>
      <c r="D322" s="96">
        <v>6</v>
      </c>
      <c r="E322" s="96">
        <v>4</v>
      </c>
      <c r="F322" s="96">
        <v>6</v>
      </c>
      <c r="G322" s="96">
        <v>10</v>
      </c>
      <c r="H322" s="96">
        <v>10</v>
      </c>
    </row>
    <row r="323" spans="1:8" x14ac:dyDescent="0.25">
      <c r="A323" s="93" t="s">
        <v>1160</v>
      </c>
      <c r="B323" s="93" t="s">
        <v>580</v>
      </c>
      <c r="C323" s="95">
        <v>2</v>
      </c>
      <c r="D323" s="95">
        <v>0</v>
      </c>
      <c r="E323" s="95">
        <v>3</v>
      </c>
      <c r="F323" s="95">
        <v>0</v>
      </c>
      <c r="G323" s="95">
        <v>2</v>
      </c>
      <c r="H323" s="95">
        <v>3</v>
      </c>
    </row>
    <row r="324" spans="1:8" x14ac:dyDescent="0.25">
      <c r="A324" s="94" t="s">
        <v>1161</v>
      </c>
      <c r="B324" s="94" t="s">
        <v>429</v>
      </c>
      <c r="C324" s="96">
        <v>7</v>
      </c>
      <c r="D324" s="96">
        <v>0</v>
      </c>
      <c r="E324" s="96">
        <v>6</v>
      </c>
      <c r="F324" s="96">
        <v>0</v>
      </c>
      <c r="G324" s="96">
        <v>7</v>
      </c>
      <c r="H324" s="96">
        <v>6</v>
      </c>
    </row>
    <row r="325" spans="1:8" x14ac:dyDescent="0.25">
      <c r="A325" s="93" t="s">
        <v>1162</v>
      </c>
      <c r="B325" s="93" t="s">
        <v>271</v>
      </c>
      <c r="C325" s="95">
        <v>123</v>
      </c>
      <c r="D325" s="95">
        <v>42</v>
      </c>
      <c r="E325" s="95">
        <v>122</v>
      </c>
      <c r="F325" s="95">
        <v>42</v>
      </c>
      <c r="G325" s="95">
        <v>165</v>
      </c>
      <c r="H325" s="95">
        <v>164</v>
      </c>
    </row>
    <row r="326" spans="1:8" x14ac:dyDescent="0.25">
      <c r="A326" s="94" t="s">
        <v>1163</v>
      </c>
      <c r="B326" s="94" t="s">
        <v>735</v>
      </c>
      <c r="C326" s="96">
        <v>46</v>
      </c>
      <c r="D326" s="96">
        <v>11</v>
      </c>
      <c r="E326" s="96">
        <v>59</v>
      </c>
      <c r="F326" s="96">
        <v>12</v>
      </c>
      <c r="G326" s="96">
        <v>57</v>
      </c>
      <c r="H326" s="96">
        <v>71</v>
      </c>
    </row>
    <row r="327" spans="1:8" x14ac:dyDescent="0.25">
      <c r="A327" s="93" t="s">
        <v>1164</v>
      </c>
      <c r="B327" s="93" t="s">
        <v>353</v>
      </c>
      <c r="C327" s="95">
        <v>24</v>
      </c>
      <c r="D327" s="95">
        <v>3</v>
      </c>
      <c r="E327" s="95">
        <v>13</v>
      </c>
      <c r="F327" s="95">
        <v>2</v>
      </c>
      <c r="G327" s="95">
        <v>27</v>
      </c>
      <c r="H327" s="95">
        <v>15</v>
      </c>
    </row>
    <row r="328" spans="1:8" x14ac:dyDescent="0.25">
      <c r="A328" s="94" t="s">
        <v>1165</v>
      </c>
      <c r="B328" s="94" t="s">
        <v>151</v>
      </c>
      <c r="C328" s="96">
        <v>17</v>
      </c>
      <c r="D328" s="96">
        <v>17</v>
      </c>
      <c r="E328" s="96">
        <v>5</v>
      </c>
      <c r="F328" s="96">
        <v>5</v>
      </c>
      <c r="G328" s="96">
        <v>34</v>
      </c>
      <c r="H328" s="96">
        <v>10</v>
      </c>
    </row>
    <row r="329" spans="1:8" x14ac:dyDescent="0.25">
      <c r="A329" s="93" t="s">
        <v>1166</v>
      </c>
      <c r="B329" s="93" t="s">
        <v>419</v>
      </c>
      <c r="C329" s="95">
        <v>25</v>
      </c>
      <c r="D329" s="95">
        <v>1</v>
      </c>
      <c r="E329" s="95">
        <v>31</v>
      </c>
      <c r="F329" s="95">
        <v>7</v>
      </c>
      <c r="G329" s="95">
        <v>26</v>
      </c>
      <c r="H329" s="95">
        <v>38</v>
      </c>
    </row>
    <row r="330" spans="1:8" x14ac:dyDescent="0.25">
      <c r="A330" s="94" t="s">
        <v>1167</v>
      </c>
      <c r="B330" s="94" t="s">
        <v>364</v>
      </c>
      <c r="C330" s="96">
        <v>13</v>
      </c>
      <c r="D330" s="96">
        <v>2</v>
      </c>
      <c r="E330" s="96">
        <v>20</v>
      </c>
      <c r="F330" s="96">
        <v>8</v>
      </c>
      <c r="G330" s="96">
        <v>15</v>
      </c>
      <c r="H330" s="96">
        <v>28</v>
      </c>
    </row>
    <row r="331" spans="1:8" x14ac:dyDescent="0.25">
      <c r="A331" s="93" t="s">
        <v>1168</v>
      </c>
      <c r="B331" s="93" t="s">
        <v>97</v>
      </c>
      <c r="C331" s="95">
        <v>4077</v>
      </c>
      <c r="D331" s="95">
        <v>2594</v>
      </c>
      <c r="E331" s="95">
        <v>3824</v>
      </c>
      <c r="F331" s="95">
        <v>2456</v>
      </c>
      <c r="G331" s="95">
        <v>6671</v>
      </c>
      <c r="H331" s="95">
        <v>6280</v>
      </c>
    </row>
    <row r="332" spans="1:8" x14ac:dyDescent="0.25">
      <c r="A332" s="94" t="s">
        <v>1169</v>
      </c>
      <c r="B332" s="94" t="s">
        <v>692</v>
      </c>
      <c r="C332" s="96">
        <v>587</v>
      </c>
      <c r="D332" s="96">
        <v>195</v>
      </c>
      <c r="E332" s="96">
        <v>1011</v>
      </c>
      <c r="F332" s="96">
        <v>378</v>
      </c>
      <c r="G332" s="96">
        <v>782</v>
      </c>
      <c r="H332" s="96">
        <v>1389</v>
      </c>
    </row>
    <row r="333" spans="1:8" x14ac:dyDescent="0.25">
      <c r="A333" s="93" t="s">
        <v>1170</v>
      </c>
      <c r="B333" s="93" t="s">
        <v>813</v>
      </c>
      <c r="C333" s="95">
        <v>325</v>
      </c>
      <c r="D333" s="95">
        <v>124</v>
      </c>
      <c r="E333" s="95">
        <v>157</v>
      </c>
      <c r="F333" s="95">
        <v>75</v>
      </c>
      <c r="G333" s="95">
        <v>449</v>
      </c>
      <c r="H333" s="95">
        <v>232</v>
      </c>
    </row>
    <row r="334" spans="1:8" x14ac:dyDescent="0.25">
      <c r="A334" s="94" t="s">
        <v>1171</v>
      </c>
      <c r="B334" s="94" t="s">
        <v>108</v>
      </c>
      <c r="C334" s="96">
        <v>1108</v>
      </c>
      <c r="D334" s="96">
        <v>762</v>
      </c>
      <c r="E334" s="96">
        <v>1036</v>
      </c>
      <c r="F334" s="96">
        <v>713</v>
      </c>
      <c r="G334" s="96">
        <v>1870</v>
      </c>
      <c r="H334" s="96">
        <v>1749</v>
      </c>
    </row>
    <row r="335" spans="1:8" x14ac:dyDescent="0.25">
      <c r="A335" s="93" t="s">
        <v>1172</v>
      </c>
      <c r="B335" s="93" t="s">
        <v>804</v>
      </c>
      <c r="C335" s="95">
        <v>379</v>
      </c>
      <c r="D335" s="95">
        <v>80</v>
      </c>
      <c r="E335" s="95">
        <v>537</v>
      </c>
      <c r="F335" s="95">
        <v>145</v>
      </c>
      <c r="G335" s="95">
        <v>459</v>
      </c>
      <c r="H335" s="95">
        <v>682</v>
      </c>
    </row>
    <row r="336" spans="1:8" x14ac:dyDescent="0.25">
      <c r="A336" s="94" t="s">
        <v>1173</v>
      </c>
      <c r="B336" s="94" t="s">
        <v>826</v>
      </c>
      <c r="C336" s="96">
        <v>207</v>
      </c>
      <c r="D336" s="96">
        <v>35</v>
      </c>
      <c r="E336" s="96">
        <v>130</v>
      </c>
      <c r="F336" s="96">
        <v>19</v>
      </c>
      <c r="G336" s="96">
        <v>242</v>
      </c>
      <c r="H336" s="96">
        <v>149</v>
      </c>
    </row>
    <row r="337" spans="1:8" x14ac:dyDescent="0.25">
      <c r="A337" s="93" t="s">
        <v>1615</v>
      </c>
      <c r="B337" s="93" t="s">
        <v>206</v>
      </c>
      <c r="C337" s="95">
        <v>0</v>
      </c>
      <c r="D337" s="95">
        <v>0</v>
      </c>
      <c r="E337" s="95">
        <v>0</v>
      </c>
      <c r="F337" s="95">
        <v>0</v>
      </c>
      <c r="G337" s="95">
        <v>0</v>
      </c>
      <c r="H337" s="95">
        <v>0</v>
      </c>
    </row>
    <row r="338" spans="1:8" x14ac:dyDescent="0.25">
      <c r="A338" s="94" t="s">
        <v>1616</v>
      </c>
      <c r="B338" s="94" t="s">
        <v>527</v>
      </c>
      <c r="C338" s="96">
        <v>0</v>
      </c>
      <c r="D338" s="96">
        <v>0</v>
      </c>
      <c r="E338" s="96">
        <v>0</v>
      </c>
      <c r="F338" s="96">
        <v>0</v>
      </c>
      <c r="G338" s="96">
        <v>0</v>
      </c>
      <c r="H338" s="96">
        <v>0</v>
      </c>
    </row>
    <row r="339" spans="1:8" x14ac:dyDescent="0.25">
      <c r="A339" s="93" t="s">
        <v>1617</v>
      </c>
      <c r="B339" s="93" t="s">
        <v>543</v>
      </c>
      <c r="C339" s="95">
        <v>0</v>
      </c>
      <c r="D339" s="95">
        <v>0</v>
      </c>
      <c r="E339" s="95">
        <v>0</v>
      </c>
      <c r="F339" s="95">
        <v>0</v>
      </c>
      <c r="G339" s="95">
        <v>0</v>
      </c>
      <c r="H339" s="95">
        <v>0</v>
      </c>
    </row>
    <row r="340" spans="1:8" x14ac:dyDescent="0.25">
      <c r="A340" s="94" t="s">
        <v>1174</v>
      </c>
      <c r="B340" s="94" t="s">
        <v>263</v>
      </c>
      <c r="C340" s="96">
        <v>9</v>
      </c>
      <c r="D340" s="96">
        <v>5</v>
      </c>
      <c r="E340" s="96">
        <v>11</v>
      </c>
      <c r="F340" s="96">
        <v>5</v>
      </c>
      <c r="G340" s="96">
        <v>14</v>
      </c>
      <c r="H340" s="96">
        <v>16</v>
      </c>
    </row>
    <row r="341" spans="1:8" x14ac:dyDescent="0.25">
      <c r="A341" s="93" t="s">
        <v>1175</v>
      </c>
      <c r="B341" s="93" t="s">
        <v>725</v>
      </c>
      <c r="C341" s="95">
        <v>13</v>
      </c>
      <c r="D341" s="95">
        <v>0</v>
      </c>
      <c r="E341" s="95">
        <v>13</v>
      </c>
      <c r="F341" s="95">
        <v>0</v>
      </c>
      <c r="G341" s="95">
        <v>13</v>
      </c>
      <c r="H341" s="95">
        <v>13</v>
      </c>
    </row>
    <row r="342" spans="1:8" x14ac:dyDescent="0.25">
      <c r="A342" s="94" t="s">
        <v>1176</v>
      </c>
      <c r="B342" s="94" t="s">
        <v>437</v>
      </c>
      <c r="C342" s="96">
        <v>14</v>
      </c>
      <c r="D342" s="96">
        <v>0</v>
      </c>
      <c r="E342" s="96">
        <v>12</v>
      </c>
      <c r="F342" s="96">
        <v>0</v>
      </c>
      <c r="G342" s="96">
        <v>14</v>
      </c>
      <c r="H342" s="96">
        <v>12</v>
      </c>
    </row>
    <row r="343" spans="1:8" x14ac:dyDescent="0.25">
      <c r="A343" s="93" t="s">
        <v>1177</v>
      </c>
      <c r="B343" s="93" t="s">
        <v>170</v>
      </c>
      <c r="C343" s="95">
        <v>4</v>
      </c>
      <c r="D343" s="95">
        <v>1</v>
      </c>
      <c r="E343" s="95">
        <v>4</v>
      </c>
      <c r="F343" s="95">
        <v>1</v>
      </c>
      <c r="G343" s="95">
        <v>5</v>
      </c>
      <c r="H343" s="95">
        <v>5</v>
      </c>
    </row>
    <row r="344" spans="1:8" x14ac:dyDescent="0.25">
      <c r="A344" s="94" t="s">
        <v>1178</v>
      </c>
      <c r="B344" s="94" t="s">
        <v>460</v>
      </c>
      <c r="C344" s="96">
        <v>1</v>
      </c>
      <c r="D344" s="96">
        <v>1</v>
      </c>
      <c r="E344" s="96">
        <v>1</v>
      </c>
      <c r="F344" s="96">
        <v>1</v>
      </c>
      <c r="G344" s="96">
        <v>2</v>
      </c>
      <c r="H344" s="96">
        <v>2</v>
      </c>
    </row>
    <row r="345" spans="1:8" x14ac:dyDescent="0.25">
      <c r="A345" s="93" t="s">
        <v>1179</v>
      </c>
      <c r="B345" s="93" t="s">
        <v>508</v>
      </c>
      <c r="C345" s="95">
        <v>0</v>
      </c>
      <c r="D345" s="95">
        <v>0</v>
      </c>
      <c r="E345" s="95">
        <v>0</v>
      </c>
      <c r="F345" s="95">
        <v>0</v>
      </c>
      <c r="G345" s="95">
        <v>0</v>
      </c>
      <c r="H345" s="95">
        <v>0</v>
      </c>
    </row>
    <row r="346" spans="1:8" x14ac:dyDescent="0.25">
      <c r="A346" s="94" t="s">
        <v>1180</v>
      </c>
      <c r="B346" s="94" t="s">
        <v>182</v>
      </c>
      <c r="C346" s="96">
        <v>26</v>
      </c>
      <c r="D346" s="96">
        <v>21</v>
      </c>
      <c r="E346" s="96">
        <v>26</v>
      </c>
      <c r="F346" s="96">
        <v>20</v>
      </c>
      <c r="G346" s="96">
        <v>47</v>
      </c>
      <c r="H346" s="96">
        <v>46</v>
      </c>
    </row>
    <row r="347" spans="1:8" x14ac:dyDescent="0.25">
      <c r="A347" s="93" t="s">
        <v>1181</v>
      </c>
      <c r="B347" s="93" t="s">
        <v>578</v>
      </c>
      <c r="C347" s="95">
        <v>7</v>
      </c>
      <c r="D347" s="95">
        <v>0</v>
      </c>
      <c r="E347" s="95">
        <v>9</v>
      </c>
      <c r="F347" s="95">
        <v>3</v>
      </c>
      <c r="G347" s="95">
        <v>7</v>
      </c>
      <c r="H347" s="95">
        <v>12</v>
      </c>
    </row>
    <row r="348" spans="1:8" x14ac:dyDescent="0.25">
      <c r="A348" s="94" t="s">
        <v>1182</v>
      </c>
      <c r="B348" s="94" t="s">
        <v>432</v>
      </c>
      <c r="C348" s="96">
        <v>6</v>
      </c>
      <c r="D348" s="96">
        <v>3</v>
      </c>
      <c r="E348" s="96">
        <v>4</v>
      </c>
      <c r="F348" s="96">
        <v>1</v>
      </c>
      <c r="G348" s="96">
        <v>9</v>
      </c>
      <c r="H348" s="96">
        <v>5</v>
      </c>
    </row>
    <row r="349" spans="1:8" x14ac:dyDescent="0.25">
      <c r="A349" s="93" t="s">
        <v>1183</v>
      </c>
      <c r="B349" s="93" t="s">
        <v>255</v>
      </c>
      <c r="C349" s="95">
        <v>10</v>
      </c>
      <c r="D349" s="95">
        <v>0</v>
      </c>
      <c r="E349" s="95">
        <v>11</v>
      </c>
      <c r="F349" s="95">
        <v>0</v>
      </c>
      <c r="G349" s="95">
        <v>10</v>
      </c>
      <c r="H349" s="95">
        <v>11</v>
      </c>
    </row>
    <row r="350" spans="1:8" x14ac:dyDescent="0.25">
      <c r="A350" s="94" t="s">
        <v>1184</v>
      </c>
      <c r="B350" s="94" t="s">
        <v>448</v>
      </c>
      <c r="C350" s="96">
        <v>5</v>
      </c>
      <c r="D350" s="96">
        <v>0</v>
      </c>
      <c r="E350" s="96">
        <v>4</v>
      </c>
      <c r="F350" s="96">
        <v>0</v>
      </c>
      <c r="G350" s="96">
        <v>5</v>
      </c>
      <c r="H350" s="96">
        <v>4</v>
      </c>
    </row>
    <row r="351" spans="1:8" x14ac:dyDescent="0.25">
      <c r="A351" s="93" t="s">
        <v>1185</v>
      </c>
      <c r="B351" s="93" t="s">
        <v>670</v>
      </c>
      <c r="C351" s="95">
        <v>6</v>
      </c>
      <c r="D351" s="95">
        <v>0</v>
      </c>
      <c r="E351" s="95">
        <v>6</v>
      </c>
      <c r="F351" s="95">
        <v>0</v>
      </c>
      <c r="G351" s="95">
        <v>6</v>
      </c>
      <c r="H351" s="95">
        <v>6</v>
      </c>
    </row>
    <row r="352" spans="1:8" x14ac:dyDescent="0.25">
      <c r="A352" s="94" t="s">
        <v>1186</v>
      </c>
      <c r="B352" s="94" t="s">
        <v>277</v>
      </c>
      <c r="C352" s="96">
        <v>580</v>
      </c>
      <c r="D352" s="96">
        <v>1062</v>
      </c>
      <c r="E352" s="96">
        <v>570</v>
      </c>
      <c r="F352" s="96">
        <v>1051</v>
      </c>
      <c r="G352" s="96">
        <v>1642</v>
      </c>
      <c r="H352" s="96">
        <v>1621</v>
      </c>
    </row>
    <row r="353" spans="1:8" x14ac:dyDescent="0.25">
      <c r="A353" s="93" t="s">
        <v>1187</v>
      </c>
      <c r="B353" s="93" t="s">
        <v>625</v>
      </c>
      <c r="C353" s="95">
        <v>86</v>
      </c>
      <c r="D353" s="95">
        <v>32</v>
      </c>
      <c r="E353" s="95">
        <v>125</v>
      </c>
      <c r="F353" s="95">
        <v>63</v>
      </c>
      <c r="G353" s="95">
        <v>118</v>
      </c>
      <c r="H353" s="95">
        <v>188</v>
      </c>
    </row>
    <row r="354" spans="1:8" x14ac:dyDescent="0.25">
      <c r="A354" s="94" t="s">
        <v>1188</v>
      </c>
      <c r="B354" s="94" t="s">
        <v>767</v>
      </c>
      <c r="C354" s="96">
        <v>54</v>
      </c>
      <c r="D354" s="96">
        <v>29</v>
      </c>
      <c r="E354" s="96">
        <v>25</v>
      </c>
      <c r="F354" s="96">
        <v>9</v>
      </c>
      <c r="G354" s="96">
        <v>83</v>
      </c>
      <c r="H354" s="96">
        <v>34</v>
      </c>
    </row>
    <row r="355" spans="1:8" x14ac:dyDescent="0.25">
      <c r="A355" s="93" t="s">
        <v>1189</v>
      </c>
      <c r="B355" s="93" t="s">
        <v>226</v>
      </c>
      <c r="C355" s="95">
        <v>11</v>
      </c>
      <c r="D355" s="95">
        <v>2</v>
      </c>
      <c r="E355" s="95">
        <v>8</v>
      </c>
      <c r="F355" s="95">
        <v>2</v>
      </c>
      <c r="G355" s="95">
        <v>13</v>
      </c>
      <c r="H355" s="95">
        <v>10</v>
      </c>
    </row>
    <row r="356" spans="1:8" x14ac:dyDescent="0.25">
      <c r="A356" s="94" t="s">
        <v>1190</v>
      </c>
      <c r="B356" s="94" t="s">
        <v>425</v>
      </c>
      <c r="C356" s="96">
        <v>40</v>
      </c>
      <c r="D356" s="96">
        <v>7</v>
      </c>
      <c r="E356" s="96">
        <v>53</v>
      </c>
      <c r="F356" s="96">
        <v>7</v>
      </c>
      <c r="G356" s="96">
        <v>47</v>
      </c>
      <c r="H356" s="96">
        <v>60</v>
      </c>
    </row>
    <row r="357" spans="1:8" x14ac:dyDescent="0.25">
      <c r="A357" s="93" t="s">
        <v>1191</v>
      </c>
      <c r="B357" s="93" t="s">
        <v>724</v>
      </c>
      <c r="C357" s="95">
        <v>65</v>
      </c>
      <c r="D357" s="95">
        <v>1</v>
      </c>
      <c r="E357" s="95">
        <v>55</v>
      </c>
      <c r="F357" s="95">
        <v>1</v>
      </c>
      <c r="G357" s="95">
        <v>66</v>
      </c>
      <c r="H357" s="95">
        <v>56</v>
      </c>
    </row>
    <row r="358" spans="1:8" x14ac:dyDescent="0.25">
      <c r="A358" s="94" t="s">
        <v>1192</v>
      </c>
      <c r="B358" s="94" t="s">
        <v>231</v>
      </c>
      <c r="C358" s="96">
        <v>22</v>
      </c>
      <c r="D358" s="96">
        <v>2</v>
      </c>
      <c r="E358" s="96">
        <v>19</v>
      </c>
      <c r="F358" s="96">
        <v>1</v>
      </c>
      <c r="G358" s="96">
        <v>24</v>
      </c>
      <c r="H358" s="96">
        <v>20</v>
      </c>
    </row>
    <row r="359" spans="1:8" x14ac:dyDescent="0.25">
      <c r="A359" s="93" t="s">
        <v>1193</v>
      </c>
      <c r="B359" s="93" t="s">
        <v>758</v>
      </c>
      <c r="C359" s="95">
        <v>53</v>
      </c>
      <c r="D359" s="95">
        <v>0</v>
      </c>
      <c r="E359" s="95">
        <v>69</v>
      </c>
      <c r="F359" s="95">
        <v>2</v>
      </c>
      <c r="G359" s="95">
        <v>53</v>
      </c>
      <c r="H359" s="95">
        <v>71</v>
      </c>
    </row>
    <row r="360" spans="1:8" x14ac:dyDescent="0.25">
      <c r="A360" s="94" t="s">
        <v>1194</v>
      </c>
      <c r="B360" s="94" t="s">
        <v>467</v>
      </c>
      <c r="C360" s="96">
        <v>63</v>
      </c>
      <c r="D360" s="96">
        <v>3</v>
      </c>
      <c r="E360" s="96">
        <v>51</v>
      </c>
      <c r="F360" s="96">
        <v>2</v>
      </c>
      <c r="G360" s="96">
        <v>66</v>
      </c>
      <c r="H360" s="96">
        <v>53</v>
      </c>
    </row>
    <row r="361" spans="1:8" x14ac:dyDescent="0.25">
      <c r="A361" s="93" t="s">
        <v>1195</v>
      </c>
      <c r="B361" s="93" t="s">
        <v>284</v>
      </c>
      <c r="C361" s="95">
        <v>152</v>
      </c>
      <c r="D361" s="95">
        <v>75</v>
      </c>
      <c r="E361" s="95">
        <v>150</v>
      </c>
      <c r="F361" s="95">
        <v>71</v>
      </c>
      <c r="G361" s="95">
        <v>227</v>
      </c>
      <c r="H361" s="95">
        <v>221</v>
      </c>
    </row>
    <row r="362" spans="1:8" x14ac:dyDescent="0.25">
      <c r="A362" s="94" t="s">
        <v>1196</v>
      </c>
      <c r="B362" s="94" t="s">
        <v>407</v>
      </c>
      <c r="C362" s="96">
        <v>65</v>
      </c>
      <c r="D362" s="96">
        <v>17</v>
      </c>
      <c r="E362" s="96">
        <v>86</v>
      </c>
      <c r="F362" s="96">
        <v>26</v>
      </c>
      <c r="G362" s="96">
        <v>82</v>
      </c>
      <c r="H362" s="96">
        <v>112</v>
      </c>
    </row>
    <row r="363" spans="1:8" x14ac:dyDescent="0.25">
      <c r="A363" s="93" t="s">
        <v>1197</v>
      </c>
      <c r="B363" s="93" t="s">
        <v>627</v>
      </c>
      <c r="C363" s="95">
        <v>46</v>
      </c>
      <c r="D363" s="95">
        <v>15</v>
      </c>
      <c r="E363" s="95">
        <v>28</v>
      </c>
      <c r="F363" s="95">
        <v>10</v>
      </c>
      <c r="G363" s="95">
        <v>61</v>
      </c>
      <c r="H363" s="95">
        <v>38</v>
      </c>
    </row>
    <row r="364" spans="1:8" x14ac:dyDescent="0.25">
      <c r="A364" s="94" t="s">
        <v>1198</v>
      </c>
      <c r="B364" s="94" t="s">
        <v>150</v>
      </c>
      <c r="C364" s="96">
        <v>331</v>
      </c>
      <c r="D364" s="96">
        <v>204</v>
      </c>
      <c r="E364" s="96">
        <v>296</v>
      </c>
      <c r="F364" s="96">
        <v>192</v>
      </c>
      <c r="G364" s="96">
        <v>535</v>
      </c>
      <c r="H364" s="96">
        <v>488</v>
      </c>
    </row>
    <row r="365" spans="1:8" x14ac:dyDescent="0.25">
      <c r="A365" s="93" t="s">
        <v>1199</v>
      </c>
      <c r="B365" s="93" t="s">
        <v>354</v>
      </c>
      <c r="C365" s="95">
        <v>104</v>
      </c>
      <c r="D365" s="95">
        <v>20</v>
      </c>
      <c r="E365" s="95">
        <v>155</v>
      </c>
      <c r="F365" s="95">
        <v>33</v>
      </c>
      <c r="G365" s="95">
        <v>124</v>
      </c>
      <c r="H365" s="95">
        <v>188</v>
      </c>
    </row>
    <row r="366" spans="1:8" x14ac:dyDescent="0.25">
      <c r="A366" s="94" t="s">
        <v>1200</v>
      </c>
      <c r="B366" s="94" t="s">
        <v>335</v>
      </c>
      <c r="C366" s="96">
        <v>129</v>
      </c>
      <c r="D366" s="96">
        <v>15</v>
      </c>
      <c r="E366" s="96">
        <v>93</v>
      </c>
      <c r="F366" s="96">
        <v>7</v>
      </c>
      <c r="G366" s="96">
        <v>144</v>
      </c>
      <c r="H366" s="96">
        <v>100</v>
      </c>
    </row>
    <row r="367" spans="1:8" x14ac:dyDescent="0.25">
      <c r="A367" s="93" t="s">
        <v>1201</v>
      </c>
      <c r="B367" s="93" t="s">
        <v>114</v>
      </c>
      <c r="C367" s="95">
        <v>235</v>
      </c>
      <c r="D367" s="95">
        <v>107</v>
      </c>
      <c r="E367" s="95">
        <v>230</v>
      </c>
      <c r="F367" s="95">
        <v>101</v>
      </c>
      <c r="G367" s="95">
        <v>342</v>
      </c>
      <c r="H367" s="95">
        <v>331</v>
      </c>
    </row>
    <row r="368" spans="1:8" x14ac:dyDescent="0.25">
      <c r="A368" s="94" t="s">
        <v>1202</v>
      </c>
      <c r="B368" s="94" t="s">
        <v>698</v>
      </c>
      <c r="C368" s="96">
        <v>75</v>
      </c>
      <c r="D368" s="96">
        <v>20</v>
      </c>
      <c r="E368" s="96">
        <v>118</v>
      </c>
      <c r="F368" s="96">
        <v>38</v>
      </c>
      <c r="G368" s="96">
        <v>95</v>
      </c>
      <c r="H368" s="96">
        <v>156</v>
      </c>
    </row>
    <row r="369" spans="1:8" x14ac:dyDescent="0.25">
      <c r="A369" s="93" t="s">
        <v>1203</v>
      </c>
      <c r="B369" s="93" t="s">
        <v>759</v>
      </c>
      <c r="C369" s="95">
        <v>116</v>
      </c>
      <c r="D369" s="95">
        <v>33</v>
      </c>
      <c r="E369" s="95">
        <v>79</v>
      </c>
      <c r="F369" s="95">
        <v>21</v>
      </c>
      <c r="G369" s="95">
        <v>149</v>
      </c>
      <c r="H369" s="95">
        <v>100</v>
      </c>
    </row>
    <row r="370" spans="1:8" x14ac:dyDescent="0.25">
      <c r="A370" s="94" t="s">
        <v>1204</v>
      </c>
      <c r="B370" s="94" t="s">
        <v>138</v>
      </c>
      <c r="C370" s="96">
        <v>3</v>
      </c>
      <c r="D370" s="96">
        <v>7</v>
      </c>
      <c r="E370" s="96">
        <v>3</v>
      </c>
      <c r="F370" s="96">
        <v>5</v>
      </c>
      <c r="G370" s="96">
        <v>10</v>
      </c>
      <c r="H370" s="96">
        <v>8</v>
      </c>
    </row>
    <row r="371" spans="1:8" x14ac:dyDescent="0.25">
      <c r="A371" s="93" t="s">
        <v>1618</v>
      </c>
      <c r="B371" s="93" t="s">
        <v>506</v>
      </c>
      <c r="C371" s="95">
        <v>0</v>
      </c>
      <c r="D371" s="95">
        <v>0</v>
      </c>
      <c r="E371" s="95">
        <v>0</v>
      </c>
      <c r="F371" s="95">
        <v>2</v>
      </c>
      <c r="G371" s="95">
        <v>0</v>
      </c>
      <c r="H371" s="95">
        <v>2</v>
      </c>
    </row>
    <row r="372" spans="1:8" x14ac:dyDescent="0.25">
      <c r="A372" s="94" t="s">
        <v>1619</v>
      </c>
      <c r="B372" s="94" t="s">
        <v>547</v>
      </c>
      <c r="C372" s="96">
        <v>0</v>
      </c>
      <c r="D372" s="96">
        <v>0</v>
      </c>
      <c r="E372" s="96">
        <v>0</v>
      </c>
      <c r="F372" s="96">
        <v>0</v>
      </c>
      <c r="G372" s="96">
        <v>0</v>
      </c>
      <c r="H372" s="96">
        <v>0</v>
      </c>
    </row>
    <row r="373" spans="1:8" x14ac:dyDescent="0.25">
      <c r="A373" s="93" t="s">
        <v>1205</v>
      </c>
      <c r="B373" s="93" t="s">
        <v>223</v>
      </c>
      <c r="C373" s="95">
        <v>1</v>
      </c>
      <c r="D373" s="95">
        <v>1</v>
      </c>
      <c r="E373" s="95">
        <v>1</v>
      </c>
      <c r="F373" s="95">
        <v>1</v>
      </c>
      <c r="G373" s="95">
        <v>2</v>
      </c>
      <c r="H373" s="95">
        <v>2</v>
      </c>
    </row>
    <row r="374" spans="1:8" x14ac:dyDescent="0.25">
      <c r="A374" s="94" t="s">
        <v>1206</v>
      </c>
      <c r="B374" s="94" t="s">
        <v>639</v>
      </c>
      <c r="C374" s="96">
        <v>4</v>
      </c>
      <c r="D374" s="96">
        <v>0</v>
      </c>
      <c r="E374" s="96">
        <v>19</v>
      </c>
      <c r="F374" s="96">
        <v>0</v>
      </c>
      <c r="G374" s="96">
        <v>4</v>
      </c>
      <c r="H374" s="96">
        <v>19</v>
      </c>
    </row>
    <row r="375" spans="1:8" x14ac:dyDescent="0.25">
      <c r="A375" s="93" t="s">
        <v>1207</v>
      </c>
      <c r="B375" s="93" t="s">
        <v>684</v>
      </c>
      <c r="C375" s="95">
        <v>19</v>
      </c>
      <c r="D375" s="95">
        <v>0</v>
      </c>
      <c r="E375" s="95">
        <v>4</v>
      </c>
      <c r="F375" s="95">
        <v>0</v>
      </c>
      <c r="G375" s="95">
        <v>19</v>
      </c>
      <c r="H375" s="95">
        <v>4</v>
      </c>
    </row>
    <row r="376" spans="1:8" x14ac:dyDescent="0.25">
      <c r="A376" s="94" t="s">
        <v>1208</v>
      </c>
      <c r="B376" s="94" t="s">
        <v>53</v>
      </c>
      <c r="C376" s="96">
        <v>100</v>
      </c>
      <c r="D376" s="96">
        <v>102</v>
      </c>
      <c r="E376" s="96">
        <v>95</v>
      </c>
      <c r="F376" s="96">
        <v>85</v>
      </c>
      <c r="G376" s="96">
        <v>202</v>
      </c>
      <c r="H376" s="96">
        <v>180</v>
      </c>
    </row>
    <row r="377" spans="1:8" x14ac:dyDescent="0.25">
      <c r="A377" s="93" t="s">
        <v>1209</v>
      </c>
      <c r="B377" s="93" t="s">
        <v>766</v>
      </c>
      <c r="C377" s="95">
        <v>28</v>
      </c>
      <c r="D377" s="95">
        <v>6</v>
      </c>
      <c r="E377" s="95">
        <v>42</v>
      </c>
      <c r="F377" s="95">
        <v>23</v>
      </c>
      <c r="G377" s="95">
        <v>34</v>
      </c>
      <c r="H377" s="95">
        <v>65</v>
      </c>
    </row>
    <row r="378" spans="1:8" x14ac:dyDescent="0.25">
      <c r="A378" s="94" t="s">
        <v>1210</v>
      </c>
      <c r="B378" s="94" t="s">
        <v>730</v>
      </c>
      <c r="C378" s="96">
        <v>14</v>
      </c>
      <c r="D378" s="96">
        <v>3</v>
      </c>
      <c r="E378" s="96">
        <v>5</v>
      </c>
      <c r="F378" s="96">
        <v>3</v>
      </c>
      <c r="G378" s="96">
        <v>17</v>
      </c>
      <c r="H378" s="96">
        <v>8</v>
      </c>
    </row>
    <row r="379" spans="1:8" x14ac:dyDescent="0.25">
      <c r="A379" s="93" t="s">
        <v>1211</v>
      </c>
      <c r="B379" s="93" t="s">
        <v>175</v>
      </c>
      <c r="C379" s="95">
        <v>4</v>
      </c>
      <c r="D379" s="95">
        <v>5</v>
      </c>
      <c r="E379" s="95">
        <v>3</v>
      </c>
      <c r="F379" s="95">
        <v>5</v>
      </c>
      <c r="G379" s="95">
        <v>9</v>
      </c>
      <c r="H379" s="95">
        <v>8</v>
      </c>
    </row>
    <row r="380" spans="1:8" x14ac:dyDescent="0.25">
      <c r="A380" s="94" t="s">
        <v>1212</v>
      </c>
      <c r="B380" s="94" t="s">
        <v>497</v>
      </c>
      <c r="C380" s="96">
        <v>1</v>
      </c>
      <c r="D380" s="96">
        <v>1</v>
      </c>
      <c r="E380" s="96">
        <v>2</v>
      </c>
      <c r="F380" s="96">
        <v>1</v>
      </c>
      <c r="G380" s="96">
        <v>2</v>
      </c>
      <c r="H380" s="96">
        <v>3</v>
      </c>
    </row>
    <row r="381" spans="1:8" x14ac:dyDescent="0.25">
      <c r="A381" s="93" t="s">
        <v>1620</v>
      </c>
      <c r="B381" s="93" t="s">
        <v>515</v>
      </c>
      <c r="C381" s="95">
        <v>0</v>
      </c>
      <c r="D381" s="95">
        <v>0</v>
      </c>
      <c r="E381" s="95">
        <v>0</v>
      </c>
      <c r="F381" s="95">
        <v>0</v>
      </c>
      <c r="G381" s="95">
        <v>0</v>
      </c>
      <c r="H381" s="95">
        <v>0</v>
      </c>
    </row>
    <row r="382" spans="1:8" x14ac:dyDescent="0.25">
      <c r="A382" s="94" t="s">
        <v>1621</v>
      </c>
      <c r="B382" s="94" t="s">
        <v>195</v>
      </c>
      <c r="C382" s="96">
        <v>0</v>
      </c>
      <c r="D382" s="96">
        <v>0</v>
      </c>
      <c r="E382" s="96">
        <v>5</v>
      </c>
      <c r="F382" s="96">
        <v>0</v>
      </c>
      <c r="G382" s="96">
        <v>0</v>
      </c>
      <c r="H382" s="96">
        <v>5</v>
      </c>
    </row>
    <row r="383" spans="1:8" x14ac:dyDescent="0.25">
      <c r="A383" s="93" t="s">
        <v>1622</v>
      </c>
      <c r="B383" s="93" t="s">
        <v>511</v>
      </c>
      <c r="C383" s="95">
        <v>0</v>
      </c>
      <c r="D383" s="95">
        <v>0</v>
      </c>
      <c r="E383" s="95">
        <v>2</v>
      </c>
      <c r="F383" s="95">
        <v>0</v>
      </c>
      <c r="G383" s="95">
        <v>0</v>
      </c>
      <c r="H383" s="95">
        <v>2</v>
      </c>
    </row>
    <row r="384" spans="1:8" x14ac:dyDescent="0.25">
      <c r="A384" s="94" t="s">
        <v>1623</v>
      </c>
      <c r="B384" s="94" t="s">
        <v>542</v>
      </c>
      <c r="C384" s="96">
        <v>0</v>
      </c>
      <c r="D384" s="96">
        <v>0</v>
      </c>
      <c r="E384" s="96">
        <v>0</v>
      </c>
      <c r="F384" s="96">
        <v>0</v>
      </c>
      <c r="G384" s="96">
        <v>0</v>
      </c>
      <c r="H384" s="96">
        <v>0</v>
      </c>
    </row>
    <row r="385" spans="1:8" x14ac:dyDescent="0.25">
      <c r="A385" s="93" t="s">
        <v>1213</v>
      </c>
      <c r="B385" s="93" t="s">
        <v>102</v>
      </c>
      <c r="C385" s="95">
        <v>156</v>
      </c>
      <c r="D385" s="95">
        <v>41</v>
      </c>
      <c r="E385" s="95">
        <v>142</v>
      </c>
      <c r="F385" s="95">
        <v>39</v>
      </c>
      <c r="G385" s="95">
        <v>197</v>
      </c>
      <c r="H385" s="95">
        <v>181</v>
      </c>
    </row>
    <row r="386" spans="1:8" x14ac:dyDescent="0.25">
      <c r="A386" s="94" t="s">
        <v>1214</v>
      </c>
      <c r="B386" s="94" t="s">
        <v>589</v>
      </c>
      <c r="C386" s="96">
        <v>48</v>
      </c>
      <c r="D386" s="96">
        <v>6</v>
      </c>
      <c r="E386" s="96">
        <v>70</v>
      </c>
      <c r="F386" s="96">
        <v>9</v>
      </c>
      <c r="G386" s="96">
        <v>54</v>
      </c>
      <c r="H386" s="96">
        <v>79</v>
      </c>
    </row>
    <row r="387" spans="1:8" x14ac:dyDescent="0.25">
      <c r="A387" s="93" t="s">
        <v>1215</v>
      </c>
      <c r="B387" s="93" t="s">
        <v>801</v>
      </c>
      <c r="C387" s="95">
        <v>26</v>
      </c>
      <c r="D387" s="95">
        <v>3</v>
      </c>
      <c r="E387" s="95">
        <v>12</v>
      </c>
      <c r="F387" s="95">
        <v>2</v>
      </c>
      <c r="G387" s="95">
        <v>29</v>
      </c>
      <c r="H387" s="95">
        <v>14</v>
      </c>
    </row>
    <row r="388" spans="1:8" x14ac:dyDescent="0.25">
      <c r="A388" s="94" t="s">
        <v>1216</v>
      </c>
      <c r="B388" s="94" t="s">
        <v>135</v>
      </c>
      <c r="C388" s="96">
        <v>41</v>
      </c>
      <c r="D388" s="96">
        <v>9</v>
      </c>
      <c r="E388" s="96">
        <v>39</v>
      </c>
      <c r="F388" s="96">
        <v>8</v>
      </c>
      <c r="G388" s="96">
        <v>50</v>
      </c>
      <c r="H388" s="96">
        <v>47</v>
      </c>
    </row>
    <row r="389" spans="1:8" x14ac:dyDescent="0.25">
      <c r="A389" s="93" t="s">
        <v>1217</v>
      </c>
      <c r="B389" s="93" t="s">
        <v>569</v>
      </c>
      <c r="C389" s="95">
        <v>2</v>
      </c>
      <c r="D389" s="95">
        <v>0</v>
      </c>
      <c r="E389" s="95">
        <v>5</v>
      </c>
      <c r="F389" s="95">
        <v>1</v>
      </c>
      <c r="G389" s="95">
        <v>2</v>
      </c>
      <c r="H389" s="95">
        <v>6</v>
      </c>
    </row>
    <row r="390" spans="1:8" x14ac:dyDescent="0.25">
      <c r="A390" s="94" t="s">
        <v>1218</v>
      </c>
      <c r="B390" s="94" t="s">
        <v>583</v>
      </c>
      <c r="C390" s="96">
        <v>1</v>
      </c>
      <c r="D390" s="96">
        <v>0</v>
      </c>
      <c r="E390" s="96">
        <v>0</v>
      </c>
      <c r="F390" s="96">
        <v>0</v>
      </c>
      <c r="G390" s="96">
        <v>1</v>
      </c>
      <c r="H390" s="96">
        <v>0</v>
      </c>
    </row>
    <row r="391" spans="1:8" x14ac:dyDescent="0.25">
      <c r="A391" s="93" t="s">
        <v>1219</v>
      </c>
      <c r="B391" s="93" t="s">
        <v>267</v>
      </c>
      <c r="C391" s="95">
        <v>219</v>
      </c>
      <c r="D391" s="95">
        <v>24</v>
      </c>
      <c r="E391" s="95">
        <v>188</v>
      </c>
      <c r="F391" s="95">
        <v>23</v>
      </c>
      <c r="G391" s="95">
        <v>243</v>
      </c>
      <c r="H391" s="95">
        <v>211</v>
      </c>
    </row>
    <row r="392" spans="1:8" x14ac:dyDescent="0.25">
      <c r="A392" s="94" t="s">
        <v>1220</v>
      </c>
      <c r="B392" s="94" t="s">
        <v>734</v>
      </c>
      <c r="C392" s="96">
        <v>53</v>
      </c>
      <c r="D392" s="96">
        <v>1</v>
      </c>
      <c r="E392" s="96">
        <v>105</v>
      </c>
      <c r="F392" s="96">
        <v>2</v>
      </c>
      <c r="G392" s="96">
        <v>54</v>
      </c>
      <c r="H392" s="96">
        <v>107</v>
      </c>
    </row>
    <row r="393" spans="1:8" x14ac:dyDescent="0.25">
      <c r="A393" s="93" t="s">
        <v>1221</v>
      </c>
      <c r="B393" s="93" t="s">
        <v>752</v>
      </c>
      <c r="C393" s="95">
        <v>49</v>
      </c>
      <c r="D393" s="95">
        <v>0</v>
      </c>
      <c r="E393" s="95">
        <v>26</v>
      </c>
      <c r="F393" s="95">
        <v>0</v>
      </c>
      <c r="G393" s="95">
        <v>49</v>
      </c>
      <c r="H393" s="95">
        <v>26</v>
      </c>
    </row>
    <row r="394" spans="1:8" x14ac:dyDescent="0.25">
      <c r="A394" s="94" t="s">
        <v>1222</v>
      </c>
      <c r="B394" s="94" t="s">
        <v>286</v>
      </c>
      <c r="C394" s="96">
        <v>111</v>
      </c>
      <c r="D394" s="96">
        <v>77</v>
      </c>
      <c r="E394" s="96">
        <v>105</v>
      </c>
      <c r="F394" s="96">
        <v>75</v>
      </c>
      <c r="G394" s="96">
        <v>188</v>
      </c>
      <c r="H394" s="96">
        <v>180</v>
      </c>
    </row>
    <row r="395" spans="1:8" x14ac:dyDescent="0.25">
      <c r="A395" s="93" t="s">
        <v>1223</v>
      </c>
      <c r="B395" s="93" t="s">
        <v>665</v>
      </c>
      <c r="C395" s="95">
        <v>23</v>
      </c>
      <c r="D395" s="95">
        <v>4</v>
      </c>
      <c r="E395" s="95">
        <v>43</v>
      </c>
      <c r="F395" s="95">
        <v>9</v>
      </c>
      <c r="G395" s="95">
        <v>27</v>
      </c>
      <c r="H395" s="95">
        <v>52</v>
      </c>
    </row>
    <row r="396" spans="1:8" x14ac:dyDescent="0.25">
      <c r="A396" s="94" t="s">
        <v>1224</v>
      </c>
      <c r="B396" s="94" t="s">
        <v>764</v>
      </c>
      <c r="C396" s="96">
        <v>19</v>
      </c>
      <c r="D396" s="96">
        <v>4</v>
      </c>
      <c r="E396" s="96">
        <v>5</v>
      </c>
      <c r="F396" s="96">
        <v>1</v>
      </c>
      <c r="G396" s="96">
        <v>23</v>
      </c>
      <c r="H396" s="96">
        <v>6</v>
      </c>
    </row>
    <row r="397" spans="1:8" x14ac:dyDescent="0.25">
      <c r="A397" s="93" t="s">
        <v>1225</v>
      </c>
      <c r="B397" s="93" t="s">
        <v>92</v>
      </c>
      <c r="C397" s="95">
        <v>421</v>
      </c>
      <c r="D397" s="95">
        <v>290</v>
      </c>
      <c r="E397" s="95">
        <v>411</v>
      </c>
      <c r="F397" s="95">
        <v>278</v>
      </c>
      <c r="G397" s="95">
        <v>711</v>
      </c>
      <c r="H397" s="95">
        <v>689</v>
      </c>
    </row>
    <row r="398" spans="1:8" x14ac:dyDescent="0.25">
      <c r="A398" s="94" t="s">
        <v>1226</v>
      </c>
      <c r="B398" s="94" t="s">
        <v>612</v>
      </c>
      <c r="C398" s="96">
        <v>43</v>
      </c>
      <c r="D398" s="96">
        <v>9</v>
      </c>
      <c r="E398" s="96">
        <v>63</v>
      </c>
      <c r="F398" s="96">
        <v>22</v>
      </c>
      <c r="G398" s="96">
        <v>52</v>
      </c>
      <c r="H398" s="96">
        <v>85</v>
      </c>
    </row>
    <row r="399" spans="1:8" x14ac:dyDescent="0.25">
      <c r="A399" s="93" t="s">
        <v>1227</v>
      </c>
      <c r="B399" s="93" t="s">
        <v>640</v>
      </c>
      <c r="C399" s="95">
        <v>13</v>
      </c>
      <c r="D399" s="95">
        <v>4</v>
      </c>
      <c r="E399" s="95">
        <v>3</v>
      </c>
      <c r="F399" s="95">
        <v>3</v>
      </c>
      <c r="G399" s="95">
        <v>17</v>
      </c>
      <c r="H399" s="95">
        <v>6</v>
      </c>
    </row>
    <row r="400" spans="1:8" x14ac:dyDescent="0.25">
      <c r="A400" s="94" t="s">
        <v>1228</v>
      </c>
      <c r="B400" s="94" t="s">
        <v>105</v>
      </c>
      <c r="C400" s="96">
        <v>216</v>
      </c>
      <c r="D400" s="96">
        <v>302</v>
      </c>
      <c r="E400" s="96">
        <v>206</v>
      </c>
      <c r="F400" s="96">
        <v>294</v>
      </c>
      <c r="G400" s="96">
        <v>518</v>
      </c>
      <c r="H400" s="96">
        <v>500</v>
      </c>
    </row>
    <row r="401" spans="1:8" x14ac:dyDescent="0.25">
      <c r="A401" s="93" t="s">
        <v>1229</v>
      </c>
      <c r="B401" s="93" t="s">
        <v>632</v>
      </c>
      <c r="C401" s="95">
        <v>35</v>
      </c>
      <c r="D401" s="95">
        <v>6</v>
      </c>
      <c r="E401" s="95">
        <v>49</v>
      </c>
      <c r="F401" s="95">
        <v>17</v>
      </c>
      <c r="G401" s="95">
        <v>41</v>
      </c>
      <c r="H401" s="95">
        <v>66</v>
      </c>
    </row>
    <row r="402" spans="1:8" x14ac:dyDescent="0.25">
      <c r="A402" s="94" t="s">
        <v>1230</v>
      </c>
      <c r="B402" s="94" t="s">
        <v>721</v>
      </c>
      <c r="C402" s="96">
        <v>10</v>
      </c>
      <c r="D402" s="96">
        <v>3</v>
      </c>
      <c r="E402" s="96">
        <v>5</v>
      </c>
      <c r="F402" s="96">
        <v>0</v>
      </c>
      <c r="G402" s="96">
        <v>13</v>
      </c>
      <c r="H402" s="96">
        <v>5</v>
      </c>
    </row>
    <row r="403" spans="1:8" x14ac:dyDescent="0.25">
      <c r="A403" s="93" t="s">
        <v>1231</v>
      </c>
      <c r="B403" s="93" t="s">
        <v>259</v>
      </c>
      <c r="C403" s="95">
        <v>419</v>
      </c>
      <c r="D403" s="95">
        <v>85</v>
      </c>
      <c r="E403" s="95">
        <v>490</v>
      </c>
      <c r="F403" s="95">
        <v>315</v>
      </c>
      <c r="G403" s="95">
        <v>504</v>
      </c>
      <c r="H403" s="95">
        <v>805</v>
      </c>
    </row>
    <row r="404" spans="1:8" x14ac:dyDescent="0.25">
      <c r="A404" s="94" t="s">
        <v>1232</v>
      </c>
      <c r="B404" s="94" t="s">
        <v>732</v>
      </c>
      <c r="C404" s="96">
        <v>97</v>
      </c>
      <c r="D404" s="96">
        <v>2</v>
      </c>
      <c r="E404" s="96">
        <v>155</v>
      </c>
      <c r="F404" s="96">
        <v>30</v>
      </c>
      <c r="G404" s="96">
        <v>99</v>
      </c>
      <c r="H404" s="96">
        <v>185</v>
      </c>
    </row>
    <row r="405" spans="1:8" x14ac:dyDescent="0.25">
      <c r="A405" s="93" t="s">
        <v>1233</v>
      </c>
      <c r="B405" s="93" t="s">
        <v>680</v>
      </c>
      <c r="C405" s="95">
        <v>41</v>
      </c>
      <c r="D405" s="95">
        <v>1</v>
      </c>
      <c r="E405" s="95">
        <v>20</v>
      </c>
      <c r="F405" s="95">
        <v>1</v>
      </c>
      <c r="G405" s="95">
        <v>42</v>
      </c>
      <c r="H405" s="95">
        <v>21</v>
      </c>
    </row>
    <row r="406" spans="1:8" x14ac:dyDescent="0.25">
      <c r="A406" s="94" t="s">
        <v>1234</v>
      </c>
      <c r="B406" s="94" t="s">
        <v>306</v>
      </c>
      <c r="C406" s="96">
        <v>594</v>
      </c>
      <c r="D406" s="96">
        <v>1096</v>
      </c>
      <c r="E406" s="96">
        <v>543</v>
      </c>
      <c r="F406" s="96">
        <v>984</v>
      </c>
      <c r="G406" s="96">
        <v>1690</v>
      </c>
      <c r="H406" s="96">
        <v>1527</v>
      </c>
    </row>
    <row r="407" spans="1:8" x14ac:dyDescent="0.25">
      <c r="A407" s="93" t="s">
        <v>1235</v>
      </c>
      <c r="B407" s="93" t="s">
        <v>596</v>
      </c>
      <c r="C407" s="95">
        <v>55</v>
      </c>
      <c r="D407" s="95">
        <v>19</v>
      </c>
      <c r="E407" s="95">
        <v>116</v>
      </c>
      <c r="F407" s="95">
        <v>131</v>
      </c>
      <c r="G407" s="95">
        <v>74</v>
      </c>
      <c r="H407" s="95">
        <v>247</v>
      </c>
    </row>
    <row r="408" spans="1:8" x14ac:dyDescent="0.25">
      <c r="A408" s="94" t="s">
        <v>1236</v>
      </c>
      <c r="B408" s="94" t="s">
        <v>450</v>
      </c>
      <c r="C408" s="96">
        <v>17</v>
      </c>
      <c r="D408" s="96">
        <v>5</v>
      </c>
      <c r="E408" s="96">
        <v>5</v>
      </c>
      <c r="F408" s="96">
        <v>5</v>
      </c>
      <c r="G408" s="96">
        <v>22</v>
      </c>
      <c r="H408" s="96">
        <v>10</v>
      </c>
    </row>
    <row r="409" spans="1:8" x14ac:dyDescent="0.25">
      <c r="A409" s="93" t="s">
        <v>1237</v>
      </c>
      <c r="B409" s="93" t="s">
        <v>65</v>
      </c>
      <c r="C409" s="95">
        <v>1039</v>
      </c>
      <c r="D409" s="95">
        <v>875</v>
      </c>
      <c r="E409" s="95">
        <v>991</v>
      </c>
      <c r="F409" s="95">
        <v>827</v>
      </c>
      <c r="G409" s="95">
        <v>1914</v>
      </c>
      <c r="H409" s="95">
        <v>1818</v>
      </c>
    </row>
    <row r="410" spans="1:8" x14ac:dyDescent="0.25">
      <c r="A410" s="94" t="s">
        <v>1238</v>
      </c>
      <c r="B410" s="94" t="s">
        <v>403</v>
      </c>
      <c r="C410" s="96">
        <v>72</v>
      </c>
      <c r="D410" s="96">
        <v>9</v>
      </c>
      <c r="E410" s="96">
        <v>138</v>
      </c>
      <c r="F410" s="96">
        <v>58</v>
      </c>
      <c r="G410" s="96">
        <v>81</v>
      </c>
      <c r="H410" s="96">
        <v>196</v>
      </c>
    </row>
    <row r="411" spans="1:8" x14ac:dyDescent="0.25">
      <c r="A411" s="93" t="s">
        <v>1239</v>
      </c>
      <c r="B411" s="93" t="s">
        <v>690</v>
      </c>
      <c r="C411" s="95">
        <v>29</v>
      </c>
      <c r="D411" s="95">
        <v>6</v>
      </c>
      <c r="E411" s="95">
        <v>11</v>
      </c>
      <c r="F411" s="95">
        <v>5</v>
      </c>
      <c r="G411" s="95">
        <v>35</v>
      </c>
      <c r="H411" s="95">
        <v>16</v>
      </c>
    </row>
    <row r="412" spans="1:8" x14ac:dyDescent="0.25">
      <c r="A412" s="94" t="s">
        <v>1240</v>
      </c>
      <c r="B412" s="94" t="s">
        <v>120</v>
      </c>
      <c r="C412" s="96">
        <v>73</v>
      </c>
      <c r="D412" s="96">
        <v>12</v>
      </c>
      <c r="E412" s="96">
        <v>74</v>
      </c>
      <c r="F412" s="96">
        <v>11</v>
      </c>
      <c r="G412" s="96">
        <v>85</v>
      </c>
      <c r="H412" s="96">
        <v>85</v>
      </c>
    </row>
    <row r="413" spans="1:8" x14ac:dyDescent="0.25">
      <c r="A413" s="93" t="s">
        <v>1241</v>
      </c>
      <c r="B413" s="93" t="s">
        <v>716</v>
      </c>
      <c r="C413" s="95">
        <v>28</v>
      </c>
      <c r="D413" s="95">
        <v>1</v>
      </c>
      <c r="E413" s="95">
        <v>43</v>
      </c>
      <c r="F413" s="95">
        <v>2</v>
      </c>
      <c r="G413" s="95">
        <v>29</v>
      </c>
      <c r="H413" s="95">
        <v>45</v>
      </c>
    </row>
    <row r="414" spans="1:8" x14ac:dyDescent="0.25">
      <c r="A414" s="94" t="s">
        <v>1242</v>
      </c>
      <c r="B414" s="94" t="s">
        <v>365</v>
      </c>
      <c r="C414" s="96">
        <v>28</v>
      </c>
      <c r="D414" s="96">
        <v>0</v>
      </c>
      <c r="E414" s="96">
        <v>14</v>
      </c>
      <c r="F414" s="96">
        <v>0</v>
      </c>
      <c r="G414" s="96">
        <v>28</v>
      </c>
      <c r="H414" s="96">
        <v>14</v>
      </c>
    </row>
    <row r="415" spans="1:8" x14ac:dyDescent="0.25">
      <c r="A415" s="93" t="s">
        <v>1243</v>
      </c>
      <c r="B415" s="93" t="s">
        <v>111</v>
      </c>
      <c r="C415" s="95">
        <v>48</v>
      </c>
      <c r="D415" s="95">
        <v>5</v>
      </c>
      <c r="E415" s="95">
        <v>41</v>
      </c>
      <c r="F415" s="95">
        <v>5</v>
      </c>
      <c r="G415" s="95">
        <v>53</v>
      </c>
      <c r="H415" s="95">
        <v>46</v>
      </c>
    </row>
    <row r="416" spans="1:8" x14ac:dyDescent="0.25">
      <c r="A416" s="94" t="s">
        <v>1244</v>
      </c>
      <c r="B416" s="94" t="s">
        <v>701</v>
      </c>
      <c r="C416" s="96">
        <v>28</v>
      </c>
      <c r="D416" s="96">
        <v>0</v>
      </c>
      <c r="E416" s="96">
        <v>48</v>
      </c>
      <c r="F416" s="96">
        <v>1</v>
      </c>
      <c r="G416" s="96">
        <v>28</v>
      </c>
      <c r="H416" s="96">
        <v>49</v>
      </c>
    </row>
    <row r="417" spans="1:8" x14ac:dyDescent="0.25">
      <c r="A417" s="93" t="s">
        <v>1245</v>
      </c>
      <c r="B417" s="93" t="s">
        <v>652</v>
      </c>
      <c r="C417" s="95">
        <v>19</v>
      </c>
      <c r="D417" s="95">
        <v>1</v>
      </c>
      <c r="E417" s="95">
        <v>6</v>
      </c>
      <c r="F417" s="95">
        <v>0</v>
      </c>
      <c r="G417" s="95">
        <v>20</v>
      </c>
      <c r="H417" s="95">
        <v>6</v>
      </c>
    </row>
    <row r="418" spans="1:8" x14ac:dyDescent="0.25">
      <c r="A418" s="94" t="s">
        <v>1246</v>
      </c>
      <c r="B418" s="94" t="s">
        <v>96</v>
      </c>
      <c r="C418" s="96">
        <v>524</v>
      </c>
      <c r="D418" s="96">
        <v>179</v>
      </c>
      <c r="E418" s="96">
        <v>480</v>
      </c>
      <c r="F418" s="96">
        <v>175</v>
      </c>
      <c r="G418" s="96">
        <v>703</v>
      </c>
      <c r="H418" s="96">
        <v>655</v>
      </c>
    </row>
    <row r="419" spans="1:8" x14ac:dyDescent="0.25">
      <c r="A419" s="93" t="s">
        <v>1247</v>
      </c>
      <c r="B419" s="93" t="s">
        <v>760</v>
      </c>
      <c r="C419" s="95">
        <v>69</v>
      </c>
      <c r="D419" s="95">
        <v>1</v>
      </c>
      <c r="E419" s="95">
        <v>141</v>
      </c>
      <c r="F419" s="95">
        <v>6</v>
      </c>
      <c r="G419" s="95">
        <v>70</v>
      </c>
      <c r="H419" s="95">
        <v>147</v>
      </c>
    </row>
    <row r="420" spans="1:8" x14ac:dyDescent="0.25">
      <c r="A420" s="94" t="s">
        <v>1248</v>
      </c>
      <c r="B420" s="94" t="s">
        <v>442</v>
      </c>
      <c r="C420" s="96">
        <v>47</v>
      </c>
      <c r="D420" s="96">
        <v>1</v>
      </c>
      <c r="E420" s="96">
        <v>21</v>
      </c>
      <c r="F420" s="96">
        <v>0</v>
      </c>
      <c r="G420" s="96">
        <v>48</v>
      </c>
      <c r="H420" s="96">
        <v>21</v>
      </c>
    </row>
    <row r="421" spans="1:8" x14ac:dyDescent="0.25">
      <c r="A421" s="93" t="s">
        <v>1249</v>
      </c>
      <c r="B421" s="93" t="s">
        <v>241</v>
      </c>
      <c r="C421" s="95">
        <v>23</v>
      </c>
      <c r="D421" s="95">
        <v>2</v>
      </c>
      <c r="E421" s="95">
        <v>24</v>
      </c>
      <c r="F421" s="95">
        <v>2</v>
      </c>
      <c r="G421" s="95">
        <v>25</v>
      </c>
      <c r="H421" s="95">
        <v>26</v>
      </c>
    </row>
    <row r="422" spans="1:8" x14ac:dyDescent="0.25">
      <c r="A422" s="94" t="s">
        <v>1250</v>
      </c>
      <c r="B422" s="94" t="s">
        <v>444</v>
      </c>
      <c r="C422" s="96">
        <v>30</v>
      </c>
      <c r="D422" s="96">
        <v>3</v>
      </c>
      <c r="E422" s="96">
        <v>36</v>
      </c>
      <c r="F422" s="96">
        <v>3</v>
      </c>
      <c r="G422" s="96">
        <v>33</v>
      </c>
      <c r="H422" s="96">
        <v>39</v>
      </c>
    </row>
    <row r="423" spans="1:8" x14ac:dyDescent="0.25">
      <c r="A423" s="93" t="s">
        <v>1251</v>
      </c>
      <c r="B423" s="93" t="s">
        <v>727</v>
      </c>
      <c r="C423" s="95">
        <v>13</v>
      </c>
      <c r="D423" s="95">
        <v>1</v>
      </c>
      <c r="E423" s="95">
        <v>13</v>
      </c>
      <c r="F423" s="95">
        <v>1</v>
      </c>
      <c r="G423" s="95">
        <v>14</v>
      </c>
      <c r="H423" s="95">
        <v>14</v>
      </c>
    </row>
    <row r="424" spans="1:8" x14ac:dyDescent="0.25">
      <c r="A424" s="94" t="s">
        <v>1252</v>
      </c>
      <c r="B424" s="94" t="s">
        <v>220</v>
      </c>
      <c r="C424" s="96">
        <v>20</v>
      </c>
      <c r="D424" s="96">
        <v>2</v>
      </c>
      <c r="E424" s="96">
        <v>23</v>
      </c>
      <c r="F424" s="96">
        <v>2</v>
      </c>
      <c r="G424" s="96">
        <v>22</v>
      </c>
      <c r="H424" s="96">
        <v>25</v>
      </c>
    </row>
    <row r="425" spans="1:8" x14ac:dyDescent="0.25">
      <c r="A425" s="93" t="s">
        <v>1253</v>
      </c>
      <c r="B425" s="93" t="s">
        <v>624</v>
      </c>
      <c r="C425" s="95">
        <v>8</v>
      </c>
      <c r="D425" s="95">
        <v>1</v>
      </c>
      <c r="E425" s="95">
        <v>8</v>
      </c>
      <c r="F425" s="95">
        <v>1</v>
      </c>
      <c r="G425" s="95">
        <v>9</v>
      </c>
      <c r="H425" s="95">
        <v>9</v>
      </c>
    </row>
    <row r="426" spans="1:8" x14ac:dyDescent="0.25">
      <c r="A426" s="94" t="s">
        <v>1254</v>
      </c>
      <c r="B426" s="94" t="s">
        <v>326</v>
      </c>
      <c r="C426" s="96">
        <v>15</v>
      </c>
      <c r="D426" s="96">
        <v>0</v>
      </c>
      <c r="E426" s="96">
        <v>14</v>
      </c>
      <c r="F426" s="96">
        <v>0</v>
      </c>
      <c r="G426" s="96">
        <v>15</v>
      </c>
      <c r="H426" s="96">
        <v>14</v>
      </c>
    </row>
    <row r="427" spans="1:8" x14ac:dyDescent="0.25">
      <c r="A427" s="93" t="s">
        <v>1255</v>
      </c>
      <c r="B427" s="93" t="s">
        <v>230</v>
      </c>
      <c r="C427" s="95">
        <v>20</v>
      </c>
      <c r="D427" s="95">
        <v>6</v>
      </c>
      <c r="E427" s="95">
        <v>18</v>
      </c>
      <c r="F427" s="95">
        <v>6</v>
      </c>
      <c r="G427" s="95">
        <v>26</v>
      </c>
      <c r="H427" s="95">
        <v>24</v>
      </c>
    </row>
    <row r="428" spans="1:8" x14ac:dyDescent="0.25">
      <c r="A428" s="94" t="s">
        <v>1256</v>
      </c>
      <c r="B428" s="94" t="s">
        <v>456</v>
      </c>
      <c r="C428" s="96">
        <v>9</v>
      </c>
      <c r="D428" s="96">
        <v>0</v>
      </c>
      <c r="E428" s="96">
        <v>13</v>
      </c>
      <c r="F428" s="96">
        <v>0</v>
      </c>
      <c r="G428" s="96">
        <v>9</v>
      </c>
      <c r="H428" s="96">
        <v>13</v>
      </c>
    </row>
    <row r="429" spans="1:8" x14ac:dyDescent="0.25">
      <c r="A429" s="93" t="s">
        <v>1257</v>
      </c>
      <c r="B429" s="93" t="s">
        <v>416</v>
      </c>
      <c r="C429" s="95">
        <v>8</v>
      </c>
      <c r="D429" s="95">
        <v>1</v>
      </c>
      <c r="E429" s="95">
        <v>6</v>
      </c>
      <c r="F429" s="95">
        <v>1</v>
      </c>
      <c r="G429" s="95">
        <v>9</v>
      </c>
      <c r="H429" s="95">
        <v>7</v>
      </c>
    </row>
    <row r="430" spans="1:8" x14ac:dyDescent="0.25">
      <c r="A430" s="94" t="s">
        <v>1258</v>
      </c>
      <c r="B430" s="94" t="s">
        <v>84</v>
      </c>
      <c r="C430" s="96">
        <v>87</v>
      </c>
      <c r="D430" s="96">
        <v>35</v>
      </c>
      <c r="E430" s="96">
        <v>78</v>
      </c>
      <c r="F430" s="96">
        <v>36</v>
      </c>
      <c r="G430" s="96">
        <v>122</v>
      </c>
      <c r="H430" s="96">
        <v>114</v>
      </c>
    </row>
    <row r="431" spans="1:8" x14ac:dyDescent="0.25">
      <c r="A431" s="93" t="s">
        <v>1259</v>
      </c>
      <c r="B431" s="93" t="s">
        <v>421</v>
      </c>
      <c r="C431" s="95">
        <v>49</v>
      </c>
      <c r="D431" s="95">
        <v>9</v>
      </c>
      <c r="E431" s="95">
        <v>70</v>
      </c>
      <c r="F431" s="95">
        <v>10</v>
      </c>
      <c r="G431" s="95">
        <v>58</v>
      </c>
      <c r="H431" s="95">
        <v>80</v>
      </c>
    </row>
    <row r="432" spans="1:8" x14ac:dyDescent="0.25">
      <c r="A432" s="94" t="s">
        <v>1260</v>
      </c>
      <c r="B432" s="94" t="s">
        <v>740</v>
      </c>
      <c r="C432" s="96">
        <v>45</v>
      </c>
      <c r="D432" s="96">
        <v>6</v>
      </c>
      <c r="E432" s="96">
        <v>33</v>
      </c>
      <c r="F432" s="96">
        <v>4</v>
      </c>
      <c r="G432" s="96">
        <v>51</v>
      </c>
      <c r="H432" s="96">
        <v>37</v>
      </c>
    </row>
    <row r="433" spans="1:8" x14ac:dyDescent="0.25">
      <c r="A433" s="93" t="s">
        <v>1261</v>
      </c>
      <c r="B433" s="93" t="s">
        <v>283</v>
      </c>
      <c r="C433" s="95">
        <v>305</v>
      </c>
      <c r="D433" s="95">
        <v>94</v>
      </c>
      <c r="E433" s="95">
        <v>280</v>
      </c>
      <c r="F433" s="95">
        <v>92</v>
      </c>
      <c r="G433" s="95">
        <v>399</v>
      </c>
      <c r="H433" s="95">
        <v>372</v>
      </c>
    </row>
    <row r="434" spans="1:8" x14ac:dyDescent="0.25">
      <c r="A434" s="94" t="s">
        <v>1262</v>
      </c>
      <c r="B434" s="94" t="s">
        <v>341</v>
      </c>
      <c r="C434" s="96">
        <v>80</v>
      </c>
      <c r="D434" s="96">
        <v>18</v>
      </c>
      <c r="E434" s="96">
        <v>141</v>
      </c>
      <c r="F434" s="96">
        <v>20</v>
      </c>
      <c r="G434" s="96">
        <v>98</v>
      </c>
      <c r="H434" s="96">
        <v>161</v>
      </c>
    </row>
    <row r="435" spans="1:8" x14ac:dyDescent="0.25">
      <c r="A435" s="93" t="s">
        <v>1263</v>
      </c>
      <c r="B435" s="93" t="s">
        <v>785</v>
      </c>
      <c r="C435" s="95">
        <v>63</v>
      </c>
      <c r="D435" s="95">
        <v>3</v>
      </c>
      <c r="E435" s="95">
        <v>26</v>
      </c>
      <c r="F435" s="95">
        <v>2</v>
      </c>
      <c r="G435" s="95">
        <v>66</v>
      </c>
      <c r="H435" s="95">
        <v>28</v>
      </c>
    </row>
    <row r="436" spans="1:8" x14ac:dyDescent="0.25">
      <c r="A436" s="94" t="s">
        <v>1264</v>
      </c>
      <c r="B436" s="94" t="s">
        <v>129</v>
      </c>
      <c r="C436" s="96">
        <v>67</v>
      </c>
      <c r="D436" s="96">
        <v>20</v>
      </c>
      <c r="E436" s="96">
        <v>64</v>
      </c>
      <c r="F436" s="96">
        <v>18</v>
      </c>
      <c r="G436" s="96">
        <v>87</v>
      </c>
      <c r="H436" s="96">
        <v>82</v>
      </c>
    </row>
    <row r="437" spans="1:8" x14ac:dyDescent="0.25">
      <c r="A437" s="93" t="s">
        <v>1265</v>
      </c>
      <c r="B437" s="93" t="s">
        <v>375</v>
      </c>
      <c r="C437" s="95">
        <v>48</v>
      </c>
      <c r="D437" s="95">
        <v>2</v>
      </c>
      <c r="E437" s="95">
        <v>61</v>
      </c>
      <c r="F437" s="95">
        <v>5</v>
      </c>
      <c r="G437" s="95">
        <v>50</v>
      </c>
      <c r="H437" s="95">
        <v>66</v>
      </c>
    </row>
    <row r="438" spans="1:8" x14ac:dyDescent="0.25">
      <c r="A438" s="94" t="s">
        <v>1266</v>
      </c>
      <c r="B438" s="94" t="s">
        <v>391</v>
      </c>
      <c r="C438" s="96">
        <v>20</v>
      </c>
      <c r="D438" s="96">
        <v>3</v>
      </c>
      <c r="E438" s="96">
        <v>10</v>
      </c>
      <c r="F438" s="96">
        <v>2</v>
      </c>
      <c r="G438" s="96">
        <v>23</v>
      </c>
      <c r="H438" s="96">
        <v>12</v>
      </c>
    </row>
    <row r="439" spans="1:8" x14ac:dyDescent="0.25">
      <c r="A439" s="93" t="s">
        <v>1267</v>
      </c>
      <c r="B439" s="93" t="s">
        <v>249</v>
      </c>
      <c r="C439" s="95">
        <v>7</v>
      </c>
      <c r="D439" s="95">
        <v>0</v>
      </c>
      <c r="E439" s="95">
        <v>6</v>
      </c>
      <c r="F439" s="95">
        <v>0</v>
      </c>
      <c r="G439" s="95">
        <v>7</v>
      </c>
      <c r="H439" s="95">
        <v>6</v>
      </c>
    </row>
    <row r="440" spans="1:8" x14ac:dyDescent="0.25">
      <c r="A440" s="94" t="s">
        <v>1268</v>
      </c>
      <c r="B440" s="94" t="s">
        <v>638</v>
      </c>
      <c r="C440" s="96">
        <v>14</v>
      </c>
      <c r="D440" s="96">
        <v>0</v>
      </c>
      <c r="E440" s="96">
        <v>17</v>
      </c>
      <c r="F440" s="96">
        <v>1</v>
      </c>
      <c r="G440" s="96">
        <v>14</v>
      </c>
      <c r="H440" s="96">
        <v>18</v>
      </c>
    </row>
    <row r="441" spans="1:8" x14ac:dyDescent="0.25">
      <c r="A441" s="93" t="s">
        <v>1269</v>
      </c>
      <c r="B441" s="93" t="s">
        <v>445</v>
      </c>
      <c r="C441" s="95">
        <v>12</v>
      </c>
      <c r="D441" s="95">
        <v>1</v>
      </c>
      <c r="E441" s="95">
        <v>10</v>
      </c>
      <c r="F441" s="95">
        <v>0</v>
      </c>
      <c r="G441" s="95">
        <v>13</v>
      </c>
      <c r="H441" s="95">
        <v>10</v>
      </c>
    </row>
    <row r="442" spans="1:8" x14ac:dyDescent="0.25">
      <c r="A442" s="94" t="s">
        <v>1270</v>
      </c>
      <c r="B442" s="94" t="s">
        <v>118</v>
      </c>
      <c r="C442" s="96">
        <v>112</v>
      </c>
      <c r="D442" s="96">
        <v>50</v>
      </c>
      <c r="E442" s="96">
        <v>104</v>
      </c>
      <c r="F442" s="96">
        <v>47</v>
      </c>
      <c r="G442" s="96">
        <v>162</v>
      </c>
      <c r="H442" s="96">
        <v>151</v>
      </c>
    </row>
    <row r="443" spans="1:8" x14ac:dyDescent="0.25">
      <c r="A443" s="93" t="s">
        <v>1271</v>
      </c>
      <c r="B443" s="93" t="s">
        <v>648</v>
      </c>
      <c r="C443" s="95">
        <v>14</v>
      </c>
      <c r="D443" s="95">
        <v>1</v>
      </c>
      <c r="E443" s="95">
        <v>28</v>
      </c>
      <c r="F443" s="95">
        <v>4</v>
      </c>
      <c r="G443" s="95">
        <v>15</v>
      </c>
      <c r="H443" s="95">
        <v>32</v>
      </c>
    </row>
    <row r="444" spans="1:8" x14ac:dyDescent="0.25">
      <c r="A444" s="94" t="s">
        <v>1272</v>
      </c>
      <c r="B444" s="94" t="s">
        <v>663</v>
      </c>
      <c r="C444" s="96">
        <v>10</v>
      </c>
      <c r="D444" s="96">
        <v>2</v>
      </c>
      <c r="E444" s="96">
        <v>4</v>
      </c>
      <c r="F444" s="96">
        <v>2</v>
      </c>
      <c r="G444" s="96">
        <v>12</v>
      </c>
      <c r="H444" s="96">
        <v>6</v>
      </c>
    </row>
    <row r="445" spans="1:8" x14ac:dyDescent="0.25">
      <c r="A445" s="93" t="s">
        <v>1273</v>
      </c>
      <c r="B445" s="93" t="s">
        <v>288</v>
      </c>
      <c r="C445" s="95">
        <v>441</v>
      </c>
      <c r="D445" s="95">
        <v>79</v>
      </c>
      <c r="E445" s="95">
        <v>421</v>
      </c>
      <c r="F445" s="95">
        <v>78</v>
      </c>
      <c r="G445" s="95">
        <v>520</v>
      </c>
      <c r="H445" s="95">
        <v>499</v>
      </c>
    </row>
    <row r="446" spans="1:8" x14ac:dyDescent="0.25">
      <c r="A446" s="94" t="s">
        <v>1274</v>
      </c>
      <c r="B446" s="94" t="s">
        <v>691</v>
      </c>
      <c r="C446" s="96">
        <v>89</v>
      </c>
      <c r="D446" s="96">
        <v>3</v>
      </c>
      <c r="E446" s="96">
        <v>118</v>
      </c>
      <c r="F446" s="96">
        <v>10</v>
      </c>
      <c r="G446" s="96">
        <v>92</v>
      </c>
      <c r="H446" s="96">
        <v>128</v>
      </c>
    </row>
    <row r="447" spans="1:8" x14ac:dyDescent="0.25">
      <c r="A447" s="93" t="s">
        <v>1275</v>
      </c>
      <c r="B447" s="93" t="s">
        <v>803</v>
      </c>
      <c r="C447" s="95">
        <v>29</v>
      </c>
      <c r="D447" s="95">
        <v>2</v>
      </c>
      <c r="E447" s="95">
        <v>22</v>
      </c>
      <c r="F447" s="95">
        <v>2</v>
      </c>
      <c r="G447" s="95">
        <v>31</v>
      </c>
      <c r="H447" s="95">
        <v>24</v>
      </c>
    </row>
    <row r="448" spans="1:8" x14ac:dyDescent="0.25">
      <c r="A448" s="94" t="s">
        <v>1276</v>
      </c>
      <c r="B448" s="94" t="s">
        <v>115</v>
      </c>
      <c r="C448" s="96">
        <v>14</v>
      </c>
      <c r="D448" s="96">
        <v>1</v>
      </c>
      <c r="E448" s="96">
        <v>9</v>
      </c>
      <c r="F448" s="96">
        <v>1</v>
      </c>
      <c r="G448" s="96">
        <v>15</v>
      </c>
      <c r="H448" s="96">
        <v>10</v>
      </c>
    </row>
    <row r="449" spans="1:8" x14ac:dyDescent="0.25">
      <c r="A449" s="93" t="s">
        <v>1277</v>
      </c>
      <c r="B449" s="93" t="s">
        <v>358</v>
      </c>
      <c r="C449" s="95">
        <v>44</v>
      </c>
      <c r="D449" s="95">
        <v>0</v>
      </c>
      <c r="E449" s="95">
        <v>50</v>
      </c>
      <c r="F449" s="95">
        <v>0</v>
      </c>
      <c r="G449" s="95">
        <v>44</v>
      </c>
      <c r="H449" s="95">
        <v>50</v>
      </c>
    </row>
    <row r="450" spans="1:8" x14ac:dyDescent="0.25">
      <c r="A450" s="94" t="s">
        <v>1278</v>
      </c>
      <c r="B450" s="94" t="s">
        <v>376</v>
      </c>
      <c r="C450" s="96">
        <v>27</v>
      </c>
      <c r="D450" s="96">
        <v>0</v>
      </c>
      <c r="E450" s="96">
        <v>27</v>
      </c>
      <c r="F450" s="96">
        <v>0</v>
      </c>
      <c r="G450" s="96">
        <v>27</v>
      </c>
      <c r="H450" s="96">
        <v>27</v>
      </c>
    </row>
    <row r="451" spans="1:8" x14ac:dyDescent="0.25">
      <c r="A451" s="93" t="s">
        <v>1279</v>
      </c>
      <c r="B451" s="93" t="s">
        <v>63</v>
      </c>
      <c r="C451" s="95">
        <v>175</v>
      </c>
      <c r="D451" s="95">
        <v>73</v>
      </c>
      <c r="E451" s="95">
        <v>153</v>
      </c>
      <c r="F451" s="95">
        <v>72</v>
      </c>
      <c r="G451" s="95">
        <v>248</v>
      </c>
      <c r="H451" s="95">
        <v>225</v>
      </c>
    </row>
    <row r="452" spans="1:8" x14ac:dyDescent="0.25">
      <c r="A452" s="94" t="s">
        <v>1280</v>
      </c>
      <c r="B452" s="94" t="s">
        <v>738</v>
      </c>
      <c r="C452" s="96">
        <v>52</v>
      </c>
      <c r="D452" s="96">
        <v>5</v>
      </c>
      <c r="E452" s="96">
        <v>82</v>
      </c>
      <c r="F452" s="96">
        <v>6</v>
      </c>
      <c r="G452" s="96">
        <v>57</v>
      </c>
      <c r="H452" s="96">
        <v>88</v>
      </c>
    </row>
    <row r="453" spans="1:8" x14ac:dyDescent="0.25">
      <c r="A453" s="93" t="s">
        <v>1281</v>
      </c>
      <c r="B453" s="93" t="s">
        <v>782</v>
      </c>
      <c r="C453" s="95">
        <v>16</v>
      </c>
      <c r="D453" s="95">
        <v>0</v>
      </c>
      <c r="E453" s="95">
        <v>9</v>
      </c>
      <c r="F453" s="95">
        <v>0</v>
      </c>
      <c r="G453" s="95">
        <v>16</v>
      </c>
      <c r="H453" s="95">
        <v>9</v>
      </c>
    </row>
    <row r="454" spans="1:8" x14ac:dyDescent="0.25">
      <c r="A454" s="94" t="s">
        <v>1282</v>
      </c>
      <c r="B454" s="94" t="s">
        <v>51</v>
      </c>
      <c r="C454" s="96">
        <v>662</v>
      </c>
      <c r="D454" s="96">
        <v>849</v>
      </c>
      <c r="E454" s="96">
        <v>587</v>
      </c>
      <c r="F454" s="96">
        <v>837</v>
      </c>
      <c r="G454" s="96">
        <v>1511</v>
      </c>
      <c r="H454" s="96">
        <v>1424</v>
      </c>
    </row>
    <row r="455" spans="1:8" x14ac:dyDescent="0.25">
      <c r="A455" s="93" t="s">
        <v>1283</v>
      </c>
      <c r="B455" s="93" t="s">
        <v>312</v>
      </c>
      <c r="C455" s="95">
        <v>127</v>
      </c>
      <c r="D455" s="95">
        <v>13</v>
      </c>
      <c r="E455" s="95">
        <v>47</v>
      </c>
      <c r="F455" s="95">
        <v>12</v>
      </c>
      <c r="G455" s="95">
        <v>140</v>
      </c>
      <c r="H455" s="95">
        <v>59</v>
      </c>
    </row>
    <row r="456" spans="1:8" x14ac:dyDescent="0.25">
      <c r="A456" s="94" t="s">
        <v>1284</v>
      </c>
      <c r="B456" s="94" t="s">
        <v>754</v>
      </c>
      <c r="C456" s="96">
        <v>342</v>
      </c>
      <c r="D456" s="96">
        <v>3</v>
      </c>
      <c r="E456" s="96">
        <v>4</v>
      </c>
      <c r="F456" s="96">
        <v>0</v>
      </c>
      <c r="G456" s="96">
        <v>345</v>
      </c>
      <c r="H456" s="96">
        <v>4</v>
      </c>
    </row>
    <row r="457" spans="1:8" x14ac:dyDescent="0.25">
      <c r="A457" s="93" t="s">
        <v>1285</v>
      </c>
      <c r="B457" s="93" t="s">
        <v>86</v>
      </c>
      <c r="C457" s="95">
        <v>307</v>
      </c>
      <c r="D457" s="95">
        <v>259</v>
      </c>
      <c r="E457" s="95">
        <v>323</v>
      </c>
      <c r="F457" s="95">
        <v>259</v>
      </c>
      <c r="G457" s="95">
        <v>566</v>
      </c>
      <c r="H457" s="95">
        <v>582</v>
      </c>
    </row>
    <row r="458" spans="1:8" x14ac:dyDescent="0.25">
      <c r="A458" s="94" t="s">
        <v>1286</v>
      </c>
      <c r="B458" s="94" t="s">
        <v>400</v>
      </c>
      <c r="C458" s="96">
        <v>44</v>
      </c>
      <c r="D458" s="96">
        <v>1</v>
      </c>
      <c r="E458" s="96">
        <v>31</v>
      </c>
      <c r="F458" s="96">
        <v>2</v>
      </c>
      <c r="G458" s="96">
        <v>45</v>
      </c>
      <c r="H458" s="96">
        <v>33</v>
      </c>
    </row>
    <row r="459" spans="1:8" x14ac:dyDescent="0.25">
      <c r="A459" s="93" t="s">
        <v>1287</v>
      </c>
      <c r="B459" s="93" t="s">
        <v>484</v>
      </c>
      <c r="C459" s="95">
        <v>7</v>
      </c>
      <c r="D459" s="95">
        <v>1</v>
      </c>
      <c r="E459" s="95">
        <v>4</v>
      </c>
      <c r="F459" s="95">
        <v>0</v>
      </c>
      <c r="G459" s="95">
        <v>8</v>
      </c>
      <c r="H459" s="95">
        <v>4</v>
      </c>
    </row>
    <row r="460" spans="1:8" x14ac:dyDescent="0.25">
      <c r="A460" s="94" t="s">
        <v>1288</v>
      </c>
      <c r="B460" s="94" t="s">
        <v>147</v>
      </c>
      <c r="C460" s="96">
        <v>37</v>
      </c>
      <c r="D460" s="96">
        <v>26</v>
      </c>
      <c r="E460" s="96">
        <v>34</v>
      </c>
      <c r="F460" s="96">
        <v>28</v>
      </c>
      <c r="G460" s="96">
        <v>63</v>
      </c>
      <c r="H460" s="96">
        <v>62</v>
      </c>
    </row>
    <row r="461" spans="1:8" x14ac:dyDescent="0.25">
      <c r="A461" s="93" t="s">
        <v>1289</v>
      </c>
      <c r="B461" s="93" t="s">
        <v>685</v>
      </c>
      <c r="C461" s="95">
        <v>29</v>
      </c>
      <c r="D461" s="95">
        <v>6</v>
      </c>
      <c r="E461" s="95">
        <v>38</v>
      </c>
      <c r="F461" s="95">
        <v>4</v>
      </c>
      <c r="G461" s="95">
        <v>35</v>
      </c>
      <c r="H461" s="95">
        <v>42</v>
      </c>
    </row>
    <row r="462" spans="1:8" x14ac:dyDescent="0.25">
      <c r="A462" s="94" t="s">
        <v>1290</v>
      </c>
      <c r="B462" s="94" t="s">
        <v>385</v>
      </c>
      <c r="C462" s="96">
        <v>34</v>
      </c>
      <c r="D462" s="96">
        <v>4</v>
      </c>
      <c r="E462" s="96">
        <v>28</v>
      </c>
      <c r="F462" s="96">
        <v>4</v>
      </c>
      <c r="G462" s="96">
        <v>38</v>
      </c>
      <c r="H462" s="96">
        <v>32</v>
      </c>
    </row>
    <row r="463" spans="1:8" x14ac:dyDescent="0.25">
      <c r="A463" s="93" t="s">
        <v>1291</v>
      </c>
      <c r="B463" s="93" t="s">
        <v>116</v>
      </c>
      <c r="C463" s="95">
        <v>28</v>
      </c>
      <c r="D463" s="95">
        <v>40</v>
      </c>
      <c r="E463" s="95">
        <v>31</v>
      </c>
      <c r="F463" s="95">
        <v>40</v>
      </c>
      <c r="G463" s="95">
        <v>68</v>
      </c>
      <c r="H463" s="95">
        <v>71</v>
      </c>
    </row>
    <row r="464" spans="1:8" x14ac:dyDescent="0.25">
      <c r="A464" s="94" t="s">
        <v>1292</v>
      </c>
      <c r="B464" s="94" t="s">
        <v>386</v>
      </c>
      <c r="C464" s="96">
        <v>27</v>
      </c>
      <c r="D464" s="96">
        <v>0</v>
      </c>
      <c r="E464" s="96">
        <v>38</v>
      </c>
      <c r="F464" s="96">
        <v>2</v>
      </c>
      <c r="G464" s="96">
        <v>27</v>
      </c>
      <c r="H464" s="96">
        <v>40</v>
      </c>
    </row>
    <row r="465" spans="1:8" x14ac:dyDescent="0.25">
      <c r="A465" s="93" t="s">
        <v>1293</v>
      </c>
      <c r="B465" s="93" t="s">
        <v>802</v>
      </c>
      <c r="C465" s="95">
        <v>23</v>
      </c>
      <c r="D465" s="95">
        <v>0</v>
      </c>
      <c r="E465" s="95">
        <v>16</v>
      </c>
      <c r="F465" s="95">
        <v>0</v>
      </c>
      <c r="G465" s="95">
        <v>23</v>
      </c>
      <c r="H465" s="95">
        <v>16</v>
      </c>
    </row>
    <row r="466" spans="1:8" x14ac:dyDescent="0.25">
      <c r="A466" s="94" t="s">
        <v>1294</v>
      </c>
      <c r="B466" s="94" t="s">
        <v>297</v>
      </c>
      <c r="C466" s="96">
        <v>721</v>
      </c>
      <c r="D466" s="96">
        <v>315</v>
      </c>
      <c r="E466" s="96">
        <v>688</v>
      </c>
      <c r="F466" s="96">
        <v>301</v>
      </c>
      <c r="G466" s="96">
        <v>1036</v>
      </c>
      <c r="H466" s="96">
        <v>989</v>
      </c>
    </row>
    <row r="467" spans="1:8" x14ac:dyDescent="0.25">
      <c r="A467" s="93" t="s">
        <v>1295</v>
      </c>
      <c r="B467" s="93" t="s">
        <v>761</v>
      </c>
      <c r="C467" s="95">
        <v>206</v>
      </c>
      <c r="D467" s="95">
        <v>35</v>
      </c>
      <c r="E467" s="95">
        <v>275</v>
      </c>
      <c r="F467" s="95">
        <v>52</v>
      </c>
      <c r="G467" s="95">
        <v>241</v>
      </c>
      <c r="H467" s="95">
        <v>327</v>
      </c>
    </row>
    <row r="468" spans="1:8" x14ac:dyDescent="0.25">
      <c r="A468" s="94" t="s">
        <v>1296</v>
      </c>
      <c r="B468" s="94" t="s">
        <v>731</v>
      </c>
      <c r="C468" s="96">
        <v>69</v>
      </c>
      <c r="D468" s="96">
        <v>17</v>
      </c>
      <c r="E468" s="96">
        <v>37</v>
      </c>
      <c r="F468" s="96">
        <v>14</v>
      </c>
      <c r="G468" s="96">
        <v>86</v>
      </c>
      <c r="H468" s="96">
        <v>51</v>
      </c>
    </row>
    <row r="469" spans="1:8" x14ac:dyDescent="0.25">
      <c r="A469" s="93" t="s">
        <v>1297</v>
      </c>
      <c r="B469" s="93" t="s">
        <v>66</v>
      </c>
      <c r="C469" s="95">
        <v>466</v>
      </c>
      <c r="D469" s="95">
        <v>153</v>
      </c>
      <c r="E469" s="95">
        <v>436</v>
      </c>
      <c r="F469" s="95">
        <v>151</v>
      </c>
      <c r="G469" s="95">
        <v>619</v>
      </c>
      <c r="H469" s="95">
        <v>587</v>
      </c>
    </row>
    <row r="470" spans="1:8" x14ac:dyDescent="0.25">
      <c r="A470" s="94" t="s">
        <v>1298</v>
      </c>
      <c r="B470" s="94" t="s">
        <v>668</v>
      </c>
      <c r="C470" s="96">
        <v>41</v>
      </c>
      <c r="D470" s="96">
        <v>3</v>
      </c>
      <c r="E470" s="96">
        <v>80</v>
      </c>
      <c r="F470" s="96">
        <v>6</v>
      </c>
      <c r="G470" s="96">
        <v>44</v>
      </c>
      <c r="H470" s="96">
        <v>86</v>
      </c>
    </row>
    <row r="471" spans="1:8" x14ac:dyDescent="0.25">
      <c r="A471" s="93" t="s">
        <v>1299</v>
      </c>
      <c r="B471" s="93" t="s">
        <v>436</v>
      </c>
      <c r="C471" s="95">
        <v>23</v>
      </c>
      <c r="D471" s="95">
        <v>1</v>
      </c>
      <c r="E471" s="95">
        <v>12</v>
      </c>
      <c r="F471" s="95">
        <v>0</v>
      </c>
      <c r="G471" s="95">
        <v>24</v>
      </c>
      <c r="H471" s="95">
        <v>12</v>
      </c>
    </row>
    <row r="472" spans="1:8" x14ac:dyDescent="0.25">
      <c r="A472" s="94" t="s">
        <v>1300</v>
      </c>
      <c r="B472" s="94" t="s">
        <v>243</v>
      </c>
      <c r="C472" s="96">
        <v>205</v>
      </c>
      <c r="D472" s="96">
        <v>72</v>
      </c>
      <c r="E472" s="96">
        <v>193</v>
      </c>
      <c r="F472" s="96">
        <v>69</v>
      </c>
      <c r="G472" s="96">
        <v>277</v>
      </c>
      <c r="H472" s="96">
        <v>262</v>
      </c>
    </row>
    <row r="473" spans="1:8" x14ac:dyDescent="0.25">
      <c r="A473" s="93" t="s">
        <v>1301</v>
      </c>
      <c r="B473" s="93" t="s">
        <v>653</v>
      </c>
      <c r="C473" s="95">
        <v>46</v>
      </c>
      <c r="D473" s="95">
        <v>7</v>
      </c>
      <c r="E473" s="95">
        <v>68</v>
      </c>
      <c r="F473" s="95">
        <v>11</v>
      </c>
      <c r="G473" s="95">
        <v>53</v>
      </c>
      <c r="H473" s="95">
        <v>79</v>
      </c>
    </row>
    <row r="474" spans="1:8" x14ac:dyDescent="0.25">
      <c r="A474" s="94" t="s">
        <v>1302</v>
      </c>
      <c r="B474" s="94" t="s">
        <v>744</v>
      </c>
      <c r="C474" s="96">
        <v>20</v>
      </c>
      <c r="D474" s="96">
        <v>2</v>
      </c>
      <c r="E474" s="96">
        <v>12</v>
      </c>
      <c r="F474" s="96">
        <v>1</v>
      </c>
      <c r="G474" s="96">
        <v>22</v>
      </c>
      <c r="H474" s="96">
        <v>13</v>
      </c>
    </row>
    <row r="475" spans="1:8" x14ac:dyDescent="0.25">
      <c r="A475" s="93" t="s">
        <v>1303</v>
      </c>
      <c r="B475" s="93" t="s">
        <v>190</v>
      </c>
      <c r="C475" s="95">
        <v>2</v>
      </c>
      <c r="D475" s="95">
        <v>0</v>
      </c>
      <c r="E475" s="95">
        <v>2</v>
      </c>
      <c r="F475" s="95">
        <v>0</v>
      </c>
      <c r="G475" s="95">
        <v>2</v>
      </c>
      <c r="H475" s="95">
        <v>2</v>
      </c>
    </row>
    <row r="476" spans="1:8" x14ac:dyDescent="0.25">
      <c r="A476" s="94" t="s">
        <v>1304</v>
      </c>
      <c r="B476" s="94" t="s">
        <v>587</v>
      </c>
      <c r="C476" s="96">
        <v>2</v>
      </c>
      <c r="D476" s="96">
        <v>0</v>
      </c>
      <c r="E476" s="96">
        <v>4</v>
      </c>
      <c r="F476" s="96">
        <v>0</v>
      </c>
      <c r="G476" s="96">
        <v>2</v>
      </c>
      <c r="H476" s="96">
        <v>4</v>
      </c>
    </row>
    <row r="477" spans="1:8" x14ac:dyDescent="0.25">
      <c r="A477" s="93" t="s">
        <v>1305</v>
      </c>
      <c r="B477" s="93" t="s">
        <v>697</v>
      </c>
      <c r="C477" s="95">
        <v>3</v>
      </c>
      <c r="D477" s="95">
        <v>0</v>
      </c>
      <c r="E477" s="95">
        <v>1</v>
      </c>
      <c r="F477" s="95">
        <v>0</v>
      </c>
      <c r="G477" s="95">
        <v>3</v>
      </c>
      <c r="H477" s="95">
        <v>1</v>
      </c>
    </row>
    <row r="478" spans="1:8" x14ac:dyDescent="0.25">
      <c r="A478" s="94" t="s">
        <v>1306</v>
      </c>
      <c r="B478" s="94" t="s">
        <v>179</v>
      </c>
      <c r="C478" s="96">
        <v>2</v>
      </c>
      <c r="D478" s="96">
        <v>2</v>
      </c>
      <c r="E478" s="96">
        <v>2</v>
      </c>
      <c r="F478" s="96">
        <v>2</v>
      </c>
      <c r="G478" s="96">
        <v>4</v>
      </c>
      <c r="H478" s="96">
        <v>4</v>
      </c>
    </row>
    <row r="479" spans="1:8" x14ac:dyDescent="0.25">
      <c r="A479" s="93" t="s">
        <v>1307</v>
      </c>
      <c r="B479" s="93" t="s">
        <v>502</v>
      </c>
      <c r="C479" s="95">
        <v>1</v>
      </c>
      <c r="D479" s="95">
        <v>0</v>
      </c>
      <c r="E479" s="95">
        <v>1</v>
      </c>
      <c r="F479" s="95">
        <v>1</v>
      </c>
      <c r="G479" s="95">
        <v>1</v>
      </c>
      <c r="H479" s="95">
        <v>2</v>
      </c>
    </row>
    <row r="480" spans="1:8" x14ac:dyDescent="0.25">
      <c r="A480" s="94" t="s">
        <v>1308</v>
      </c>
      <c r="B480" s="94" t="s">
        <v>558</v>
      </c>
      <c r="C480" s="96">
        <v>0</v>
      </c>
      <c r="D480" s="96">
        <v>1</v>
      </c>
      <c r="E480" s="96">
        <v>0</v>
      </c>
      <c r="F480" s="96">
        <v>0</v>
      </c>
      <c r="G480" s="96">
        <v>1</v>
      </c>
      <c r="H480" s="96">
        <v>0</v>
      </c>
    </row>
    <row r="481" spans="1:8" x14ac:dyDescent="0.25">
      <c r="A481" s="93" t="s">
        <v>1309</v>
      </c>
      <c r="B481" s="93" t="s">
        <v>149</v>
      </c>
      <c r="C481" s="95">
        <v>196</v>
      </c>
      <c r="D481" s="95">
        <v>241</v>
      </c>
      <c r="E481" s="95">
        <v>194</v>
      </c>
      <c r="F481" s="95">
        <v>239</v>
      </c>
      <c r="G481" s="95">
        <v>437</v>
      </c>
      <c r="H481" s="95">
        <v>433</v>
      </c>
    </row>
    <row r="482" spans="1:8" x14ac:dyDescent="0.25">
      <c r="A482" s="94" t="s">
        <v>1310</v>
      </c>
      <c r="B482" s="94" t="s">
        <v>412</v>
      </c>
      <c r="C482" s="96">
        <v>38</v>
      </c>
      <c r="D482" s="96">
        <v>6</v>
      </c>
      <c r="E482" s="96">
        <v>42</v>
      </c>
      <c r="F482" s="96">
        <v>8</v>
      </c>
      <c r="G482" s="96">
        <v>44</v>
      </c>
      <c r="H482" s="96">
        <v>50</v>
      </c>
    </row>
    <row r="483" spans="1:8" x14ac:dyDescent="0.25">
      <c r="A483" s="93" t="s">
        <v>1311</v>
      </c>
      <c r="B483" s="93" t="s">
        <v>674</v>
      </c>
      <c r="C483" s="95">
        <v>4</v>
      </c>
      <c r="D483" s="95">
        <v>0</v>
      </c>
      <c r="E483" s="95">
        <v>2</v>
      </c>
      <c r="F483" s="95">
        <v>0</v>
      </c>
      <c r="G483" s="95">
        <v>4</v>
      </c>
      <c r="H483" s="95">
        <v>2</v>
      </c>
    </row>
    <row r="484" spans="1:8" x14ac:dyDescent="0.25">
      <c r="A484" s="94" t="s">
        <v>1312</v>
      </c>
      <c r="B484" s="94" t="s">
        <v>89</v>
      </c>
      <c r="C484" s="96">
        <v>702</v>
      </c>
      <c r="D484" s="96">
        <v>230</v>
      </c>
      <c r="E484" s="96">
        <v>710</v>
      </c>
      <c r="F484" s="96">
        <v>216</v>
      </c>
      <c r="G484" s="96">
        <v>932</v>
      </c>
      <c r="H484" s="96">
        <v>926</v>
      </c>
    </row>
    <row r="485" spans="1:8" x14ac:dyDescent="0.25">
      <c r="A485" s="93" t="s">
        <v>1313</v>
      </c>
      <c r="B485" s="93" t="s">
        <v>794</v>
      </c>
      <c r="C485" s="95">
        <v>393</v>
      </c>
      <c r="D485" s="95">
        <v>65</v>
      </c>
      <c r="E485" s="95">
        <v>477</v>
      </c>
      <c r="F485" s="95">
        <v>88</v>
      </c>
      <c r="G485" s="95">
        <v>458</v>
      </c>
      <c r="H485" s="95">
        <v>565</v>
      </c>
    </row>
    <row r="486" spans="1:8" x14ac:dyDescent="0.25">
      <c r="A486" s="94" t="s">
        <v>1314</v>
      </c>
      <c r="B486" s="94" t="s">
        <v>795</v>
      </c>
      <c r="C486" s="96">
        <v>191</v>
      </c>
      <c r="D486" s="96">
        <v>43</v>
      </c>
      <c r="E486" s="96">
        <v>99</v>
      </c>
      <c r="F486" s="96">
        <v>34</v>
      </c>
      <c r="G486" s="96">
        <v>234</v>
      </c>
      <c r="H486" s="96">
        <v>133</v>
      </c>
    </row>
    <row r="487" spans="1:8" x14ac:dyDescent="0.25">
      <c r="A487" s="93" t="s">
        <v>1315</v>
      </c>
      <c r="B487" s="93" t="s">
        <v>74</v>
      </c>
      <c r="C487" s="95">
        <v>349</v>
      </c>
      <c r="D487" s="95">
        <v>304</v>
      </c>
      <c r="E487" s="95">
        <v>327</v>
      </c>
      <c r="F487" s="95">
        <v>251</v>
      </c>
      <c r="G487" s="95">
        <v>653</v>
      </c>
      <c r="H487" s="95">
        <v>578</v>
      </c>
    </row>
    <row r="488" spans="1:8" x14ac:dyDescent="0.25">
      <c r="A488" s="94" t="s">
        <v>1316</v>
      </c>
      <c r="B488" s="94" t="s">
        <v>770</v>
      </c>
      <c r="C488" s="96">
        <v>253</v>
      </c>
      <c r="D488" s="96">
        <v>78</v>
      </c>
      <c r="E488" s="96">
        <v>374</v>
      </c>
      <c r="F488" s="96">
        <v>157</v>
      </c>
      <c r="G488" s="96">
        <v>331</v>
      </c>
      <c r="H488" s="96">
        <v>531</v>
      </c>
    </row>
    <row r="489" spans="1:8" x14ac:dyDescent="0.25">
      <c r="A489" s="93" t="s">
        <v>1317</v>
      </c>
      <c r="B489" s="93" t="s">
        <v>815</v>
      </c>
      <c r="C489" s="95">
        <v>223</v>
      </c>
      <c r="D489" s="95">
        <v>45</v>
      </c>
      <c r="E489" s="95">
        <v>132</v>
      </c>
      <c r="F489" s="95">
        <v>19</v>
      </c>
      <c r="G489" s="95">
        <v>268</v>
      </c>
      <c r="H489" s="95">
        <v>151</v>
      </c>
    </row>
    <row r="490" spans="1:8" x14ac:dyDescent="0.25">
      <c r="A490" s="94" t="s">
        <v>1318</v>
      </c>
      <c r="B490" s="94" t="s">
        <v>55</v>
      </c>
      <c r="C490" s="96">
        <v>121</v>
      </c>
      <c r="D490" s="96">
        <v>18</v>
      </c>
      <c r="E490" s="96">
        <v>125</v>
      </c>
      <c r="F490" s="96">
        <v>16</v>
      </c>
      <c r="G490" s="96">
        <v>139</v>
      </c>
      <c r="H490" s="96">
        <v>141</v>
      </c>
    </row>
    <row r="491" spans="1:8" x14ac:dyDescent="0.25">
      <c r="A491" s="93" t="s">
        <v>1319</v>
      </c>
      <c r="B491" s="93" t="s">
        <v>370</v>
      </c>
      <c r="C491" s="95">
        <v>36</v>
      </c>
      <c r="D491" s="95">
        <v>4</v>
      </c>
      <c r="E491" s="95">
        <v>57</v>
      </c>
      <c r="F491" s="95">
        <v>6</v>
      </c>
      <c r="G491" s="95">
        <v>40</v>
      </c>
      <c r="H491" s="95">
        <v>63</v>
      </c>
    </row>
    <row r="492" spans="1:8" x14ac:dyDescent="0.25">
      <c r="A492" s="94" t="s">
        <v>1320</v>
      </c>
      <c r="B492" s="94" t="s">
        <v>772</v>
      </c>
      <c r="C492" s="96">
        <v>52</v>
      </c>
      <c r="D492" s="96">
        <v>2</v>
      </c>
      <c r="E492" s="96">
        <v>28</v>
      </c>
      <c r="F492" s="96">
        <v>2</v>
      </c>
      <c r="G492" s="96">
        <v>54</v>
      </c>
      <c r="H492" s="96">
        <v>30</v>
      </c>
    </row>
    <row r="493" spans="1:8" x14ac:dyDescent="0.25">
      <c r="A493" s="93" t="s">
        <v>1321</v>
      </c>
      <c r="B493" s="93" t="s">
        <v>163</v>
      </c>
      <c r="C493" s="95">
        <v>113</v>
      </c>
      <c r="D493" s="95">
        <v>10</v>
      </c>
      <c r="E493" s="95">
        <v>112</v>
      </c>
      <c r="F493" s="95">
        <v>10</v>
      </c>
      <c r="G493" s="95">
        <v>123</v>
      </c>
      <c r="H493" s="95">
        <v>122</v>
      </c>
    </row>
    <row r="494" spans="1:8" x14ac:dyDescent="0.25">
      <c r="A494" s="94" t="s">
        <v>1322</v>
      </c>
      <c r="B494" s="94" t="s">
        <v>393</v>
      </c>
      <c r="C494" s="96">
        <v>77</v>
      </c>
      <c r="D494" s="96">
        <v>5</v>
      </c>
      <c r="E494" s="96">
        <v>91</v>
      </c>
      <c r="F494" s="96">
        <v>5</v>
      </c>
      <c r="G494" s="96">
        <v>82</v>
      </c>
      <c r="H494" s="96">
        <v>96</v>
      </c>
    </row>
    <row r="495" spans="1:8" x14ac:dyDescent="0.25">
      <c r="A495" s="93" t="s">
        <v>1323</v>
      </c>
      <c r="B495" s="93" t="s">
        <v>356</v>
      </c>
      <c r="C495" s="95">
        <v>30</v>
      </c>
      <c r="D495" s="95">
        <v>0</v>
      </c>
      <c r="E495" s="95">
        <v>19</v>
      </c>
      <c r="F495" s="95">
        <v>0</v>
      </c>
      <c r="G495" s="95">
        <v>30</v>
      </c>
      <c r="H495" s="95">
        <v>19</v>
      </c>
    </row>
    <row r="496" spans="1:8" x14ac:dyDescent="0.25">
      <c r="A496" s="94" t="s">
        <v>1624</v>
      </c>
      <c r="B496" s="94" t="s">
        <v>196</v>
      </c>
      <c r="C496" s="96">
        <v>0</v>
      </c>
      <c r="D496" s="96">
        <v>0</v>
      </c>
      <c r="E496" s="96">
        <v>0</v>
      </c>
      <c r="F496" s="96">
        <v>0</v>
      </c>
      <c r="G496" s="96">
        <v>0</v>
      </c>
      <c r="H496" s="96">
        <v>0</v>
      </c>
    </row>
    <row r="497" spans="1:8" x14ac:dyDescent="0.25">
      <c r="A497" s="93" t="s">
        <v>1625</v>
      </c>
      <c r="B497" s="93" t="s">
        <v>518</v>
      </c>
      <c r="C497" s="95">
        <v>0</v>
      </c>
      <c r="D497" s="95">
        <v>0</v>
      </c>
      <c r="E497" s="95">
        <v>0</v>
      </c>
      <c r="F497" s="95">
        <v>0</v>
      </c>
      <c r="G497" s="95">
        <v>0</v>
      </c>
      <c r="H497" s="95">
        <v>0</v>
      </c>
    </row>
    <row r="498" spans="1:8" x14ac:dyDescent="0.25">
      <c r="A498" s="94" t="s">
        <v>1324</v>
      </c>
      <c r="B498" s="94" t="s">
        <v>491</v>
      </c>
      <c r="C498" s="96">
        <v>1</v>
      </c>
      <c r="D498" s="96">
        <v>0</v>
      </c>
      <c r="E498" s="96">
        <v>1</v>
      </c>
      <c r="F498" s="96">
        <v>0</v>
      </c>
      <c r="G498" s="96">
        <v>1</v>
      </c>
      <c r="H498" s="96">
        <v>1</v>
      </c>
    </row>
    <row r="499" spans="1:8" x14ac:dyDescent="0.25">
      <c r="A499" s="93" t="s">
        <v>1325</v>
      </c>
      <c r="B499" s="93" t="s">
        <v>213</v>
      </c>
      <c r="C499" s="95">
        <v>5</v>
      </c>
      <c r="D499" s="95">
        <v>2</v>
      </c>
      <c r="E499" s="95">
        <v>5</v>
      </c>
      <c r="F499" s="95">
        <v>2</v>
      </c>
      <c r="G499" s="95">
        <v>7</v>
      </c>
      <c r="H499" s="95">
        <v>7</v>
      </c>
    </row>
    <row r="500" spans="1:8" x14ac:dyDescent="0.25">
      <c r="A500" s="94" t="s">
        <v>1326</v>
      </c>
      <c r="B500" s="94" t="s">
        <v>431</v>
      </c>
      <c r="C500" s="96">
        <v>5</v>
      </c>
      <c r="D500" s="96">
        <v>1</v>
      </c>
      <c r="E500" s="96">
        <v>5</v>
      </c>
      <c r="F500" s="96">
        <v>1</v>
      </c>
      <c r="G500" s="96">
        <v>6</v>
      </c>
      <c r="H500" s="96">
        <v>6</v>
      </c>
    </row>
    <row r="501" spans="1:8" x14ac:dyDescent="0.25">
      <c r="A501" s="93" t="s">
        <v>1327</v>
      </c>
      <c r="B501" s="93" t="s">
        <v>480</v>
      </c>
      <c r="C501" s="95">
        <v>2</v>
      </c>
      <c r="D501" s="95">
        <v>0</v>
      </c>
      <c r="E501" s="95">
        <v>2</v>
      </c>
      <c r="F501" s="95">
        <v>0</v>
      </c>
      <c r="G501" s="95">
        <v>2</v>
      </c>
      <c r="H501" s="95">
        <v>2</v>
      </c>
    </row>
    <row r="502" spans="1:8" x14ac:dyDescent="0.25">
      <c r="A502" s="94" t="s">
        <v>1328</v>
      </c>
      <c r="B502" s="94" t="s">
        <v>152</v>
      </c>
      <c r="C502" s="96">
        <v>7</v>
      </c>
      <c r="D502" s="96">
        <v>0</v>
      </c>
      <c r="E502" s="96">
        <v>6</v>
      </c>
      <c r="F502" s="96">
        <v>0</v>
      </c>
      <c r="G502" s="96">
        <v>7</v>
      </c>
      <c r="H502" s="96">
        <v>6</v>
      </c>
    </row>
    <row r="503" spans="1:8" x14ac:dyDescent="0.25">
      <c r="A503" s="93" t="s">
        <v>1329</v>
      </c>
      <c r="B503" s="93" t="s">
        <v>478</v>
      </c>
      <c r="C503" s="95">
        <v>1</v>
      </c>
      <c r="D503" s="95">
        <v>2</v>
      </c>
      <c r="E503" s="95">
        <v>40</v>
      </c>
      <c r="F503" s="95">
        <v>4</v>
      </c>
      <c r="G503" s="95">
        <v>3</v>
      </c>
      <c r="H503" s="95">
        <v>44</v>
      </c>
    </row>
    <row r="504" spans="1:8" x14ac:dyDescent="0.25">
      <c r="A504" s="94" t="s">
        <v>1330</v>
      </c>
      <c r="B504" s="94" t="s">
        <v>792</v>
      </c>
      <c r="C504" s="96">
        <v>42</v>
      </c>
      <c r="D504" s="96">
        <v>4</v>
      </c>
      <c r="E504" s="96">
        <v>3</v>
      </c>
      <c r="F504" s="96">
        <v>2</v>
      </c>
      <c r="G504" s="96">
        <v>46</v>
      </c>
      <c r="H504" s="96">
        <v>5</v>
      </c>
    </row>
    <row r="505" spans="1:8" x14ac:dyDescent="0.25">
      <c r="A505" s="93" t="s">
        <v>1331</v>
      </c>
      <c r="B505" s="93" t="s">
        <v>280</v>
      </c>
      <c r="C505" s="95">
        <v>185</v>
      </c>
      <c r="D505" s="95">
        <v>363</v>
      </c>
      <c r="E505" s="95">
        <v>185</v>
      </c>
      <c r="F505" s="95">
        <v>361</v>
      </c>
      <c r="G505" s="95">
        <v>548</v>
      </c>
      <c r="H505" s="95">
        <v>546</v>
      </c>
    </row>
    <row r="506" spans="1:8" x14ac:dyDescent="0.25">
      <c r="A506" s="94" t="s">
        <v>1332</v>
      </c>
      <c r="B506" s="94" t="s">
        <v>681</v>
      </c>
      <c r="C506" s="96">
        <v>76</v>
      </c>
      <c r="D506" s="96">
        <v>73</v>
      </c>
      <c r="E506" s="96">
        <v>115</v>
      </c>
      <c r="F506" s="96">
        <v>174</v>
      </c>
      <c r="G506" s="96">
        <v>149</v>
      </c>
      <c r="H506" s="96">
        <v>289</v>
      </c>
    </row>
    <row r="507" spans="1:8" x14ac:dyDescent="0.25">
      <c r="A507" s="93" t="s">
        <v>1333</v>
      </c>
      <c r="B507" s="93" t="s">
        <v>828</v>
      </c>
      <c r="C507" s="95">
        <v>46</v>
      </c>
      <c r="D507" s="95">
        <v>101</v>
      </c>
      <c r="E507" s="95">
        <v>7</v>
      </c>
      <c r="F507" s="95">
        <v>2</v>
      </c>
      <c r="G507" s="95">
        <v>147</v>
      </c>
      <c r="H507" s="95">
        <v>9</v>
      </c>
    </row>
    <row r="508" spans="1:8" x14ac:dyDescent="0.25">
      <c r="A508" s="94" t="s">
        <v>1334</v>
      </c>
      <c r="B508" s="94" t="s">
        <v>235</v>
      </c>
      <c r="C508" s="96">
        <v>30</v>
      </c>
      <c r="D508" s="96">
        <v>55</v>
      </c>
      <c r="E508" s="96">
        <v>27</v>
      </c>
      <c r="F508" s="96">
        <v>54</v>
      </c>
      <c r="G508" s="96">
        <v>85</v>
      </c>
      <c r="H508" s="96">
        <v>81</v>
      </c>
    </row>
    <row r="509" spans="1:8" x14ac:dyDescent="0.25">
      <c r="A509" s="93" t="s">
        <v>1335</v>
      </c>
      <c r="B509" s="93" t="s">
        <v>654</v>
      </c>
      <c r="C509" s="95">
        <v>13</v>
      </c>
      <c r="D509" s="95">
        <v>17</v>
      </c>
      <c r="E509" s="95">
        <v>29</v>
      </c>
      <c r="F509" s="95">
        <v>32</v>
      </c>
      <c r="G509" s="95">
        <v>30</v>
      </c>
      <c r="H509" s="95">
        <v>61</v>
      </c>
    </row>
    <row r="510" spans="1:8" x14ac:dyDescent="0.25">
      <c r="A510" s="94" t="s">
        <v>1336</v>
      </c>
      <c r="B510" s="94" t="s">
        <v>806</v>
      </c>
      <c r="C510" s="96">
        <v>15</v>
      </c>
      <c r="D510" s="96">
        <v>15</v>
      </c>
      <c r="E510" s="96">
        <v>2</v>
      </c>
      <c r="F510" s="96">
        <v>1</v>
      </c>
      <c r="G510" s="96">
        <v>30</v>
      </c>
      <c r="H510" s="96">
        <v>3</v>
      </c>
    </row>
    <row r="511" spans="1:8" x14ac:dyDescent="0.25">
      <c r="A511" s="93" t="s">
        <v>1337</v>
      </c>
      <c r="B511" s="93" t="s">
        <v>294</v>
      </c>
      <c r="C511" s="95">
        <v>491</v>
      </c>
      <c r="D511" s="95">
        <v>1266</v>
      </c>
      <c r="E511" s="95">
        <v>489</v>
      </c>
      <c r="F511" s="95">
        <v>1267</v>
      </c>
      <c r="G511" s="95">
        <v>1757</v>
      </c>
      <c r="H511" s="95">
        <v>1756</v>
      </c>
    </row>
    <row r="512" spans="1:8" x14ac:dyDescent="0.25">
      <c r="A512" s="94" t="s">
        <v>1338</v>
      </c>
      <c r="B512" s="94" t="s">
        <v>729</v>
      </c>
      <c r="C512" s="96">
        <v>96</v>
      </c>
      <c r="D512" s="96">
        <v>283</v>
      </c>
      <c r="E512" s="96">
        <v>189</v>
      </c>
      <c r="F512" s="96">
        <v>577</v>
      </c>
      <c r="G512" s="96">
        <v>379</v>
      </c>
      <c r="H512" s="96">
        <v>766</v>
      </c>
    </row>
    <row r="513" spans="1:8" x14ac:dyDescent="0.25">
      <c r="A513" s="93" t="s">
        <v>1339</v>
      </c>
      <c r="B513" s="93" t="s">
        <v>831</v>
      </c>
      <c r="C513" s="95">
        <v>107</v>
      </c>
      <c r="D513" s="95">
        <v>301</v>
      </c>
      <c r="E513" s="95">
        <v>16</v>
      </c>
      <c r="F513" s="95">
        <v>7</v>
      </c>
      <c r="G513" s="95">
        <v>408</v>
      </c>
      <c r="H513" s="95">
        <v>23</v>
      </c>
    </row>
    <row r="514" spans="1:8" x14ac:dyDescent="0.25">
      <c r="A514" s="94" t="s">
        <v>1340</v>
      </c>
      <c r="B514" s="94" t="s">
        <v>91</v>
      </c>
      <c r="C514" s="96">
        <v>72</v>
      </c>
      <c r="D514" s="96">
        <v>25</v>
      </c>
      <c r="E514" s="96">
        <v>76</v>
      </c>
      <c r="F514" s="96">
        <v>23</v>
      </c>
      <c r="G514" s="96">
        <v>97</v>
      </c>
      <c r="H514" s="96">
        <v>99</v>
      </c>
    </row>
    <row r="515" spans="1:8" x14ac:dyDescent="0.25">
      <c r="A515" s="93" t="s">
        <v>1341</v>
      </c>
      <c r="B515" s="93" t="s">
        <v>378</v>
      </c>
      <c r="C515" s="95">
        <v>83</v>
      </c>
      <c r="D515" s="95">
        <v>19</v>
      </c>
      <c r="E515" s="95">
        <v>229</v>
      </c>
      <c r="F515" s="95">
        <v>35</v>
      </c>
      <c r="G515" s="95">
        <v>102</v>
      </c>
      <c r="H515" s="95">
        <v>264</v>
      </c>
    </row>
    <row r="516" spans="1:8" x14ac:dyDescent="0.25">
      <c r="A516" s="94" t="s">
        <v>1342</v>
      </c>
      <c r="B516" s="94" t="s">
        <v>821</v>
      </c>
      <c r="C516" s="96">
        <v>184</v>
      </c>
      <c r="D516" s="96">
        <v>19</v>
      </c>
      <c r="E516" s="96">
        <v>99</v>
      </c>
      <c r="F516" s="96">
        <v>8</v>
      </c>
      <c r="G516" s="96">
        <v>203</v>
      </c>
      <c r="H516" s="96">
        <v>107</v>
      </c>
    </row>
    <row r="517" spans="1:8" x14ac:dyDescent="0.25">
      <c r="A517" s="93" t="s">
        <v>1343</v>
      </c>
      <c r="B517" s="93" t="s">
        <v>154</v>
      </c>
      <c r="C517" s="95">
        <v>82</v>
      </c>
      <c r="D517" s="95">
        <v>19</v>
      </c>
      <c r="E517" s="95">
        <v>77</v>
      </c>
      <c r="F517" s="95">
        <v>17</v>
      </c>
      <c r="G517" s="95">
        <v>101</v>
      </c>
      <c r="H517" s="95">
        <v>94</v>
      </c>
    </row>
    <row r="518" spans="1:8" x14ac:dyDescent="0.25">
      <c r="A518" s="94" t="s">
        <v>1344</v>
      </c>
      <c r="B518" s="94" t="s">
        <v>635</v>
      </c>
      <c r="C518" s="96">
        <v>26</v>
      </c>
      <c r="D518" s="96">
        <v>3</v>
      </c>
      <c r="E518" s="96">
        <v>31</v>
      </c>
      <c r="F518" s="96">
        <v>5</v>
      </c>
      <c r="G518" s="96">
        <v>29</v>
      </c>
      <c r="H518" s="96">
        <v>36</v>
      </c>
    </row>
    <row r="519" spans="1:8" x14ac:dyDescent="0.25">
      <c r="A519" s="93" t="s">
        <v>1345</v>
      </c>
      <c r="B519" s="93" t="s">
        <v>622</v>
      </c>
      <c r="C519" s="95">
        <v>11</v>
      </c>
      <c r="D519" s="95">
        <v>1</v>
      </c>
      <c r="E519" s="95">
        <v>12</v>
      </c>
      <c r="F519" s="95">
        <v>1</v>
      </c>
      <c r="G519" s="95">
        <v>12</v>
      </c>
      <c r="H519" s="95">
        <v>13</v>
      </c>
    </row>
    <row r="520" spans="1:8" x14ac:dyDescent="0.25">
      <c r="A520" s="94" t="s">
        <v>1346</v>
      </c>
      <c r="B520" s="94" t="s">
        <v>257</v>
      </c>
      <c r="C520" s="96">
        <v>486</v>
      </c>
      <c r="D520" s="96">
        <v>172</v>
      </c>
      <c r="E520" s="96">
        <v>315</v>
      </c>
      <c r="F520" s="96">
        <v>156</v>
      </c>
      <c r="G520" s="96">
        <v>658</v>
      </c>
      <c r="H520" s="96">
        <v>471</v>
      </c>
    </row>
    <row r="521" spans="1:8" x14ac:dyDescent="0.25">
      <c r="A521" s="93" t="s">
        <v>1347</v>
      </c>
      <c r="B521" s="93" t="s">
        <v>714</v>
      </c>
      <c r="C521" s="95">
        <v>345</v>
      </c>
      <c r="D521" s="95">
        <v>50</v>
      </c>
      <c r="E521" s="95">
        <v>581</v>
      </c>
      <c r="F521" s="95">
        <v>68</v>
      </c>
      <c r="G521" s="95">
        <v>395</v>
      </c>
      <c r="H521" s="95">
        <v>649</v>
      </c>
    </row>
    <row r="522" spans="1:8" x14ac:dyDescent="0.25">
      <c r="A522" s="94" t="s">
        <v>1348</v>
      </c>
      <c r="B522" s="94" t="s">
        <v>817</v>
      </c>
      <c r="C522" s="96">
        <v>224</v>
      </c>
      <c r="D522" s="96">
        <v>17</v>
      </c>
      <c r="E522" s="96">
        <v>172</v>
      </c>
      <c r="F522" s="96">
        <v>15</v>
      </c>
      <c r="G522" s="96">
        <v>241</v>
      </c>
      <c r="H522" s="96">
        <v>187</v>
      </c>
    </row>
    <row r="523" spans="1:8" x14ac:dyDescent="0.25">
      <c r="A523" s="93" t="s">
        <v>1349</v>
      </c>
      <c r="B523" s="93" t="s">
        <v>275</v>
      </c>
      <c r="C523" s="95">
        <v>184</v>
      </c>
      <c r="D523" s="95">
        <v>158</v>
      </c>
      <c r="E523" s="95">
        <v>182</v>
      </c>
      <c r="F523" s="95">
        <v>158</v>
      </c>
      <c r="G523" s="95">
        <v>342</v>
      </c>
      <c r="H523" s="95">
        <v>340</v>
      </c>
    </row>
    <row r="524" spans="1:8" x14ac:dyDescent="0.25">
      <c r="A524" s="94" t="s">
        <v>1350</v>
      </c>
      <c r="B524" s="94" t="s">
        <v>694</v>
      </c>
      <c r="C524" s="96">
        <v>85</v>
      </c>
      <c r="D524" s="96">
        <v>41</v>
      </c>
      <c r="E524" s="96">
        <v>191</v>
      </c>
      <c r="F524" s="96">
        <v>76</v>
      </c>
      <c r="G524" s="96">
        <v>126</v>
      </c>
      <c r="H524" s="96">
        <v>267</v>
      </c>
    </row>
    <row r="525" spans="1:8" x14ac:dyDescent="0.25">
      <c r="A525" s="93" t="s">
        <v>1351</v>
      </c>
      <c r="B525" s="93" t="s">
        <v>796</v>
      </c>
      <c r="C525" s="95">
        <v>119</v>
      </c>
      <c r="D525" s="95">
        <v>47</v>
      </c>
      <c r="E525" s="95">
        <v>14</v>
      </c>
      <c r="F525" s="95">
        <v>8</v>
      </c>
      <c r="G525" s="95">
        <v>166</v>
      </c>
      <c r="H525" s="95">
        <v>22</v>
      </c>
    </row>
    <row r="526" spans="1:8" x14ac:dyDescent="0.25">
      <c r="A526" s="94" t="s">
        <v>1352</v>
      </c>
      <c r="B526" s="94" t="s">
        <v>169</v>
      </c>
      <c r="C526" s="96">
        <v>7</v>
      </c>
      <c r="D526" s="96">
        <v>6</v>
      </c>
      <c r="E526" s="96">
        <v>7</v>
      </c>
      <c r="F526" s="96">
        <v>6</v>
      </c>
      <c r="G526" s="96">
        <v>13</v>
      </c>
      <c r="H526" s="96">
        <v>13</v>
      </c>
    </row>
    <row r="527" spans="1:8" x14ac:dyDescent="0.25">
      <c r="A527" s="93" t="s">
        <v>1353</v>
      </c>
      <c r="B527" s="93" t="s">
        <v>700</v>
      </c>
      <c r="C527" s="95">
        <v>18</v>
      </c>
      <c r="D527" s="95">
        <v>4</v>
      </c>
      <c r="E527" s="95">
        <v>56</v>
      </c>
      <c r="F527" s="95">
        <v>4</v>
      </c>
      <c r="G527" s="95">
        <v>22</v>
      </c>
      <c r="H527" s="95">
        <v>60</v>
      </c>
    </row>
    <row r="528" spans="1:8" x14ac:dyDescent="0.25">
      <c r="A528" s="94" t="s">
        <v>1354</v>
      </c>
      <c r="B528" s="94" t="s">
        <v>775</v>
      </c>
      <c r="C528" s="96">
        <v>43</v>
      </c>
      <c r="D528" s="96">
        <v>0</v>
      </c>
      <c r="E528" s="96">
        <v>23</v>
      </c>
      <c r="F528" s="96">
        <v>0</v>
      </c>
      <c r="G528" s="96">
        <v>43</v>
      </c>
      <c r="H528" s="96">
        <v>23</v>
      </c>
    </row>
    <row r="529" spans="1:8" x14ac:dyDescent="0.25">
      <c r="A529" s="93" t="s">
        <v>1355</v>
      </c>
      <c r="B529" s="93" t="s">
        <v>167</v>
      </c>
      <c r="C529" s="95">
        <v>34</v>
      </c>
      <c r="D529" s="95">
        <v>43</v>
      </c>
      <c r="E529" s="95">
        <v>32</v>
      </c>
      <c r="F529" s="95">
        <v>43</v>
      </c>
      <c r="G529" s="95">
        <v>77</v>
      </c>
      <c r="H529" s="95">
        <v>75</v>
      </c>
    </row>
    <row r="530" spans="1:8" x14ac:dyDescent="0.25">
      <c r="A530" s="94" t="s">
        <v>1356</v>
      </c>
      <c r="B530" s="94" t="s">
        <v>459</v>
      </c>
      <c r="C530" s="96">
        <v>13</v>
      </c>
      <c r="D530" s="96">
        <v>8</v>
      </c>
      <c r="E530" s="96">
        <v>17</v>
      </c>
      <c r="F530" s="96">
        <v>11</v>
      </c>
      <c r="G530" s="96">
        <v>21</v>
      </c>
      <c r="H530" s="96">
        <v>28</v>
      </c>
    </row>
    <row r="531" spans="1:8" x14ac:dyDescent="0.25">
      <c r="A531" s="93" t="s">
        <v>1357</v>
      </c>
      <c r="B531" s="93" t="s">
        <v>588</v>
      </c>
      <c r="C531" s="95">
        <v>6</v>
      </c>
      <c r="D531" s="95">
        <v>5</v>
      </c>
      <c r="E531" s="95">
        <v>4</v>
      </c>
      <c r="F531" s="95">
        <v>2</v>
      </c>
      <c r="G531" s="95">
        <v>11</v>
      </c>
      <c r="H531" s="95">
        <v>6</v>
      </c>
    </row>
    <row r="532" spans="1:8" x14ac:dyDescent="0.25">
      <c r="A532" s="94" t="s">
        <v>1358</v>
      </c>
      <c r="B532" s="94" t="s">
        <v>186</v>
      </c>
      <c r="C532" s="96">
        <v>138</v>
      </c>
      <c r="D532" s="96">
        <v>51</v>
      </c>
      <c r="E532" s="96">
        <v>102</v>
      </c>
      <c r="F532" s="96">
        <v>50</v>
      </c>
      <c r="G532" s="96">
        <v>189</v>
      </c>
      <c r="H532" s="96">
        <v>152</v>
      </c>
    </row>
    <row r="533" spans="1:8" x14ac:dyDescent="0.25">
      <c r="A533" s="93" t="s">
        <v>1359</v>
      </c>
      <c r="B533" s="93" t="s">
        <v>793</v>
      </c>
      <c r="C533" s="95">
        <v>158</v>
      </c>
      <c r="D533" s="95">
        <v>12</v>
      </c>
      <c r="E533" s="95">
        <v>321</v>
      </c>
      <c r="F533" s="95">
        <v>17</v>
      </c>
      <c r="G533" s="95">
        <v>170</v>
      </c>
      <c r="H533" s="95">
        <v>338</v>
      </c>
    </row>
    <row r="534" spans="1:8" x14ac:dyDescent="0.25">
      <c r="A534" s="94" t="s">
        <v>1360</v>
      </c>
      <c r="B534" s="94" t="s">
        <v>788</v>
      </c>
      <c r="C534" s="96">
        <v>170</v>
      </c>
      <c r="D534" s="96">
        <v>12</v>
      </c>
      <c r="E534" s="96">
        <v>80</v>
      </c>
      <c r="F534" s="96">
        <v>8</v>
      </c>
      <c r="G534" s="96">
        <v>182</v>
      </c>
      <c r="H534" s="96">
        <v>88</v>
      </c>
    </row>
    <row r="535" spans="1:8" x14ac:dyDescent="0.25">
      <c r="A535" s="93" t="s">
        <v>1361</v>
      </c>
      <c r="B535" s="93" t="s">
        <v>140</v>
      </c>
      <c r="C535" s="95">
        <v>12</v>
      </c>
      <c r="D535" s="95">
        <v>3</v>
      </c>
      <c r="E535" s="95">
        <v>14</v>
      </c>
      <c r="F535" s="95">
        <v>3</v>
      </c>
      <c r="G535" s="95">
        <v>15</v>
      </c>
      <c r="H535" s="95">
        <v>17</v>
      </c>
    </row>
    <row r="536" spans="1:8" x14ac:dyDescent="0.25">
      <c r="A536" s="94" t="s">
        <v>1362</v>
      </c>
      <c r="B536" s="94" t="s">
        <v>453</v>
      </c>
      <c r="C536" s="96">
        <v>6</v>
      </c>
      <c r="D536" s="96">
        <v>1</v>
      </c>
      <c r="E536" s="96">
        <v>5</v>
      </c>
      <c r="F536" s="96">
        <v>1</v>
      </c>
      <c r="G536" s="96">
        <v>7</v>
      </c>
      <c r="H536" s="96">
        <v>6</v>
      </c>
    </row>
    <row r="537" spans="1:8" x14ac:dyDescent="0.25">
      <c r="A537" s="93" t="s">
        <v>1363</v>
      </c>
      <c r="B537" s="93" t="s">
        <v>563</v>
      </c>
      <c r="C537" s="95">
        <v>1</v>
      </c>
      <c r="D537" s="95">
        <v>0</v>
      </c>
      <c r="E537" s="95">
        <v>0</v>
      </c>
      <c r="F537" s="95">
        <v>0</v>
      </c>
      <c r="G537" s="95">
        <v>1</v>
      </c>
      <c r="H537" s="95">
        <v>0</v>
      </c>
    </row>
    <row r="538" spans="1:8" x14ac:dyDescent="0.25">
      <c r="A538" s="94" t="s">
        <v>1364</v>
      </c>
      <c r="B538" s="94" t="s">
        <v>88</v>
      </c>
      <c r="C538" s="96">
        <v>46</v>
      </c>
      <c r="D538" s="96">
        <v>33</v>
      </c>
      <c r="E538" s="96">
        <v>45</v>
      </c>
      <c r="F538" s="96">
        <v>33</v>
      </c>
      <c r="G538" s="96">
        <v>79</v>
      </c>
      <c r="H538" s="96">
        <v>78</v>
      </c>
    </row>
    <row r="539" spans="1:8" x14ac:dyDescent="0.25">
      <c r="A539" s="93" t="s">
        <v>1365</v>
      </c>
      <c r="B539" s="93" t="s">
        <v>567</v>
      </c>
      <c r="C539" s="95">
        <v>6</v>
      </c>
      <c r="D539" s="95">
        <v>0</v>
      </c>
      <c r="E539" s="95">
        <v>8</v>
      </c>
      <c r="F539" s="95">
        <v>0</v>
      </c>
      <c r="G539" s="95">
        <v>6</v>
      </c>
      <c r="H539" s="95">
        <v>8</v>
      </c>
    </row>
    <row r="540" spans="1:8" x14ac:dyDescent="0.25">
      <c r="A540" s="94" t="s">
        <v>1366</v>
      </c>
      <c r="B540" s="94" t="s">
        <v>574</v>
      </c>
      <c r="C540" s="96">
        <v>3</v>
      </c>
      <c r="D540" s="96">
        <v>0</v>
      </c>
      <c r="E540" s="96">
        <v>2</v>
      </c>
      <c r="F540" s="96">
        <v>0</v>
      </c>
      <c r="G540" s="96">
        <v>3</v>
      </c>
      <c r="H540" s="96">
        <v>2</v>
      </c>
    </row>
    <row r="541" spans="1:8" x14ac:dyDescent="0.25">
      <c r="A541" s="93" t="s">
        <v>1367</v>
      </c>
      <c r="B541" s="93" t="s">
        <v>273</v>
      </c>
      <c r="C541" s="95">
        <v>268</v>
      </c>
      <c r="D541" s="95">
        <v>544</v>
      </c>
      <c r="E541" s="95">
        <v>272</v>
      </c>
      <c r="F541" s="95">
        <v>544</v>
      </c>
      <c r="G541" s="95">
        <v>812</v>
      </c>
      <c r="H541" s="95">
        <v>816</v>
      </c>
    </row>
    <row r="542" spans="1:8" x14ac:dyDescent="0.25">
      <c r="A542" s="94" t="s">
        <v>1368</v>
      </c>
      <c r="B542" s="94" t="s">
        <v>621</v>
      </c>
      <c r="C542" s="96">
        <v>13</v>
      </c>
      <c r="D542" s="96">
        <v>8</v>
      </c>
      <c r="E542" s="96">
        <v>11</v>
      </c>
      <c r="F542" s="96">
        <v>9</v>
      </c>
      <c r="G542" s="96">
        <v>21</v>
      </c>
      <c r="H542" s="96">
        <v>20</v>
      </c>
    </row>
    <row r="543" spans="1:8" x14ac:dyDescent="0.25">
      <c r="A543" s="93" t="s">
        <v>1369</v>
      </c>
      <c r="B543" s="93" t="s">
        <v>634</v>
      </c>
      <c r="C543" s="95">
        <v>4</v>
      </c>
      <c r="D543" s="95">
        <v>2</v>
      </c>
      <c r="E543" s="95">
        <v>3</v>
      </c>
      <c r="F543" s="95">
        <v>1</v>
      </c>
      <c r="G543" s="95">
        <v>6</v>
      </c>
      <c r="H543" s="95">
        <v>4</v>
      </c>
    </row>
    <row r="544" spans="1:8" x14ac:dyDescent="0.25">
      <c r="A544" s="94" t="s">
        <v>1370</v>
      </c>
      <c r="B544" s="94" t="s">
        <v>136</v>
      </c>
      <c r="C544" s="96">
        <v>60</v>
      </c>
      <c r="D544" s="96">
        <v>115</v>
      </c>
      <c r="E544" s="96">
        <v>49</v>
      </c>
      <c r="F544" s="96">
        <v>114</v>
      </c>
      <c r="G544" s="96">
        <v>175</v>
      </c>
      <c r="H544" s="96">
        <v>163</v>
      </c>
    </row>
    <row r="545" spans="1:8" x14ac:dyDescent="0.25">
      <c r="A545" s="93" t="s">
        <v>1371</v>
      </c>
      <c r="B545" s="93" t="s">
        <v>626</v>
      </c>
      <c r="C545" s="95">
        <v>16</v>
      </c>
      <c r="D545" s="95">
        <v>6</v>
      </c>
      <c r="E545" s="95">
        <v>9</v>
      </c>
      <c r="F545" s="95">
        <v>6</v>
      </c>
      <c r="G545" s="95">
        <v>22</v>
      </c>
      <c r="H545" s="95">
        <v>15</v>
      </c>
    </row>
    <row r="546" spans="1:8" x14ac:dyDescent="0.25">
      <c r="A546" s="94" t="s">
        <v>1626</v>
      </c>
      <c r="B546" s="94" t="s">
        <v>534</v>
      </c>
      <c r="C546" s="96">
        <v>0</v>
      </c>
      <c r="D546" s="96">
        <v>0</v>
      </c>
      <c r="E546" s="96">
        <v>0</v>
      </c>
      <c r="F546" s="96">
        <v>0</v>
      </c>
      <c r="G546" s="96">
        <v>0</v>
      </c>
      <c r="H546" s="96">
        <v>0</v>
      </c>
    </row>
    <row r="547" spans="1:8" x14ac:dyDescent="0.25">
      <c r="A547" s="93" t="s">
        <v>1372</v>
      </c>
      <c r="B547" s="93" t="s">
        <v>234</v>
      </c>
      <c r="C547" s="95">
        <v>47</v>
      </c>
      <c r="D547" s="95">
        <v>70</v>
      </c>
      <c r="E547" s="95">
        <v>52</v>
      </c>
      <c r="F547" s="95">
        <v>72</v>
      </c>
      <c r="G547" s="95">
        <v>117</v>
      </c>
      <c r="H547" s="95">
        <v>124</v>
      </c>
    </row>
    <row r="548" spans="1:8" x14ac:dyDescent="0.25">
      <c r="A548" s="94" t="s">
        <v>1373</v>
      </c>
      <c r="B548" s="94" t="s">
        <v>475</v>
      </c>
      <c r="C548" s="96">
        <v>25</v>
      </c>
      <c r="D548" s="96">
        <v>18</v>
      </c>
      <c r="E548" s="96">
        <v>22</v>
      </c>
      <c r="F548" s="96">
        <v>17</v>
      </c>
      <c r="G548" s="96">
        <v>43</v>
      </c>
      <c r="H548" s="96">
        <v>39</v>
      </c>
    </row>
    <row r="549" spans="1:8" x14ac:dyDescent="0.25">
      <c r="A549" s="93" t="s">
        <v>1374</v>
      </c>
      <c r="B549" s="93" t="s">
        <v>472</v>
      </c>
      <c r="C549" s="95">
        <v>5</v>
      </c>
      <c r="D549" s="95">
        <v>1</v>
      </c>
      <c r="E549" s="95">
        <v>3</v>
      </c>
      <c r="F549" s="95">
        <v>0</v>
      </c>
      <c r="G549" s="95">
        <v>6</v>
      </c>
      <c r="H549" s="95">
        <v>3</v>
      </c>
    </row>
    <row r="550" spans="1:8" x14ac:dyDescent="0.25">
      <c r="A550" s="94" t="s">
        <v>1375</v>
      </c>
      <c r="B550" s="94" t="s">
        <v>137</v>
      </c>
      <c r="C550" s="96">
        <v>237</v>
      </c>
      <c r="D550" s="96">
        <v>101</v>
      </c>
      <c r="E550" s="96">
        <v>238</v>
      </c>
      <c r="F550" s="96">
        <v>100</v>
      </c>
      <c r="G550" s="96">
        <v>338</v>
      </c>
      <c r="H550" s="96">
        <v>338</v>
      </c>
    </row>
    <row r="551" spans="1:8" x14ac:dyDescent="0.25">
      <c r="A551" s="93" t="s">
        <v>1376</v>
      </c>
      <c r="B551" s="93" t="s">
        <v>616</v>
      </c>
      <c r="C551" s="95">
        <v>8</v>
      </c>
      <c r="D551" s="95">
        <v>0</v>
      </c>
      <c r="E551" s="95">
        <v>13</v>
      </c>
      <c r="F551" s="95">
        <v>1</v>
      </c>
      <c r="G551" s="95">
        <v>8</v>
      </c>
      <c r="H551" s="95">
        <v>14</v>
      </c>
    </row>
    <row r="552" spans="1:8" x14ac:dyDescent="0.25">
      <c r="A552" s="94" t="s">
        <v>1377</v>
      </c>
      <c r="B552" s="94" t="s">
        <v>613</v>
      </c>
      <c r="C552" s="96">
        <v>7</v>
      </c>
      <c r="D552" s="96">
        <v>0</v>
      </c>
      <c r="E552" s="96">
        <v>2</v>
      </c>
      <c r="F552" s="96">
        <v>0</v>
      </c>
      <c r="G552" s="96">
        <v>7</v>
      </c>
      <c r="H552" s="96">
        <v>2</v>
      </c>
    </row>
    <row r="553" spans="1:8" x14ac:dyDescent="0.25">
      <c r="A553" s="93" t="s">
        <v>1378</v>
      </c>
      <c r="B553" s="93" t="s">
        <v>210</v>
      </c>
      <c r="C553" s="95">
        <v>5</v>
      </c>
      <c r="D553" s="95">
        <v>2</v>
      </c>
      <c r="E553" s="95">
        <v>4</v>
      </c>
      <c r="F553" s="95">
        <v>2</v>
      </c>
      <c r="G553" s="95">
        <v>7</v>
      </c>
      <c r="H553" s="95">
        <v>6</v>
      </c>
    </row>
    <row r="554" spans="1:8" x14ac:dyDescent="0.25">
      <c r="A554" s="94" t="s">
        <v>1379</v>
      </c>
      <c r="B554" s="94" t="s">
        <v>628</v>
      </c>
      <c r="C554" s="96">
        <v>14</v>
      </c>
      <c r="D554" s="96">
        <v>0</v>
      </c>
      <c r="E554" s="96">
        <v>21</v>
      </c>
      <c r="F554" s="96">
        <v>0</v>
      </c>
      <c r="G554" s="96">
        <v>14</v>
      </c>
      <c r="H554" s="96">
        <v>21</v>
      </c>
    </row>
    <row r="555" spans="1:8" x14ac:dyDescent="0.25">
      <c r="A555" s="93" t="s">
        <v>1380</v>
      </c>
      <c r="B555" s="93" t="s">
        <v>651</v>
      </c>
      <c r="C555" s="95">
        <v>10</v>
      </c>
      <c r="D555" s="95">
        <v>0</v>
      </c>
      <c r="E555" s="95">
        <v>5</v>
      </c>
      <c r="F555" s="95">
        <v>0</v>
      </c>
      <c r="G555" s="95">
        <v>10</v>
      </c>
      <c r="H555" s="95">
        <v>5</v>
      </c>
    </row>
    <row r="556" spans="1:8" x14ac:dyDescent="0.25">
      <c r="A556" s="94" t="s">
        <v>1381</v>
      </c>
      <c r="B556" s="94" t="s">
        <v>254</v>
      </c>
      <c r="C556" s="96">
        <v>111</v>
      </c>
      <c r="D556" s="96">
        <v>56</v>
      </c>
      <c r="E556" s="96">
        <v>121</v>
      </c>
      <c r="F556" s="96">
        <v>61</v>
      </c>
      <c r="G556" s="96">
        <v>167</v>
      </c>
      <c r="H556" s="96">
        <v>182</v>
      </c>
    </row>
    <row r="557" spans="1:8" x14ac:dyDescent="0.25">
      <c r="A557" s="93" t="s">
        <v>1382</v>
      </c>
      <c r="B557" s="93" t="s">
        <v>461</v>
      </c>
      <c r="C557" s="95">
        <v>59</v>
      </c>
      <c r="D557" s="95">
        <v>6</v>
      </c>
      <c r="E557" s="95">
        <v>64</v>
      </c>
      <c r="F557" s="95">
        <v>2</v>
      </c>
      <c r="G557" s="95">
        <v>65</v>
      </c>
      <c r="H557" s="95">
        <v>66</v>
      </c>
    </row>
    <row r="558" spans="1:8" x14ac:dyDescent="0.25">
      <c r="A558" s="94" t="s">
        <v>1383</v>
      </c>
      <c r="B558" s="94" t="s">
        <v>720</v>
      </c>
      <c r="C558" s="96">
        <v>12</v>
      </c>
      <c r="D558" s="96">
        <v>2</v>
      </c>
      <c r="E558" s="96">
        <v>13</v>
      </c>
      <c r="F558" s="96">
        <v>2</v>
      </c>
      <c r="G558" s="96">
        <v>14</v>
      </c>
      <c r="H558" s="96">
        <v>15</v>
      </c>
    </row>
    <row r="559" spans="1:8" x14ac:dyDescent="0.25">
      <c r="A559" s="93" t="s">
        <v>1384</v>
      </c>
      <c r="B559" s="93" t="s">
        <v>173</v>
      </c>
      <c r="C559" s="95">
        <v>4</v>
      </c>
      <c r="D559" s="95">
        <v>4</v>
      </c>
      <c r="E559" s="95">
        <v>4</v>
      </c>
      <c r="F559" s="95">
        <v>4</v>
      </c>
      <c r="G559" s="95">
        <v>8</v>
      </c>
      <c r="H559" s="95">
        <v>8</v>
      </c>
    </row>
    <row r="560" spans="1:8" x14ac:dyDescent="0.25">
      <c r="A560" s="94" t="s">
        <v>1627</v>
      </c>
      <c r="B560" s="94" t="s">
        <v>516</v>
      </c>
      <c r="C560" s="96">
        <v>0</v>
      </c>
      <c r="D560" s="96">
        <v>0</v>
      </c>
      <c r="E560" s="96">
        <v>0</v>
      </c>
      <c r="F560" s="96">
        <v>0</v>
      </c>
      <c r="G560" s="96">
        <v>0</v>
      </c>
      <c r="H560" s="96">
        <v>0</v>
      </c>
    </row>
    <row r="561" spans="1:8" x14ac:dyDescent="0.25">
      <c r="A561" s="93" t="s">
        <v>1628</v>
      </c>
      <c r="B561" s="93" t="s">
        <v>545</v>
      </c>
      <c r="C561" s="95">
        <v>0</v>
      </c>
      <c r="D561" s="95">
        <v>0</v>
      </c>
      <c r="E561" s="95">
        <v>0</v>
      </c>
      <c r="F561" s="95">
        <v>0</v>
      </c>
      <c r="G561" s="95">
        <v>0</v>
      </c>
      <c r="H561" s="95">
        <v>0</v>
      </c>
    </row>
    <row r="562" spans="1:8" x14ac:dyDescent="0.25">
      <c r="A562" s="94" t="s">
        <v>1385</v>
      </c>
      <c r="B562" s="94" t="s">
        <v>143</v>
      </c>
      <c r="C562" s="96">
        <v>56</v>
      </c>
      <c r="D562" s="96">
        <v>51</v>
      </c>
      <c r="E562" s="96">
        <v>50</v>
      </c>
      <c r="F562" s="96">
        <v>50</v>
      </c>
      <c r="G562" s="96">
        <v>107</v>
      </c>
      <c r="H562" s="96">
        <v>100</v>
      </c>
    </row>
    <row r="563" spans="1:8" x14ac:dyDescent="0.25">
      <c r="A563" s="93" t="s">
        <v>1386</v>
      </c>
      <c r="B563" s="93" t="s">
        <v>476</v>
      </c>
      <c r="C563" s="95">
        <v>6</v>
      </c>
      <c r="D563" s="95">
        <v>2</v>
      </c>
      <c r="E563" s="95">
        <v>9</v>
      </c>
      <c r="F563" s="95">
        <v>2</v>
      </c>
      <c r="G563" s="95">
        <v>8</v>
      </c>
      <c r="H563" s="95">
        <v>11</v>
      </c>
    </row>
    <row r="564" spans="1:8" x14ac:dyDescent="0.25">
      <c r="A564" s="94" t="s">
        <v>1387</v>
      </c>
      <c r="B564" s="94" t="s">
        <v>495</v>
      </c>
      <c r="C564" s="96">
        <v>1</v>
      </c>
      <c r="D564" s="96">
        <v>0</v>
      </c>
      <c r="E564" s="96">
        <v>4</v>
      </c>
      <c r="F564" s="96">
        <v>1</v>
      </c>
      <c r="G564" s="96">
        <v>1</v>
      </c>
      <c r="H564" s="96">
        <v>5</v>
      </c>
    </row>
    <row r="565" spans="1:8" x14ac:dyDescent="0.25">
      <c r="A565" s="93" t="s">
        <v>1388</v>
      </c>
      <c r="B565" s="93" t="s">
        <v>60</v>
      </c>
      <c r="C565" s="95">
        <v>1045</v>
      </c>
      <c r="D565" s="95">
        <v>779</v>
      </c>
      <c r="E565" s="95">
        <v>983</v>
      </c>
      <c r="F565" s="95">
        <v>750</v>
      </c>
      <c r="G565" s="95">
        <v>1824</v>
      </c>
      <c r="H565" s="95">
        <v>1733</v>
      </c>
    </row>
    <row r="566" spans="1:8" x14ac:dyDescent="0.25">
      <c r="A566" s="94" t="s">
        <v>1389</v>
      </c>
      <c r="B566" s="94" t="s">
        <v>452</v>
      </c>
      <c r="C566" s="96">
        <v>99</v>
      </c>
      <c r="D566" s="96">
        <v>33</v>
      </c>
      <c r="E566" s="96">
        <v>128</v>
      </c>
      <c r="F566" s="96">
        <v>44</v>
      </c>
      <c r="G566" s="96">
        <v>132</v>
      </c>
      <c r="H566" s="96">
        <v>172</v>
      </c>
    </row>
    <row r="567" spans="1:8" x14ac:dyDescent="0.25">
      <c r="A567" s="93" t="s">
        <v>1390</v>
      </c>
      <c r="B567" s="93" t="s">
        <v>428</v>
      </c>
      <c r="C567" s="95">
        <v>13</v>
      </c>
      <c r="D567" s="95">
        <v>6</v>
      </c>
      <c r="E567" s="95">
        <v>43</v>
      </c>
      <c r="F567" s="95">
        <v>18</v>
      </c>
      <c r="G567" s="95">
        <v>19</v>
      </c>
      <c r="H567" s="95">
        <v>61</v>
      </c>
    </row>
    <row r="568" spans="1:8" x14ac:dyDescent="0.25">
      <c r="A568" s="94" t="s">
        <v>1629</v>
      </c>
      <c r="B568" s="94" t="s">
        <v>208</v>
      </c>
      <c r="C568" s="96">
        <v>0</v>
      </c>
      <c r="D568" s="96">
        <v>0</v>
      </c>
      <c r="E568" s="96">
        <v>0</v>
      </c>
      <c r="F568" s="96">
        <v>0</v>
      </c>
      <c r="G568" s="96">
        <v>0</v>
      </c>
      <c r="H568" s="96">
        <v>0</v>
      </c>
    </row>
    <row r="569" spans="1:8" x14ac:dyDescent="0.25">
      <c r="A569" s="93" t="s">
        <v>1630</v>
      </c>
      <c r="B569" s="93" t="s">
        <v>522</v>
      </c>
      <c r="C569" s="95">
        <v>0</v>
      </c>
      <c r="D569" s="95">
        <v>0</v>
      </c>
      <c r="E569" s="95">
        <v>0</v>
      </c>
      <c r="F569" s="95">
        <v>0</v>
      </c>
      <c r="G569" s="95">
        <v>0</v>
      </c>
      <c r="H569" s="95">
        <v>0</v>
      </c>
    </row>
    <row r="570" spans="1:8" x14ac:dyDescent="0.25">
      <c r="A570" s="94" t="s">
        <v>1631</v>
      </c>
      <c r="B570" s="94" t="s">
        <v>541</v>
      </c>
      <c r="C570" s="96">
        <v>0</v>
      </c>
      <c r="D570" s="96">
        <v>0</v>
      </c>
      <c r="E570" s="96">
        <v>0</v>
      </c>
      <c r="F570" s="96">
        <v>0</v>
      </c>
      <c r="G570" s="96">
        <v>0</v>
      </c>
      <c r="H570" s="96">
        <v>0</v>
      </c>
    </row>
    <row r="571" spans="1:8" x14ac:dyDescent="0.25">
      <c r="A571" s="93" t="s">
        <v>1632</v>
      </c>
      <c r="B571" s="93" t="s">
        <v>202</v>
      </c>
      <c r="C571" s="95">
        <v>0</v>
      </c>
      <c r="D571" s="95">
        <v>0</v>
      </c>
      <c r="E571" s="95">
        <v>0</v>
      </c>
      <c r="F571" s="95">
        <v>0</v>
      </c>
      <c r="G571" s="95">
        <v>0</v>
      </c>
      <c r="H571" s="95">
        <v>0</v>
      </c>
    </row>
    <row r="572" spans="1:8" x14ac:dyDescent="0.25">
      <c r="A572" s="94" t="s">
        <v>1633</v>
      </c>
      <c r="B572" s="94" t="s">
        <v>526</v>
      </c>
      <c r="C572" s="96">
        <v>0</v>
      </c>
      <c r="D572" s="96">
        <v>0</v>
      </c>
      <c r="E572" s="96">
        <v>0</v>
      </c>
      <c r="F572" s="96">
        <v>0</v>
      </c>
      <c r="G572" s="96">
        <v>0</v>
      </c>
      <c r="H572" s="96">
        <v>0</v>
      </c>
    </row>
    <row r="573" spans="1:8" x14ac:dyDescent="0.25">
      <c r="A573" s="93" t="s">
        <v>1634</v>
      </c>
      <c r="B573" s="93" t="s">
        <v>525</v>
      </c>
      <c r="C573" s="95">
        <v>0</v>
      </c>
      <c r="D573" s="95">
        <v>0</v>
      </c>
      <c r="E573" s="95">
        <v>0</v>
      </c>
      <c r="F573" s="95">
        <v>0</v>
      </c>
      <c r="G573" s="95">
        <v>0</v>
      </c>
      <c r="H573" s="95">
        <v>0</v>
      </c>
    </row>
    <row r="574" spans="1:8" x14ac:dyDescent="0.25">
      <c r="A574" s="94" t="s">
        <v>1391</v>
      </c>
      <c r="B574" s="94" t="s">
        <v>83</v>
      </c>
      <c r="C574" s="96">
        <v>734</v>
      </c>
      <c r="D574" s="96">
        <v>735</v>
      </c>
      <c r="E574" s="96">
        <v>710</v>
      </c>
      <c r="F574" s="96">
        <v>695</v>
      </c>
      <c r="G574" s="96">
        <v>1469</v>
      </c>
      <c r="H574" s="96">
        <v>1405</v>
      </c>
    </row>
    <row r="575" spans="1:8" x14ac:dyDescent="0.25">
      <c r="A575" s="93" t="s">
        <v>1392</v>
      </c>
      <c r="B575" s="93" t="s">
        <v>332</v>
      </c>
      <c r="C575" s="95">
        <v>94</v>
      </c>
      <c r="D575" s="95">
        <v>35</v>
      </c>
      <c r="E575" s="95">
        <v>109</v>
      </c>
      <c r="F575" s="95">
        <v>77</v>
      </c>
      <c r="G575" s="95">
        <v>129</v>
      </c>
      <c r="H575" s="95">
        <v>186</v>
      </c>
    </row>
    <row r="576" spans="1:8" x14ac:dyDescent="0.25">
      <c r="A576" s="94" t="s">
        <v>1393</v>
      </c>
      <c r="B576" s="94" t="s">
        <v>398</v>
      </c>
      <c r="C576" s="96">
        <v>33</v>
      </c>
      <c r="D576" s="96">
        <v>13</v>
      </c>
      <c r="E576" s="96">
        <v>42</v>
      </c>
      <c r="F576" s="96">
        <v>11</v>
      </c>
      <c r="G576" s="96">
        <v>46</v>
      </c>
      <c r="H576" s="96">
        <v>53</v>
      </c>
    </row>
    <row r="577" spans="1:8" x14ac:dyDescent="0.25">
      <c r="A577" s="93" t="s">
        <v>1394</v>
      </c>
      <c r="B577" s="93" t="s">
        <v>50</v>
      </c>
      <c r="C577" s="95">
        <v>488</v>
      </c>
      <c r="D577" s="95">
        <v>530</v>
      </c>
      <c r="E577" s="95">
        <v>1726</v>
      </c>
      <c r="F577" s="95">
        <v>612</v>
      </c>
      <c r="G577" s="95">
        <v>1018</v>
      </c>
      <c r="H577" s="95">
        <v>2338</v>
      </c>
    </row>
    <row r="578" spans="1:8" x14ac:dyDescent="0.25">
      <c r="A578" s="94" t="s">
        <v>1395</v>
      </c>
      <c r="B578" s="94" t="s">
        <v>350</v>
      </c>
      <c r="C578" s="96">
        <v>66</v>
      </c>
      <c r="D578" s="96">
        <v>22</v>
      </c>
      <c r="E578" s="96">
        <v>1268</v>
      </c>
      <c r="F578" s="96">
        <v>113</v>
      </c>
      <c r="G578" s="96">
        <v>88</v>
      </c>
      <c r="H578" s="96">
        <v>1381</v>
      </c>
    </row>
    <row r="579" spans="1:8" x14ac:dyDescent="0.25">
      <c r="A579" s="93" t="s">
        <v>1396</v>
      </c>
      <c r="B579" s="93" t="s">
        <v>413</v>
      </c>
      <c r="C579" s="95">
        <v>14</v>
      </c>
      <c r="D579" s="95">
        <v>5</v>
      </c>
      <c r="E579" s="95">
        <v>281</v>
      </c>
      <c r="F579" s="95">
        <v>24</v>
      </c>
      <c r="G579" s="95">
        <v>19</v>
      </c>
      <c r="H579" s="95">
        <v>305</v>
      </c>
    </row>
    <row r="580" spans="1:8" x14ac:dyDescent="0.25">
      <c r="A580" s="94" t="s">
        <v>1397</v>
      </c>
      <c r="B580" s="94" t="s">
        <v>242</v>
      </c>
      <c r="C580" s="96">
        <v>28</v>
      </c>
      <c r="D580" s="96">
        <v>1</v>
      </c>
      <c r="E580" s="96">
        <v>26</v>
      </c>
      <c r="F580" s="96">
        <v>1</v>
      </c>
      <c r="G580" s="96">
        <v>29</v>
      </c>
      <c r="H580" s="96">
        <v>27</v>
      </c>
    </row>
    <row r="581" spans="1:8" x14ac:dyDescent="0.25">
      <c r="A581" s="93" t="s">
        <v>1398</v>
      </c>
      <c r="B581" s="93" t="s">
        <v>650</v>
      </c>
      <c r="C581" s="95">
        <v>25</v>
      </c>
      <c r="D581" s="95">
        <v>0</v>
      </c>
      <c r="E581" s="95">
        <v>36</v>
      </c>
      <c r="F581" s="95">
        <v>0</v>
      </c>
      <c r="G581" s="95">
        <v>25</v>
      </c>
      <c r="H581" s="95">
        <v>36</v>
      </c>
    </row>
    <row r="582" spans="1:8" x14ac:dyDescent="0.25">
      <c r="A582" s="94" t="s">
        <v>1399</v>
      </c>
      <c r="B582" s="94" t="s">
        <v>676</v>
      </c>
      <c r="C582" s="96">
        <v>13</v>
      </c>
      <c r="D582" s="96">
        <v>0</v>
      </c>
      <c r="E582" s="96">
        <v>6</v>
      </c>
      <c r="F582" s="96">
        <v>0</v>
      </c>
      <c r="G582" s="96">
        <v>13</v>
      </c>
      <c r="H582" s="96">
        <v>6</v>
      </c>
    </row>
    <row r="583" spans="1:8" x14ac:dyDescent="0.25">
      <c r="A583" s="93" t="s">
        <v>1400</v>
      </c>
      <c r="B583" s="93" t="s">
        <v>221</v>
      </c>
      <c r="C583" s="95">
        <v>53</v>
      </c>
      <c r="D583" s="95">
        <v>11</v>
      </c>
      <c r="E583" s="95">
        <v>52</v>
      </c>
      <c r="F583" s="95">
        <v>11</v>
      </c>
      <c r="G583" s="95">
        <v>64</v>
      </c>
      <c r="H583" s="95">
        <v>63</v>
      </c>
    </row>
    <row r="584" spans="1:8" x14ac:dyDescent="0.25">
      <c r="A584" s="94" t="s">
        <v>1401</v>
      </c>
      <c r="B584" s="94" t="s">
        <v>477</v>
      </c>
      <c r="C584" s="96">
        <v>8</v>
      </c>
      <c r="D584" s="96">
        <v>5</v>
      </c>
      <c r="E584" s="96">
        <v>10</v>
      </c>
      <c r="F584" s="96">
        <v>5</v>
      </c>
      <c r="G584" s="96">
        <v>13</v>
      </c>
      <c r="H584" s="96">
        <v>15</v>
      </c>
    </row>
    <row r="585" spans="1:8" x14ac:dyDescent="0.25">
      <c r="A585" s="93" t="s">
        <v>1402</v>
      </c>
      <c r="B585" s="93" t="s">
        <v>630</v>
      </c>
      <c r="C585" s="95">
        <v>4</v>
      </c>
      <c r="D585" s="95">
        <v>3</v>
      </c>
      <c r="E585" s="95">
        <v>3</v>
      </c>
      <c r="F585" s="95">
        <v>3</v>
      </c>
      <c r="G585" s="95">
        <v>7</v>
      </c>
      <c r="H585" s="95">
        <v>6</v>
      </c>
    </row>
    <row r="586" spans="1:8" x14ac:dyDescent="0.25">
      <c r="A586" s="94" t="s">
        <v>1403</v>
      </c>
      <c r="B586" s="94" t="s">
        <v>279</v>
      </c>
      <c r="C586" s="96">
        <v>441</v>
      </c>
      <c r="D586" s="96">
        <v>115</v>
      </c>
      <c r="E586" s="96">
        <v>398</v>
      </c>
      <c r="F586" s="96">
        <v>121</v>
      </c>
      <c r="G586" s="96">
        <v>556</v>
      </c>
      <c r="H586" s="96">
        <v>519</v>
      </c>
    </row>
    <row r="587" spans="1:8" x14ac:dyDescent="0.25">
      <c r="A587" s="93" t="s">
        <v>1404</v>
      </c>
      <c r="B587" s="93" t="s">
        <v>469</v>
      </c>
      <c r="C587" s="95">
        <v>83</v>
      </c>
      <c r="D587" s="95">
        <v>8</v>
      </c>
      <c r="E587" s="95">
        <v>145</v>
      </c>
      <c r="F587" s="95">
        <v>22</v>
      </c>
      <c r="G587" s="95">
        <v>91</v>
      </c>
      <c r="H587" s="95">
        <v>167</v>
      </c>
    </row>
    <row r="588" spans="1:8" x14ac:dyDescent="0.25">
      <c r="A588" s="94" t="s">
        <v>1405</v>
      </c>
      <c r="B588" s="94" t="s">
        <v>443</v>
      </c>
      <c r="C588" s="96">
        <v>29</v>
      </c>
      <c r="D588" s="96">
        <v>2</v>
      </c>
      <c r="E588" s="96">
        <v>13</v>
      </c>
      <c r="F588" s="96">
        <v>1</v>
      </c>
      <c r="G588" s="96">
        <v>31</v>
      </c>
      <c r="H588" s="96">
        <v>14</v>
      </c>
    </row>
    <row r="589" spans="1:8" x14ac:dyDescent="0.25">
      <c r="A589" s="93" t="s">
        <v>1406</v>
      </c>
      <c r="B589" s="93" t="s">
        <v>62</v>
      </c>
      <c r="C589" s="95">
        <v>1382</v>
      </c>
      <c r="D589" s="95">
        <v>62</v>
      </c>
      <c r="E589" s="95">
        <v>1287</v>
      </c>
      <c r="F589" s="95">
        <v>57</v>
      </c>
      <c r="G589" s="95">
        <v>1444</v>
      </c>
      <c r="H589" s="95">
        <v>1344</v>
      </c>
    </row>
    <row r="590" spans="1:8" x14ac:dyDescent="0.25">
      <c r="A590" s="94" t="s">
        <v>1407</v>
      </c>
      <c r="B590" s="94" t="s">
        <v>605</v>
      </c>
      <c r="C590" s="96">
        <v>122</v>
      </c>
      <c r="D590" s="96">
        <v>5</v>
      </c>
      <c r="E590" s="96">
        <v>170</v>
      </c>
      <c r="F590" s="96">
        <v>8</v>
      </c>
      <c r="G590" s="96">
        <v>127</v>
      </c>
      <c r="H590" s="96">
        <v>178</v>
      </c>
    </row>
    <row r="591" spans="1:8" x14ac:dyDescent="0.25">
      <c r="A591" s="93" t="s">
        <v>1408</v>
      </c>
      <c r="B591" s="93" t="s">
        <v>418</v>
      </c>
      <c r="C591" s="95">
        <v>20</v>
      </c>
      <c r="D591" s="95">
        <v>2</v>
      </c>
      <c r="E591" s="95">
        <v>64</v>
      </c>
      <c r="F591" s="95">
        <v>3</v>
      </c>
      <c r="G591" s="95">
        <v>22</v>
      </c>
      <c r="H591" s="95">
        <v>67</v>
      </c>
    </row>
    <row r="592" spans="1:8" x14ac:dyDescent="0.25">
      <c r="A592" s="94" t="s">
        <v>1409</v>
      </c>
      <c r="B592" s="94" t="s">
        <v>64</v>
      </c>
      <c r="C592" s="96">
        <v>1300</v>
      </c>
      <c r="D592" s="96">
        <v>136</v>
      </c>
      <c r="E592" s="96">
        <v>680</v>
      </c>
      <c r="F592" s="96">
        <v>78</v>
      </c>
      <c r="G592" s="96">
        <v>1436</v>
      </c>
      <c r="H592" s="96">
        <v>758</v>
      </c>
    </row>
    <row r="593" spans="1:8" x14ac:dyDescent="0.25">
      <c r="A593" s="93" t="s">
        <v>1410</v>
      </c>
      <c r="B593" s="93" t="s">
        <v>457</v>
      </c>
      <c r="C593" s="95">
        <v>177</v>
      </c>
      <c r="D593" s="95">
        <v>21</v>
      </c>
      <c r="E593" s="95">
        <v>335</v>
      </c>
      <c r="F593" s="95">
        <v>19</v>
      </c>
      <c r="G593" s="95">
        <v>198</v>
      </c>
      <c r="H593" s="95">
        <v>354</v>
      </c>
    </row>
    <row r="594" spans="1:8" x14ac:dyDescent="0.25">
      <c r="A594" s="94" t="s">
        <v>1411</v>
      </c>
      <c r="B594" s="94" t="s">
        <v>388</v>
      </c>
      <c r="C594" s="96">
        <v>52</v>
      </c>
      <c r="D594" s="96">
        <v>3</v>
      </c>
      <c r="E594" s="96">
        <v>142</v>
      </c>
      <c r="F594" s="96">
        <v>7</v>
      </c>
      <c r="G594" s="96">
        <v>55</v>
      </c>
      <c r="H594" s="96">
        <v>149</v>
      </c>
    </row>
    <row r="595" spans="1:8" x14ac:dyDescent="0.25">
      <c r="A595" s="93" t="s">
        <v>1412</v>
      </c>
      <c r="B595" s="93" t="s">
        <v>300</v>
      </c>
      <c r="C595" s="95">
        <v>838</v>
      </c>
      <c r="D595" s="95">
        <v>33</v>
      </c>
      <c r="E595" s="95">
        <v>345</v>
      </c>
      <c r="F595" s="95">
        <v>15</v>
      </c>
      <c r="G595" s="95">
        <v>871</v>
      </c>
      <c r="H595" s="95">
        <v>360</v>
      </c>
    </row>
    <row r="596" spans="1:8" x14ac:dyDescent="0.25">
      <c r="A596" s="94" t="s">
        <v>1413</v>
      </c>
      <c r="B596" s="94" t="s">
        <v>707</v>
      </c>
      <c r="C596" s="96">
        <v>114</v>
      </c>
      <c r="D596" s="96">
        <v>3</v>
      </c>
      <c r="E596" s="96">
        <v>260</v>
      </c>
      <c r="F596" s="96">
        <v>3</v>
      </c>
      <c r="G596" s="96">
        <v>117</v>
      </c>
      <c r="H596" s="96">
        <v>263</v>
      </c>
    </row>
    <row r="597" spans="1:8" x14ac:dyDescent="0.25">
      <c r="A597" s="93" t="s">
        <v>1414</v>
      </c>
      <c r="B597" s="93" t="s">
        <v>499</v>
      </c>
      <c r="C597" s="95">
        <v>6</v>
      </c>
      <c r="D597" s="95">
        <v>0</v>
      </c>
      <c r="E597" s="95">
        <v>18</v>
      </c>
      <c r="F597" s="95">
        <v>3</v>
      </c>
      <c r="G597" s="95">
        <v>6</v>
      </c>
      <c r="H597" s="95">
        <v>21</v>
      </c>
    </row>
    <row r="598" spans="1:8" x14ac:dyDescent="0.25">
      <c r="A598" s="94" t="s">
        <v>1415</v>
      </c>
      <c r="B598" s="94" t="s">
        <v>295</v>
      </c>
      <c r="C598" s="96">
        <v>5481</v>
      </c>
      <c r="D598" s="96">
        <v>348</v>
      </c>
      <c r="E598" s="96">
        <v>2648</v>
      </c>
      <c r="F598" s="96">
        <v>247</v>
      </c>
      <c r="G598" s="96">
        <v>5829</v>
      </c>
      <c r="H598" s="96">
        <v>2895</v>
      </c>
    </row>
    <row r="599" spans="1:8" x14ac:dyDescent="0.25">
      <c r="A599" s="93" t="s">
        <v>1416</v>
      </c>
      <c r="B599" s="93" t="s">
        <v>325</v>
      </c>
      <c r="C599" s="95">
        <v>1232</v>
      </c>
      <c r="D599" s="95">
        <v>93</v>
      </c>
      <c r="E599" s="95">
        <v>2080</v>
      </c>
      <c r="F599" s="95">
        <v>123</v>
      </c>
      <c r="G599" s="95">
        <v>1325</v>
      </c>
      <c r="H599" s="95">
        <v>2203</v>
      </c>
    </row>
    <row r="600" spans="1:8" x14ac:dyDescent="0.25">
      <c r="A600" s="94" t="s">
        <v>1417</v>
      </c>
      <c r="B600" s="94" t="s">
        <v>333</v>
      </c>
      <c r="C600" s="96">
        <v>263</v>
      </c>
      <c r="D600" s="96">
        <v>16</v>
      </c>
      <c r="E600" s="96">
        <v>346</v>
      </c>
      <c r="F600" s="96">
        <v>17</v>
      </c>
      <c r="G600" s="96">
        <v>279</v>
      </c>
      <c r="H600" s="96">
        <v>363</v>
      </c>
    </row>
    <row r="601" spans="1:8" x14ac:dyDescent="0.25">
      <c r="A601" s="93" t="s">
        <v>1418</v>
      </c>
      <c r="B601" s="93" t="s">
        <v>292</v>
      </c>
      <c r="C601" s="95">
        <v>431</v>
      </c>
      <c r="D601" s="95">
        <v>27</v>
      </c>
      <c r="E601" s="95">
        <v>373</v>
      </c>
      <c r="F601" s="95">
        <v>23</v>
      </c>
      <c r="G601" s="95">
        <v>458</v>
      </c>
      <c r="H601" s="95">
        <v>396</v>
      </c>
    </row>
    <row r="602" spans="1:8" x14ac:dyDescent="0.25">
      <c r="A602" s="94" t="s">
        <v>1419</v>
      </c>
      <c r="B602" s="94" t="s">
        <v>411</v>
      </c>
      <c r="C602" s="96">
        <v>99</v>
      </c>
      <c r="D602" s="96">
        <v>4</v>
      </c>
      <c r="E602" s="96">
        <v>163</v>
      </c>
      <c r="F602" s="96">
        <v>10</v>
      </c>
      <c r="G602" s="96">
        <v>103</v>
      </c>
      <c r="H602" s="96">
        <v>173</v>
      </c>
    </row>
    <row r="603" spans="1:8" x14ac:dyDescent="0.25">
      <c r="A603" s="93" t="s">
        <v>1420</v>
      </c>
      <c r="B603" s="93" t="s">
        <v>367</v>
      </c>
      <c r="C603" s="95">
        <v>36</v>
      </c>
      <c r="D603" s="95">
        <v>2</v>
      </c>
      <c r="E603" s="95">
        <v>27</v>
      </c>
      <c r="F603" s="95">
        <v>0</v>
      </c>
      <c r="G603" s="95">
        <v>38</v>
      </c>
      <c r="H603" s="95">
        <v>27</v>
      </c>
    </row>
    <row r="604" spans="1:8" x14ac:dyDescent="0.25">
      <c r="A604" s="94" t="s">
        <v>1421</v>
      </c>
      <c r="B604" s="94" t="s">
        <v>71</v>
      </c>
      <c r="C604" s="96">
        <v>3422</v>
      </c>
      <c r="D604" s="96">
        <v>2105</v>
      </c>
      <c r="E604" s="96">
        <v>1527</v>
      </c>
      <c r="F604" s="96">
        <v>1570</v>
      </c>
      <c r="G604" s="96">
        <v>5527</v>
      </c>
      <c r="H604" s="96">
        <v>3097</v>
      </c>
    </row>
    <row r="605" spans="1:8" x14ac:dyDescent="0.25">
      <c r="A605" s="93" t="s">
        <v>1422</v>
      </c>
      <c r="B605" s="93" t="s">
        <v>327</v>
      </c>
      <c r="C605" s="95">
        <v>1199</v>
      </c>
      <c r="D605" s="95">
        <v>313</v>
      </c>
      <c r="E605" s="95">
        <v>2901</v>
      </c>
      <c r="F605" s="95">
        <v>785</v>
      </c>
      <c r="G605" s="95">
        <v>1512</v>
      </c>
      <c r="H605" s="95">
        <v>3686</v>
      </c>
    </row>
    <row r="606" spans="1:8" x14ac:dyDescent="0.25">
      <c r="A606" s="94" t="s">
        <v>1423</v>
      </c>
      <c r="B606" s="94" t="s">
        <v>361</v>
      </c>
      <c r="C606" s="96">
        <v>846</v>
      </c>
      <c r="D606" s="96">
        <v>146</v>
      </c>
      <c r="E606" s="96">
        <v>1039</v>
      </c>
      <c r="F606" s="96">
        <v>193</v>
      </c>
      <c r="G606" s="96">
        <v>992</v>
      </c>
      <c r="H606" s="96">
        <v>1232</v>
      </c>
    </row>
    <row r="607" spans="1:8" x14ac:dyDescent="0.25">
      <c r="A607" s="93" t="s">
        <v>1424</v>
      </c>
      <c r="B607" s="93" t="s">
        <v>225</v>
      </c>
      <c r="C607" s="95">
        <v>9</v>
      </c>
      <c r="D607" s="95">
        <v>4</v>
      </c>
      <c r="E607" s="95">
        <v>7</v>
      </c>
      <c r="F607" s="95">
        <v>4</v>
      </c>
      <c r="G607" s="95">
        <v>13</v>
      </c>
      <c r="H607" s="95">
        <v>11</v>
      </c>
    </row>
    <row r="608" spans="1:8" x14ac:dyDescent="0.25">
      <c r="A608" s="94" t="s">
        <v>1425</v>
      </c>
      <c r="B608" s="94" t="s">
        <v>595</v>
      </c>
      <c r="C608" s="96">
        <v>7</v>
      </c>
      <c r="D608" s="96">
        <v>1</v>
      </c>
      <c r="E608" s="96">
        <v>9</v>
      </c>
      <c r="F608" s="96">
        <v>1</v>
      </c>
      <c r="G608" s="96">
        <v>8</v>
      </c>
      <c r="H608" s="96">
        <v>10</v>
      </c>
    </row>
    <row r="609" spans="1:8" x14ac:dyDescent="0.25">
      <c r="A609" s="93" t="s">
        <v>1426</v>
      </c>
      <c r="B609" s="93" t="s">
        <v>576</v>
      </c>
      <c r="C609" s="95">
        <v>3</v>
      </c>
      <c r="D609" s="95">
        <v>0</v>
      </c>
      <c r="E609" s="95">
        <v>3</v>
      </c>
      <c r="F609" s="95">
        <v>0</v>
      </c>
      <c r="G609" s="95">
        <v>3</v>
      </c>
      <c r="H609" s="95">
        <v>3</v>
      </c>
    </row>
    <row r="610" spans="1:8" x14ac:dyDescent="0.25">
      <c r="A610" s="94" t="s">
        <v>1427</v>
      </c>
      <c r="B610" s="94" t="s">
        <v>57</v>
      </c>
      <c r="C610" s="96">
        <v>101</v>
      </c>
      <c r="D610" s="96">
        <v>468</v>
      </c>
      <c r="E610" s="96">
        <v>3317</v>
      </c>
      <c r="F610" s="96">
        <v>2341</v>
      </c>
      <c r="G610" s="96">
        <v>569</v>
      </c>
      <c r="H610" s="96">
        <v>5658</v>
      </c>
    </row>
    <row r="611" spans="1:8" x14ac:dyDescent="0.25">
      <c r="A611" s="93" t="s">
        <v>1428</v>
      </c>
      <c r="B611" s="93" t="s">
        <v>342</v>
      </c>
      <c r="C611" s="95">
        <v>83</v>
      </c>
      <c r="D611" s="95">
        <v>126</v>
      </c>
      <c r="E611" s="95">
        <v>1301</v>
      </c>
      <c r="F611" s="95">
        <v>657</v>
      </c>
      <c r="G611" s="95">
        <v>209</v>
      </c>
      <c r="H611" s="95">
        <v>1958</v>
      </c>
    </row>
    <row r="612" spans="1:8" x14ac:dyDescent="0.25">
      <c r="A612" s="94" t="s">
        <v>1429</v>
      </c>
      <c r="B612" s="94" t="s">
        <v>494</v>
      </c>
      <c r="C612" s="96">
        <v>26</v>
      </c>
      <c r="D612" s="96">
        <v>47</v>
      </c>
      <c r="E612" s="96">
        <v>167</v>
      </c>
      <c r="F612" s="96">
        <v>43</v>
      </c>
      <c r="G612" s="96">
        <v>73</v>
      </c>
      <c r="H612" s="96">
        <v>210</v>
      </c>
    </row>
    <row r="613" spans="1:8" x14ac:dyDescent="0.25">
      <c r="A613" s="93" t="s">
        <v>1430</v>
      </c>
      <c r="B613" s="93" t="s">
        <v>46</v>
      </c>
      <c r="C613" s="95">
        <v>14035</v>
      </c>
      <c r="D613" s="95">
        <v>4533</v>
      </c>
      <c r="E613" s="95">
        <v>6839</v>
      </c>
      <c r="F613" s="95">
        <v>1422</v>
      </c>
      <c r="G613" s="95">
        <v>18568</v>
      </c>
      <c r="H613" s="95">
        <v>8261</v>
      </c>
    </row>
    <row r="614" spans="1:8" x14ac:dyDescent="0.25">
      <c r="A614" s="94" t="s">
        <v>1431</v>
      </c>
      <c r="B614" s="94" t="s">
        <v>310</v>
      </c>
      <c r="C614" s="96">
        <v>2672</v>
      </c>
      <c r="D614" s="96">
        <v>630</v>
      </c>
      <c r="E614" s="96">
        <v>5325</v>
      </c>
      <c r="F614" s="96">
        <v>1542</v>
      </c>
      <c r="G614" s="96">
        <v>3302</v>
      </c>
      <c r="H614" s="96">
        <v>6867</v>
      </c>
    </row>
    <row r="615" spans="1:8" x14ac:dyDescent="0.25">
      <c r="A615" s="93" t="s">
        <v>1432</v>
      </c>
      <c r="B615" s="93" t="s">
        <v>776</v>
      </c>
      <c r="C615" s="95">
        <v>757</v>
      </c>
      <c r="D615" s="95">
        <v>276</v>
      </c>
      <c r="E615" s="95">
        <v>725</v>
      </c>
      <c r="F615" s="95">
        <v>91</v>
      </c>
      <c r="G615" s="95">
        <v>1033</v>
      </c>
      <c r="H615" s="95">
        <v>816</v>
      </c>
    </row>
    <row r="616" spans="1:8" x14ac:dyDescent="0.25">
      <c r="A616" s="94" t="s">
        <v>1635</v>
      </c>
      <c r="B616" s="94" t="s">
        <v>205</v>
      </c>
      <c r="C616" s="96">
        <v>0</v>
      </c>
      <c r="D616" s="96">
        <v>0</v>
      </c>
      <c r="E616" s="96">
        <v>0</v>
      </c>
      <c r="F616" s="96">
        <v>0</v>
      </c>
      <c r="G616" s="96">
        <v>0</v>
      </c>
      <c r="H616" s="96">
        <v>0</v>
      </c>
    </row>
    <row r="617" spans="1:8" x14ac:dyDescent="0.25">
      <c r="A617" s="93" t="s">
        <v>1636</v>
      </c>
      <c r="B617" s="93" t="s">
        <v>532</v>
      </c>
      <c r="C617" s="95">
        <v>0</v>
      </c>
      <c r="D617" s="95">
        <v>0</v>
      </c>
      <c r="E617" s="95">
        <v>0</v>
      </c>
      <c r="F617" s="95">
        <v>0</v>
      </c>
      <c r="G617" s="95">
        <v>0</v>
      </c>
      <c r="H617" s="95">
        <v>0</v>
      </c>
    </row>
    <row r="618" spans="1:8" x14ac:dyDescent="0.25">
      <c r="A618" s="94" t="s">
        <v>1637</v>
      </c>
      <c r="B618" s="94" t="s">
        <v>533</v>
      </c>
      <c r="C618" s="96">
        <v>0</v>
      </c>
      <c r="D618" s="96">
        <v>0</v>
      </c>
      <c r="E618" s="96">
        <v>0</v>
      </c>
      <c r="F618" s="96">
        <v>0</v>
      </c>
      <c r="G618" s="96">
        <v>0</v>
      </c>
      <c r="H618" s="96">
        <v>0</v>
      </c>
    </row>
    <row r="619" spans="1:8" x14ac:dyDescent="0.25">
      <c r="A619" s="93" t="s">
        <v>1638</v>
      </c>
      <c r="B619" s="93" t="s">
        <v>201</v>
      </c>
      <c r="C619" s="95">
        <v>0</v>
      </c>
      <c r="D619" s="95">
        <v>0</v>
      </c>
      <c r="E619" s="95">
        <v>0</v>
      </c>
      <c r="F619" s="95">
        <v>0</v>
      </c>
      <c r="G619" s="95">
        <v>0</v>
      </c>
      <c r="H619" s="95">
        <v>0</v>
      </c>
    </row>
    <row r="620" spans="1:8" x14ac:dyDescent="0.25">
      <c r="A620" s="94" t="s">
        <v>1639</v>
      </c>
      <c r="B620" s="94" t="s">
        <v>531</v>
      </c>
      <c r="C620" s="96">
        <v>0</v>
      </c>
      <c r="D620" s="96">
        <v>0</v>
      </c>
      <c r="E620" s="96">
        <v>0</v>
      </c>
      <c r="F620" s="96">
        <v>0</v>
      </c>
      <c r="G620" s="96">
        <v>0</v>
      </c>
      <c r="H620" s="96">
        <v>0</v>
      </c>
    </row>
    <row r="621" spans="1:8" x14ac:dyDescent="0.25">
      <c r="A621" s="93" t="s">
        <v>1640</v>
      </c>
      <c r="B621" s="93" t="s">
        <v>524</v>
      </c>
      <c r="C621" s="95">
        <v>0</v>
      </c>
      <c r="D621" s="95">
        <v>0</v>
      </c>
      <c r="E621" s="95">
        <v>0</v>
      </c>
      <c r="F621" s="95">
        <v>0</v>
      </c>
      <c r="G621" s="95">
        <v>0</v>
      </c>
      <c r="H621" s="95">
        <v>0</v>
      </c>
    </row>
    <row r="622" spans="1:8" x14ac:dyDescent="0.25">
      <c r="A622" s="94" t="s">
        <v>1433</v>
      </c>
      <c r="B622" s="94" t="s">
        <v>218</v>
      </c>
      <c r="C622" s="96">
        <v>1</v>
      </c>
      <c r="D622" s="96">
        <v>0</v>
      </c>
      <c r="E622" s="96">
        <v>1</v>
      </c>
      <c r="F622" s="96">
        <v>0</v>
      </c>
      <c r="G622" s="96">
        <v>1</v>
      </c>
      <c r="H622" s="96">
        <v>1</v>
      </c>
    </row>
    <row r="623" spans="1:8" x14ac:dyDescent="0.25">
      <c r="A623" s="93" t="s">
        <v>1434</v>
      </c>
      <c r="B623" s="93" t="s">
        <v>379</v>
      </c>
      <c r="C623" s="95">
        <v>2</v>
      </c>
      <c r="D623" s="95">
        <v>0</v>
      </c>
      <c r="E623" s="95">
        <v>3</v>
      </c>
      <c r="F623" s="95">
        <v>0</v>
      </c>
      <c r="G623" s="95">
        <v>2</v>
      </c>
      <c r="H623" s="95">
        <v>3</v>
      </c>
    </row>
    <row r="624" spans="1:8" x14ac:dyDescent="0.25">
      <c r="A624" s="94" t="s">
        <v>1435</v>
      </c>
      <c r="B624" s="94" t="s">
        <v>321</v>
      </c>
      <c r="C624" s="96">
        <v>20</v>
      </c>
      <c r="D624" s="96">
        <v>0</v>
      </c>
      <c r="E624" s="96">
        <v>19</v>
      </c>
      <c r="F624" s="96">
        <v>0</v>
      </c>
      <c r="G624" s="96">
        <v>20</v>
      </c>
      <c r="H624" s="96">
        <v>19</v>
      </c>
    </row>
    <row r="625" spans="1:8" x14ac:dyDescent="0.25">
      <c r="A625" s="93" t="s">
        <v>1641</v>
      </c>
      <c r="B625" s="93" t="s">
        <v>204</v>
      </c>
      <c r="C625" s="95">
        <v>0</v>
      </c>
      <c r="D625" s="95">
        <v>0</v>
      </c>
      <c r="E625" s="95">
        <v>0</v>
      </c>
      <c r="F625" s="95">
        <v>0</v>
      </c>
      <c r="G625" s="95">
        <v>0</v>
      </c>
      <c r="H625" s="95">
        <v>0</v>
      </c>
    </row>
    <row r="626" spans="1:8" x14ac:dyDescent="0.25">
      <c r="A626" s="94" t="s">
        <v>1642</v>
      </c>
      <c r="B626" s="94" t="s">
        <v>540</v>
      </c>
      <c r="C626" s="96">
        <v>0</v>
      </c>
      <c r="D626" s="96">
        <v>0</v>
      </c>
      <c r="E626" s="96">
        <v>0</v>
      </c>
      <c r="F626" s="96">
        <v>0</v>
      </c>
      <c r="G626" s="96">
        <v>0</v>
      </c>
      <c r="H626" s="96">
        <v>0</v>
      </c>
    </row>
    <row r="627" spans="1:8" x14ac:dyDescent="0.25">
      <c r="A627" s="93" t="s">
        <v>1643</v>
      </c>
      <c r="B627" s="93" t="s">
        <v>530</v>
      </c>
      <c r="C627" s="95">
        <v>0</v>
      </c>
      <c r="D627" s="95">
        <v>0</v>
      </c>
      <c r="E627" s="95">
        <v>0</v>
      </c>
      <c r="F627" s="95">
        <v>0</v>
      </c>
      <c r="G627" s="95">
        <v>0</v>
      </c>
      <c r="H627" s="95">
        <v>0</v>
      </c>
    </row>
    <row r="628" spans="1:8" x14ac:dyDescent="0.25">
      <c r="A628" s="94" t="s">
        <v>1644</v>
      </c>
      <c r="B628" s="94" t="s">
        <v>200</v>
      </c>
      <c r="C628" s="96">
        <v>0</v>
      </c>
      <c r="D628" s="96">
        <v>0</v>
      </c>
      <c r="E628" s="96">
        <v>0</v>
      </c>
      <c r="F628" s="96">
        <v>0</v>
      </c>
      <c r="G628" s="96">
        <v>0</v>
      </c>
      <c r="H628" s="96">
        <v>0</v>
      </c>
    </row>
    <row r="629" spans="1:8" x14ac:dyDescent="0.25">
      <c r="A629" s="93" t="s">
        <v>1645</v>
      </c>
      <c r="B629" s="93" t="s">
        <v>521</v>
      </c>
      <c r="C629" s="95">
        <v>0</v>
      </c>
      <c r="D629" s="95">
        <v>0</v>
      </c>
      <c r="E629" s="95">
        <v>0</v>
      </c>
      <c r="F629" s="95">
        <v>0</v>
      </c>
      <c r="G629" s="95">
        <v>0</v>
      </c>
      <c r="H629" s="95">
        <v>0</v>
      </c>
    </row>
    <row r="630" spans="1:8" x14ac:dyDescent="0.25">
      <c r="A630" s="94" t="s">
        <v>1646</v>
      </c>
      <c r="B630" s="94" t="s">
        <v>539</v>
      </c>
      <c r="C630" s="96">
        <v>0</v>
      </c>
      <c r="D630" s="96">
        <v>0</v>
      </c>
      <c r="E630" s="96">
        <v>0</v>
      </c>
      <c r="F630" s="96">
        <v>0</v>
      </c>
      <c r="G630" s="96">
        <v>0</v>
      </c>
      <c r="H630" s="96">
        <v>0</v>
      </c>
    </row>
    <row r="631" spans="1:8" x14ac:dyDescent="0.25">
      <c r="A631" s="93" t="s">
        <v>1647</v>
      </c>
      <c r="B631" s="93" t="s">
        <v>207</v>
      </c>
      <c r="C631" s="95">
        <v>0</v>
      </c>
      <c r="D631" s="95">
        <v>0</v>
      </c>
      <c r="E631" s="95">
        <v>0</v>
      </c>
      <c r="F631" s="95">
        <v>0</v>
      </c>
      <c r="G631" s="95">
        <v>0</v>
      </c>
      <c r="H631" s="95">
        <v>0</v>
      </c>
    </row>
    <row r="632" spans="1:8" x14ac:dyDescent="0.25">
      <c r="A632" s="94" t="s">
        <v>1648</v>
      </c>
      <c r="B632" s="94" t="s">
        <v>523</v>
      </c>
      <c r="C632" s="96">
        <v>0</v>
      </c>
      <c r="D632" s="96">
        <v>0</v>
      </c>
      <c r="E632" s="96">
        <v>0</v>
      </c>
      <c r="F632" s="96">
        <v>0</v>
      </c>
      <c r="G632" s="96">
        <v>0</v>
      </c>
      <c r="H632" s="96">
        <v>0</v>
      </c>
    </row>
    <row r="633" spans="1:8" x14ac:dyDescent="0.25">
      <c r="A633" s="93" t="s">
        <v>1649</v>
      </c>
      <c r="B633" s="93" t="s">
        <v>538</v>
      </c>
      <c r="C633" s="95">
        <v>0</v>
      </c>
      <c r="D633" s="95">
        <v>0</v>
      </c>
      <c r="E633" s="95">
        <v>0</v>
      </c>
      <c r="F633" s="95">
        <v>0</v>
      </c>
      <c r="G633" s="95">
        <v>0</v>
      </c>
      <c r="H633" s="95">
        <v>0</v>
      </c>
    </row>
    <row r="634" spans="1:8" x14ac:dyDescent="0.25">
      <c r="A634" s="94" t="s">
        <v>1436</v>
      </c>
      <c r="B634" s="94" t="s">
        <v>236</v>
      </c>
      <c r="C634" s="96">
        <v>3</v>
      </c>
      <c r="D634" s="96">
        <v>0</v>
      </c>
      <c r="E634" s="96">
        <v>5</v>
      </c>
      <c r="F634" s="96">
        <v>0</v>
      </c>
      <c r="G634" s="96">
        <v>3</v>
      </c>
      <c r="H634" s="96">
        <v>5</v>
      </c>
    </row>
    <row r="635" spans="1:8" x14ac:dyDescent="0.25">
      <c r="A635" s="93" t="s">
        <v>1437</v>
      </c>
      <c r="B635" s="93" t="s">
        <v>642</v>
      </c>
      <c r="C635" s="95">
        <v>3</v>
      </c>
      <c r="D635" s="95">
        <v>0</v>
      </c>
      <c r="E635" s="95">
        <v>7</v>
      </c>
      <c r="F635" s="95">
        <v>0</v>
      </c>
      <c r="G635" s="95">
        <v>3</v>
      </c>
      <c r="H635" s="95">
        <v>7</v>
      </c>
    </row>
    <row r="636" spans="1:8" x14ac:dyDescent="0.25">
      <c r="A636" s="94" t="s">
        <v>1438</v>
      </c>
      <c r="B636" s="94" t="s">
        <v>747</v>
      </c>
      <c r="C636" s="96">
        <v>5</v>
      </c>
      <c r="D636" s="96">
        <v>0</v>
      </c>
      <c r="E636" s="96">
        <v>3</v>
      </c>
      <c r="F636" s="96">
        <v>0</v>
      </c>
      <c r="G636" s="96">
        <v>5</v>
      </c>
      <c r="H636" s="96">
        <v>3</v>
      </c>
    </row>
    <row r="637" spans="1:8" x14ac:dyDescent="0.25">
      <c r="A637" s="93" t="s">
        <v>1439</v>
      </c>
      <c r="B637" s="93" t="s">
        <v>228</v>
      </c>
      <c r="C637" s="95">
        <v>9</v>
      </c>
      <c r="D637" s="95">
        <v>6</v>
      </c>
      <c r="E637" s="95">
        <v>9</v>
      </c>
      <c r="F637" s="95">
        <v>6</v>
      </c>
      <c r="G637" s="95">
        <v>15</v>
      </c>
      <c r="H637" s="95">
        <v>15</v>
      </c>
    </row>
    <row r="638" spans="1:8" x14ac:dyDescent="0.25">
      <c r="A638" s="94" t="s">
        <v>1440</v>
      </c>
      <c r="B638" s="94" t="s">
        <v>414</v>
      </c>
      <c r="C638" s="96">
        <v>2</v>
      </c>
      <c r="D638" s="96">
        <v>0</v>
      </c>
      <c r="E638" s="96">
        <v>6</v>
      </c>
      <c r="F638" s="96">
        <v>0</v>
      </c>
      <c r="G638" s="96">
        <v>2</v>
      </c>
      <c r="H638" s="96">
        <v>6</v>
      </c>
    </row>
    <row r="639" spans="1:8" x14ac:dyDescent="0.25">
      <c r="A639" s="93" t="s">
        <v>1441</v>
      </c>
      <c r="B639" s="93" t="s">
        <v>314</v>
      </c>
      <c r="C639" s="95">
        <v>130</v>
      </c>
      <c r="D639" s="95">
        <v>3</v>
      </c>
      <c r="E639" s="95">
        <v>127</v>
      </c>
      <c r="F639" s="95">
        <v>3</v>
      </c>
      <c r="G639" s="95">
        <v>133</v>
      </c>
      <c r="H639" s="95">
        <v>130</v>
      </c>
    </row>
    <row r="640" spans="1:8" x14ac:dyDescent="0.25">
      <c r="A640" s="94" t="s">
        <v>1442</v>
      </c>
      <c r="B640" s="94" t="s">
        <v>184</v>
      </c>
      <c r="C640" s="96">
        <v>1</v>
      </c>
      <c r="D640" s="96">
        <v>1</v>
      </c>
      <c r="E640" s="96">
        <v>1</v>
      </c>
      <c r="F640" s="96">
        <v>1</v>
      </c>
      <c r="G640" s="96">
        <v>2</v>
      </c>
      <c r="H640" s="96">
        <v>2</v>
      </c>
    </row>
    <row r="641" spans="1:8" x14ac:dyDescent="0.25">
      <c r="A641" s="93" t="s">
        <v>1443</v>
      </c>
      <c r="B641" s="93" t="s">
        <v>679</v>
      </c>
      <c r="C641" s="95">
        <v>1</v>
      </c>
      <c r="D641" s="95">
        <v>0</v>
      </c>
      <c r="E641" s="95">
        <v>4</v>
      </c>
      <c r="F641" s="95">
        <v>1</v>
      </c>
      <c r="G641" s="95">
        <v>1</v>
      </c>
      <c r="H641" s="95">
        <v>5</v>
      </c>
    </row>
    <row r="642" spans="1:8" x14ac:dyDescent="0.25">
      <c r="A642" s="94" t="s">
        <v>1444</v>
      </c>
      <c r="B642" s="94" t="s">
        <v>380</v>
      </c>
      <c r="C642" s="96">
        <v>20</v>
      </c>
      <c r="D642" s="96">
        <v>1</v>
      </c>
      <c r="E642" s="96">
        <v>17</v>
      </c>
      <c r="F642" s="96">
        <v>0</v>
      </c>
      <c r="G642" s="96">
        <v>21</v>
      </c>
      <c r="H642" s="96">
        <v>17</v>
      </c>
    </row>
    <row r="643" spans="1:8" x14ac:dyDescent="0.25">
      <c r="A643" s="93" t="s">
        <v>1445</v>
      </c>
      <c r="B643" s="93" t="s">
        <v>73</v>
      </c>
      <c r="C643" s="95">
        <v>8</v>
      </c>
      <c r="D643" s="95">
        <v>0</v>
      </c>
      <c r="E643" s="95">
        <v>4</v>
      </c>
      <c r="F643" s="95">
        <v>0</v>
      </c>
      <c r="G643" s="95">
        <v>8</v>
      </c>
      <c r="H643" s="95">
        <v>4</v>
      </c>
    </row>
    <row r="644" spans="1:8" x14ac:dyDescent="0.25">
      <c r="A644" s="94" t="s">
        <v>1446</v>
      </c>
      <c r="B644" s="94" t="s">
        <v>343</v>
      </c>
      <c r="C644" s="96">
        <v>5</v>
      </c>
      <c r="D644" s="96">
        <v>0</v>
      </c>
      <c r="E644" s="96">
        <v>11</v>
      </c>
      <c r="F644" s="96">
        <v>0</v>
      </c>
      <c r="G644" s="96">
        <v>5</v>
      </c>
      <c r="H644" s="96">
        <v>11</v>
      </c>
    </row>
    <row r="645" spans="1:8" x14ac:dyDescent="0.25">
      <c r="A645" s="93" t="s">
        <v>1447</v>
      </c>
      <c r="B645" s="93" t="s">
        <v>320</v>
      </c>
      <c r="C645" s="95">
        <v>42</v>
      </c>
      <c r="D645" s="95">
        <v>0</v>
      </c>
      <c r="E645" s="95">
        <v>40</v>
      </c>
      <c r="F645" s="95">
        <v>0</v>
      </c>
      <c r="G645" s="95">
        <v>42</v>
      </c>
      <c r="H645" s="95">
        <v>40</v>
      </c>
    </row>
    <row r="646" spans="1:8" x14ac:dyDescent="0.25">
      <c r="A646" s="94" t="s">
        <v>1448</v>
      </c>
      <c r="B646" s="94" t="s">
        <v>125</v>
      </c>
      <c r="C646" s="96">
        <v>45</v>
      </c>
      <c r="D646" s="96">
        <v>4</v>
      </c>
      <c r="E646" s="96">
        <v>15</v>
      </c>
      <c r="F646" s="96">
        <v>3</v>
      </c>
      <c r="G646" s="96">
        <v>49</v>
      </c>
      <c r="H646" s="96">
        <v>18</v>
      </c>
    </row>
    <row r="647" spans="1:8" x14ac:dyDescent="0.25">
      <c r="A647" s="93" t="s">
        <v>1449</v>
      </c>
      <c r="B647" s="93" t="s">
        <v>410</v>
      </c>
      <c r="C647" s="95">
        <v>7</v>
      </c>
      <c r="D647" s="95">
        <v>0</v>
      </c>
      <c r="E647" s="95">
        <v>44</v>
      </c>
      <c r="F647" s="95">
        <v>2</v>
      </c>
      <c r="G647" s="95">
        <v>7</v>
      </c>
      <c r="H647" s="95">
        <v>46</v>
      </c>
    </row>
    <row r="648" spans="1:8" x14ac:dyDescent="0.25">
      <c r="A648" s="94" t="s">
        <v>1450</v>
      </c>
      <c r="B648" s="94" t="s">
        <v>328</v>
      </c>
      <c r="C648" s="96">
        <v>44</v>
      </c>
      <c r="D648" s="96">
        <v>2</v>
      </c>
      <c r="E648" s="96">
        <v>37</v>
      </c>
      <c r="F648" s="96">
        <v>1</v>
      </c>
      <c r="G648" s="96">
        <v>46</v>
      </c>
      <c r="H648" s="96">
        <v>38</v>
      </c>
    </row>
    <row r="649" spans="1:8" x14ac:dyDescent="0.25">
      <c r="A649" s="93" t="s">
        <v>1451</v>
      </c>
      <c r="B649" s="93" t="s">
        <v>289</v>
      </c>
      <c r="C649" s="95">
        <v>51</v>
      </c>
      <c r="D649" s="95">
        <v>6</v>
      </c>
      <c r="E649" s="95">
        <v>35</v>
      </c>
      <c r="F649" s="95">
        <v>6</v>
      </c>
      <c r="G649" s="95">
        <v>57</v>
      </c>
      <c r="H649" s="95">
        <v>41</v>
      </c>
    </row>
    <row r="650" spans="1:8" x14ac:dyDescent="0.25">
      <c r="A650" s="94" t="s">
        <v>1452</v>
      </c>
      <c r="B650" s="94" t="s">
        <v>647</v>
      </c>
      <c r="C650" s="96">
        <v>3</v>
      </c>
      <c r="D650" s="96">
        <v>1</v>
      </c>
      <c r="E650" s="96">
        <v>21</v>
      </c>
      <c r="F650" s="96">
        <v>0</v>
      </c>
      <c r="G650" s="96">
        <v>4</v>
      </c>
      <c r="H650" s="96">
        <v>21</v>
      </c>
    </row>
    <row r="651" spans="1:8" x14ac:dyDescent="0.25">
      <c r="A651" s="93" t="s">
        <v>1453</v>
      </c>
      <c r="B651" s="93" t="s">
        <v>344</v>
      </c>
      <c r="C651" s="95">
        <v>13</v>
      </c>
      <c r="D651" s="95">
        <v>1</v>
      </c>
      <c r="E651" s="95">
        <v>12</v>
      </c>
      <c r="F651" s="95">
        <v>2</v>
      </c>
      <c r="G651" s="95">
        <v>14</v>
      </c>
      <c r="H651" s="95">
        <v>14</v>
      </c>
    </row>
    <row r="652" spans="1:8" x14ac:dyDescent="0.25">
      <c r="A652" s="94" t="s">
        <v>1454</v>
      </c>
      <c r="B652" s="94" t="s">
        <v>215</v>
      </c>
      <c r="C652" s="96">
        <v>14</v>
      </c>
      <c r="D652" s="96">
        <v>0</v>
      </c>
      <c r="E652" s="96">
        <v>14</v>
      </c>
      <c r="F652" s="96">
        <v>0</v>
      </c>
      <c r="G652" s="96">
        <v>14</v>
      </c>
      <c r="H652" s="96">
        <v>14</v>
      </c>
    </row>
    <row r="653" spans="1:8" x14ac:dyDescent="0.25">
      <c r="A653" s="93" t="s">
        <v>1455</v>
      </c>
      <c r="B653" s="93" t="s">
        <v>748</v>
      </c>
      <c r="C653" s="95">
        <v>27</v>
      </c>
      <c r="D653" s="95">
        <v>0</v>
      </c>
      <c r="E653" s="95">
        <v>64</v>
      </c>
      <c r="F653" s="95">
        <v>1</v>
      </c>
      <c r="G653" s="95">
        <v>27</v>
      </c>
      <c r="H653" s="95">
        <v>65</v>
      </c>
    </row>
    <row r="654" spans="1:8" x14ac:dyDescent="0.25">
      <c r="A654" s="94" t="s">
        <v>1456</v>
      </c>
      <c r="B654" s="94" t="s">
        <v>829</v>
      </c>
      <c r="C654" s="96">
        <v>79</v>
      </c>
      <c r="D654" s="96">
        <v>2</v>
      </c>
      <c r="E654" s="96">
        <v>42</v>
      </c>
      <c r="F654" s="96">
        <v>1</v>
      </c>
      <c r="G654" s="96">
        <v>81</v>
      </c>
      <c r="H654" s="96">
        <v>43</v>
      </c>
    </row>
    <row r="655" spans="1:8" x14ac:dyDescent="0.25">
      <c r="A655" s="93" t="s">
        <v>1457</v>
      </c>
      <c r="B655" s="93" t="s">
        <v>250</v>
      </c>
      <c r="C655" s="95">
        <v>4</v>
      </c>
      <c r="D655" s="95">
        <v>3</v>
      </c>
      <c r="E655" s="95">
        <v>4</v>
      </c>
      <c r="F655" s="95">
        <v>2</v>
      </c>
      <c r="G655" s="95">
        <v>7</v>
      </c>
      <c r="H655" s="95">
        <v>6</v>
      </c>
    </row>
    <row r="656" spans="1:8" x14ac:dyDescent="0.25">
      <c r="A656" s="94" t="s">
        <v>1650</v>
      </c>
      <c r="B656" s="94" t="s">
        <v>552</v>
      </c>
      <c r="C656" s="96">
        <v>0</v>
      </c>
      <c r="D656" s="96">
        <v>0</v>
      </c>
      <c r="E656" s="96">
        <v>5</v>
      </c>
      <c r="F656" s="96">
        <v>2</v>
      </c>
      <c r="G656" s="96">
        <v>0</v>
      </c>
      <c r="H656" s="96">
        <v>7</v>
      </c>
    </row>
    <row r="657" spans="1:8" x14ac:dyDescent="0.25">
      <c r="A657" s="93" t="s">
        <v>1458</v>
      </c>
      <c r="B657" s="93" t="s">
        <v>687</v>
      </c>
      <c r="C657" s="95">
        <v>7</v>
      </c>
      <c r="D657" s="95">
        <v>1</v>
      </c>
      <c r="E657" s="95">
        <v>2</v>
      </c>
      <c r="F657" s="95">
        <v>0</v>
      </c>
      <c r="G657" s="95">
        <v>8</v>
      </c>
      <c r="H657" s="95">
        <v>2</v>
      </c>
    </row>
    <row r="658" spans="1:8" x14ac:dyDescent="0.25">
      <c r="A658" s="94" t="s">
        <v>1459</v>
      </c>
      <c r="B658" s="94" t="s">
        <v>217</v>
      </c>
      <c r="C658" s="96">
        <v>3</v>
      </c>
      <c r="D658" s="96">
        <v>1</v>
      </c>
      <c r="E658" s="96">
        <v>7</v>
      </c>
      <c r="F658" s="96">
        <v>3</v>
      </c>
      <c r="G658" s="96">
        <v>4</v>
      </c>
      <c r="H658" s="96">
        <v>10</v>
      </c>
    </row>
    <row r="659" spans="1:8" x14ac:dyDescent="0.25">
      <c r="A659" s="93" t="s">
        <v>1460</v>
      </c>
      <c r="B659" s="93" t="s">
        <v>656</v>
      </c>
      <c r="C659" s="95">
        <v>3</v>
      </c>
      <c r="D659" s="95">
        <v>2</v>
      </c>
      <c r="E659" s="95">
        <v>37</v>
      </c>
      <c r="F659" s="95">
        <v>5</v>
      </c>
      <c r="G659" s="95">
        <v>5</v>
      </c>
      <c r="H659" s="95">
        <v>42</v>
      </c>
    </row>
    <row r="660" spans="1:8" x14ac:dyDescent="0.25">
      <c r="A660" s="94" t="s">
        <v>1461</v>
      </c>
      <c r="B660" s="94" t="s">
        <v>812</v>
      </c>
      <c r="C660" s="96">
        <v>40</v>
      </c>
      <c r="D660" s="96">
        <v>3</v>
      </c>
      <c r="E660" s="96">
        <v>9</v>
      </c>
      <c r="F660" s="96">
        <v>1</v>
      </c>
      <c r="G660" s="96">
        <v>43</v>
      </c>
      <c r="H660" s="96">
        <v>10</v>
      </c>
    </row>
    <row r="661" spans="1:8" x14ac:dyDescent="0.25">
      <c r="A661" s="93" t="s">
        <v>1462</v>
      </c>
      <c r="B661" s="93" t="s">
        <v>304</v>
      </c>
      <c r="C661" s="95">
        <v>2190</v>
      </c>
      <c r="D661" s="95">
        <v>179</v>
      </c>
      <c r="E661" s="95">
        <v>2031</v>
      </c>
      <c r="F661" s="95">
        <v>176</v>
      </c>
      <c r="G661" s="95">
        <v>2369</v>
      </c>
      <c r="H661" s="95">
        <v>2207</v>
      </c>
    </row>
    <row r="662" spans="1:8" x14ac:dyDescent="0.25">
      <c r="A662" s="94" t="s">
        <v>1463</v>
      </c>
      <c r="B662" s="94" t="s">
        <v>805</v>
      </c>
      <c r="C662" s="96">
        <v>37</v>
      </c>
      <c r="D662" s="96">
        <v>3</v>
      </c>
      <c r="E662" s="96">
        <v>175</v>
      </c>
      <c r="F662" s="96">
        <v>9</v>
      </c>
      <c r="G662" s="96">
        <v>40</v>
      </c>
      <c r="H662" s="96">
        <v>184</v>
      </c>
    </row>
    <row r="663" spans="1:8" x14ac:dyDescent="0.25">
      <c r="A663" s="93" t="s">
        <v>1464</v>
      </c>
      <c r="B663" s="93" t="s">
        <v>799</v>
      </c>
      <c r="C663" s="95">
        <v>26</v>
      </c>
      <c r="D663" s="95">
        <v>1</v>
      </c>
      <c r="E663" s="95">
        <v>47</v>
      </c>
      <c r="F663" s="95">
        <v>1</v>
      </c>
      <c r="G663" s="95">
        <v>27</v>
      </c>
      <c r="H663" s="95">
        <v>48</v>
      </c>
    </row>
    <row r="664" spans="1:8" x14ac:dyDescent="0.25">
      <c r="A664" s="94" t="s">
        <v>1465</v>
      </c>
      <c r="B664" s="94" t="s">
        <v>193</v>
      </c>
      <c r="C664" s="96">
        <v>0</v>
      </c>
      <c r="D664" s="96">
        <v>1</v>
      </c>
      <c r="E664" s="96">
        <v>0</v>
      </c>
      <c r="F664" s="96">
        <v>0</v>
      </c>
      <c r="G664" s="96">
        <v>1</v>
      </c>
      <c r="H664" s="96">
        <v>0</v>
      </c>
    </row>
    <row r="665" spans="1:8" x14ac:dyDescent="0.25">
      <c r="A665" s="93" t="s">
        <v>1651</v>
      </c>
      <c r="B665" s="93" t="s">
        <v>510</v>
      </c>
      <c r="C665" s="95">
        <v>0</v>
      </c>
      <c r="D665" s="95">
        <v>0</v>
      </c>
      <c r="E665" s="95">
        <v>0</v>
      </c>
      <c r="F665" s="95">
        <v>1</v>
      </c>
      <c r="G665" s="95">
        <v>0</v>
      </c>
      <c r="H665" s="95">
        <v>1</v>
      </c>
    </row>
    <row r="666" spans="1:8" x14ac:dyDescent="0.25">
      <c r="A666" s="94" t="s">
        <v>1652</v>
      </c>
      <c r="B666" s="94" t="s">
        <v>517</v>
      </c>
      <c r="C666" s="96">
        <v>0</v>
      </c>
      <c r="D666" s="96">
        <v>0</v>
      </c>
      <c r="E666" s="96">
        <v>0</v>
      </c>
      <c r="F666" s="96">
        <v>0</v>
      </c>
      <c r="G666" s="96">
        <v>0</v>
      </c>
      <c r="H666" s="96">
        <v>0</v>
      </c>
    </row>
    <row r="667" spans="1:8" x14ac:dyDescent="0.25">
      <c r="A667" s="93" t="s">
        <v>1466</v>
      </c>
      <c r="B667" s="93" t="s">
        <v>233</v>
      </c>
      <c r="C667" s="95">
        <v>5</v>
      </c>
      <c r="D667" s="95">
        <v>2</v>
      </c>
      <c r="E667" s="95">
        <v>4</v>
      </c>
      <c r="F667" s="95">
        <v>0</v>
      </c>
      <c r="G667" s="95">
        <v>7</v>
      </c>
      <c r="H667" s="95">
        <v>4</v>
      </c>
    </row>
    <row r="668" spans="1:8" x14ac:dyDescent="0.25">
      <c r="A668" s="94" t="s">
        <v>1467</v>
      </c>
      <c r="B668" s="94" t="s">
        <v>695</v>
      </c>
      <c r="C668" s="96">
        <v>5</v>
      </c>
      <c r="D668" s="96">
        <v>0</v>
      </c>
      <c r="E668" s="96">
        <v>6</v>
      </c>
      <c r="F668" s="96">
        <v>4</v>
      </c>
      <c r="G668" s="96">
        <v>5</v>
      </c>
      <c r="H668" s="96">
        <v>10</v>
      </c>
    </row>
    <row r="669" spans="1:8" x14ac:dyDescent="0.25">
      <c r="A669" s="93" t="s">
        <v>1468</v>
      </c>
      <c r="B669" s="93" t="s">
        <v>705</v>
      </c>
      <c r="C669" s="95">
        <v>5</v>
      </c>
      <c r="D669" s="95">
        <v>3</v>
      </c>
      <c r="E669" s="95">
        <v>6</v>
      </c>
      <c r="F669" s="95">
        <v>1</v>
      </c>
      <c r="G669" s="95">
        <v>8</v>
      </c>
      <c r="H669" s="95">
        <v>7</v>
      </c>
    </row>
    <row r="670" spans="1:8" x14ac:dyDescent="0.25">
      <c r="A670" s="94" t="s">
        <v>1469</v>
      </c>
      <c r="B670" s="94" t="s">
        <v>276</v>
      </c>
      <c r="C670" s="96">
        <v>95</v>
      </c>
      <c r="D670" s="96">
        <v>66</v>
      </c>
      <c r="E670" s="96">
        <v>96</v>
      </c>
      <c r="F670" s="96">
        <v>66</v>
      </c>
      <c r="G670" s="96">
        <v>161</v>
      </c>
      <c r="H670" s="96">
        <v>162</v>
      </c>
    </row>
    <row r="671" spans="1:8" x14ac:dyDescent="0.25">
      <c r="A671" s="93" t="s">
        <v>1470</v>
      </c>
      <c r="B671" s="93" t="s">
        <v>395</v>
      </c>
      <c r="C671" s="95">
        <v>21</v>
      </c>
      <c r="D671" s="95">
        <v>2</v>
      </c>
      <c r="E671" s="95">
        <v>20</v>
      </c>
      <c r="F671" s="95">
        <v>2</v>
      </c>
      <c r="G671" s="95">
        <v>23</v>
      </c>
      <c r="H671" s="95">
        <v>22</v>
      </c>
    </row>
    <row r="672" spans="1:8" x14ac:dyDescent="0.25">
      <c r="A672" s="94" t="s">
        <v>1471</v>
      </c>
      <c r="B672" s="94" t="s">
        <v>633</v>
      </c>
      <c r="C672" s="96">
        <v>9</v>
      </c>
      <c r="D672" s="96">
        <v>2</v>
      </c>
      <c r="E672" s="96">
        <v>9</v>
      </c>
      <c r="F672" s="96">
        <v>2</v>
      </c>
      <c r="G672" s="96">
        <v>11</v>
      </c>
      <c r="H672" s="96">
        <v>11</v>
      </c>
    </row>
    <row r="673" spans="1:8" x14ac:dyDescent="0.25">
      <c r="A673" s="93" t="s">
        <v>1472</v>
      </c>
      <c r="B673" s="93" t="s">
        <v>104</v>
      </c>
      <c r="C673" s="95">
        <v>64</v>
      </c>
      <c r="D673" s="95">
        <v>0</v>
      </c>
      <c r="E673" s="95">
        <v>63</v>
      </c>
      <c r="F673" s="95">
        <v>0</v>
      </c>
      <c r="G673" s="95">
        <v>64</v>
      </c>
      <c r="H673" s="95">
        <v>63</v>
      </c>
    </row>
    <row r="674" spans="1:8" x14ac:dyDescent="0.25">
      <c r="A674" s="94" t="s">
        <v>1473</v>
      </c>
      <c r="B674" s="94" t="s">
        <v>409</v>
      </c>
      <c r="C674" s="96">
        <v>44</v>
      </c>
      <c r="D674" s="96">
        <v>0</v>
      </c>
      <c r="E674" s="96">
        <v>60</v>
      </c>
      <c r="F674" s="96">
        <v>0</v>
      </c>
      <c r="G674" s="96">
        <v>44</v>
      </c>
      <c r="H674" s="96">
        <v>60</v>
      </c>
    </row>
    <row r="675" spans="1:8" x14ac:dyDescent="0.25">
      <c r="A675" s="93" t="s">
        <v>1474</v>
      </c>
      <c r="B675" s="93" t="s">
        <v>360</v>
      </c>
      <c r="C675" s="95">
        <v>67</v>
      </c>
      <c r="D675" s="95">
        <v>1</v>
      </c>
      <c r="E675" s="95">
        <v>53</v>
      </c>
      <c r="F675" s="95">
        <v>1</v>
      </c>
      <c r="G675" s="95">
        <v>68</v>
      </c>
      <c r="H675" s="95">
        <v>54</v>
      </c>
    </row>
    <row r="676" spans="1:8" x14ac:dyDescent="0.25">
      <c r="A676" s="94" t="s">
        <v>1475</v>
      </c>
      <c r="B676" s="94" t="s">
        <v>72</v>
      </c>
      <c r="C676" s="96">
        <v>199</v>
      </c>
      <c r="D676" s="96">
        <v>10</v>
      </c>
      <c r="E676" s="96">
        <v>183</v>
      </c>
      <c r="F676" s="96">
        <v>9</v>
      </c>
      <c r="G676" s="96">
        <v>209</v>
      </c>
      <c r="H676" s="96">
        <v>192</v>
      </c>
    </row>
    <row r="677" spans="1:8" x14ac:dyDescent="0.25">
      <c r="A677" s="93" t="s">
        <v>1476</v>
      </c>
      <c r="B677" s="93" t="s">
        <v>404</v>
      </c>
      <c r="C677" s="95">
        <v>58</v>
      </c>
      <c r="D677" s="95">
        <v>2</v>
      </c>
      <c r="E677" s="95">
        <v>87</v>
      </c>
      <c r="F677" s="95">
        <v>3</v>
      </c>
      <c r="G677" s="95">
        <v>60</v>
      </c>
      <c r="H677" s="95">
        <v>90</v>
      </c>
    </row>
    <row r="678" spans="1:8" x14ac:dyDescent="0.25">
      <c r="A678" s="94" t="s">
        <v>1477</v>
      </c>
      <c r="B678" s="94" t="s">
        <v>757</v>
      </c>
      <c r="C678" s="96">
        <v>36</v>
      </c>
      <c r="D678" s="96">
        <v>1</v>
      </c>
      <c r="E678" s="96">
        <v>27</v>
      </c>
      <c r="F678" s="96">
        <v>1</v>
      </c>
      <c r="G678" s="96">
        <v>37</v>
      </c>
      <c r="H678" s="96">
        <v>28</v>
      </c>
    </row>
    <row r="679" spans="1:8" x14ac:dyDescent="0.25">
      <c r="A679" s="93" t="s">
        <v>1478</v>
      </c>
      <c r="B679" s="93" t="s">
        <v>253</v>
      </c>
      <c r="C679" s="95">
        <v>256</v>
      </c>
      <c r="D679" s="95">
        <v>1</v>
      </c>
      <c r="E679" s="95">
        <v>269</v>
      </c>
      <c r="F679" s="95">
        <v>1</v>
      </c>
      <c r="G679" s="95">
        <v>257</v>
      </c>
      <c r="H679" s="95">
        <v>270</v>
      </c>
    </row>
    <row r="680" spans="1:8" x14ac:dyDescent="0.25">
      <c r="A680" s="94" t="s">
        <v>1479</v>
      </c>
      <c r="B680" s="94" t="s">
        <v>608</v>
      </c>
      <c r="C680" s="96">
        <v>27</v>
      </c>
      <c r="D680" s="96">
        <v>1</v>
      </c>
      <c r="E680" s="96">
        <v>37</v>
      </c>
      <c r="F680" s="96">
        <v>1</v>
      </c>
      <c r="G680" s="96">
        <v>28</v>
      </c>
      <c r="H680" s="96">
        <v>38</v>
      </c>
    </row>
    <row r="681" spans="1:8" x14ac:dyDescent="0.25">
      <c r="A681" s="93" t="s">
        <v>1480</v>
      </c>
      <c r="B681" s="93" t="s">
        <v>662</v>
      </c>
      <c r="C681" s="95">
        <v>45</v>
      </c>
      <c r="D681" s="95">
        <v>0</v>
      </c>
      <c r="E681" s="95">
        <v>29</v>
      </c>
      <c r="F681" s="95">
        <v>0</v>
      </c>
      <c r="G681" s="95">
        <v>45</v>
      </c>
      <c r="H681" s="95">
        <v>29</v>
      </c>
    </row>
    <row r="682" spans="1:8" x14ac:dyDescent="0.25">
      <c r="A682" s="94" t="s">
        <v>1481</v>
      </c>
      <c r="B682" s="94" t="s">
        <v>69</v>
      </c>
      <c r="C682" s="96">
        <v>895</v>
      </c>
      <c r="D682" s="96">
        <v>134</v>
      </c>
      <c r="E682" s="96">
        <v>850</v>
      </c>
      <c r="F682" s="96">
        <v>126</v>
      </c>
      <c r="G682" s="96">
        <v>1029</v>
      </c>
      <c r="H682" s="96">
        <v>976</v>
      </c>
    </row>
    <row r="683" spans="1:8" x14ac:dyDescent="0.25">
      <c r="A683" s="93" t="s">
        <v>1482</v>
      </c>
      <c r="B683" s="93" t="s">
        <v>368</v>
      </c>
      <c r="C683" s="95">
        <v>303</v>
      </c>
      <c r="D683" s="95">
        <v>24</v>
      </c>
      <c r="E683" s="95">
        <v>428</v>
      </c>
      <c r="F683" s="95">
        <v>35</v>
      </c>
      <c r="G683" s="95">
        <v>327</v>
      </c>
      <c r="H683" s="95">
        <v>463</v>
      </c>
    </row>
    <row r="684" spans="1:8" x14ac:dyDescent="0.25">
      <c r="A684" s="94" t="s">
        <v>1483</v>
      </c>
      <c r="B684" s="94" t="s">
        <v>810</v>
      </c>
      <c r="C684" s="96">
        <v>167</v>
      </c>
      <c r="D684" s="96">
        <v>12</v>
      </c>
      <c r="E684" s="96">
        <v>97</v>
      </c>
      <c r="F684" s="96">
        <v>10</v>
      </c>
      <c r="G684" s="96">
        <v>179</v>
      </c>
      <c r="H684" s="96">
        <v>107</v>
      </c>
    </row>
    <row r="685" spans="1:8" x14ac:dyDescent="0.25">
      <c r="A685" s="93" t="s">
        <v>1484</v>
      </c>
      <c r="B685" s="93" t="s">
        <v>139</v>
      </c>
      <c r="C685" s="95">
        <v>129</v>
      </c>
      <c r="D685" s="95">
        <v>37</v>
      </c>
      <c r="E685" s="95">
        <v>116</v>
      </c>
      <c r="F685" s="95">
        <v>37</v>
      </c>
      <c r="G685" s="95">
        <v>166</v>
      </c>
      <c r="H685" s="95">
        <v>153</v>
      </c>
    </row>
    <row r="686" spans="1:8" x14ac:dyDescent="0.25">
      <c r="A686" s="94" t="s">
        <v>1485</v>
      </c>
      <c r="B686" s="94" t="s">
        <v>479</v>
      </c>
      <c r="C686" s="96">
        <v>40</v>
      </c>
      <c r="D686" s="96">
        <v>3</v>
      </c>
      <c r="E686" s="96">
        <v>73</v>
      </c>
      <c r="F686" s="96">
        <v>5</v>
      </c>
      <c r="G686" s="96">
        <v>43</v>
      </c>
      <c r="H686" s="96">
        <v>78</v>
      </c>
    </row>
    <row r="687" spans="1:8" x14ac:dyDescent="0.25">
      <c r="A687" s="93" t="s">
        <v>1486</v>
      </c>
      <c r="B687" s="93" t="s">
        <v>768</v>
      </c>
      <c r="C687" s="95">
        <v>41</v>
      </c>
      <c r="D687" s="95">
        <v>3</v>
      </c>
      <c r="E687" s="95">
        <v>22</v>
      </c>
      <c r="F687" s="95">
        <v>1</v>
      </c>
      <c r="G687" s="95">
        <v>44</v>
      </c>
      <c r="H687" s="95">
        <v>23</v>
      </c>
    </row>
    <row r="688" spans="1:8" x14ac:dyDescent="0.25">
      <c r="A688" s="94" t="s">
        <v>1487</v>
      </c>
      <c r="B688" s="94" t="s">
        <v>299</v>
      </c>
      <c r="C688" s="96">
        <v>138</v>
      </c>
      <c r="D688" s="96">
        <v>0</v>
      </c>
      <c r="E688" s="96">
        <v>138</v>
      </c>
      <c r="F688" s="96">
        <v>0</v>
      </c>
      <c r="G688" s="96">
        <v>138</v>
      </c>
      <c r="H688" s="96">
        <v>138</v>
      </c>
    </row>
    <row r="689" spans="1:8" x14ac:dyDescent="0.25">
      <c r="A689" s="93" t="s">
        <v>1488</v>
      </c>
      <c r="B689" s="93" t="s">
        <v>644</v>
      </c>
      <c r="C689" s="95">
        <v>30</v>
      </c>
      <c r="D689" s="95">
        <v>0</v>
      </c>
      <c r="E689" s="95">
        <v>31</v>
      </c>
      <c r="F689" s="95">
        <v>0</v>
      </c>
      <c r="G689" s="95">
        <v>30</v>
      </c>
      <c r="H689" s="95">
        <v>31</v>
      </c>
    </row>
    <row r="690" spans="1:8" x14ac:dyDescent="0.25">
      <c r="A690" s="94" t="s">
        <v>1489</v>
      </c>
      <c r="B690" s="94" t="s">
        <v>322</v>
      </c>
      <c r="C690" s="96">
        <v>50</v>
      </c>
      <c r="D690" s="96">
        <v>0</v>
      </c>
      <c r="E690" s="96">
        <v>62</v>
      </c>
      <c r="F690" s="96">
        <v>0</v>
      </c>
      <c r="G690" s="96">
        <v>50</v>
      </c>
      <c r="H690" s="96">
        <v>62</v>
      </c>
    </row>
    <row r="691" spans="1:8" x14ac:dyDescent="0.25">
      <c r="A691" s="93" t="s">
        <v>1490</v>
      </c>
      <c r="B691" s="93" t="s">
        <v>103</v>
      </c>
      <c r="C691" s="95">
        <v>71</v>
      </c>
      <c r="D691" s="95">
        <v>14</v>
      </c>
      <c r="E691" s="95">
        <v>72</v>
      </c>
      <c r="F691" s="95">
        <v>14</v>
      </c>
      <c r="G691" s="95">
        <v>85</v>
      </c>
      <c r="H691" s="95">
        <v>86</v>
      </c>
    </row>
    <row r="692" spans="1:8" x14ac:dyDescent="0.25">
      <c r="A692" s="94" t="s">
        <v>1491</v>
      </c>
      <c r="B692" s="94" t="s">
        <v>667</v>
      </c>
      <c r="C692" s="96">
        <v>37</v>
      </c>
      <c r="D692" s="96">
        <v>0</v>
      </c>
      <c r="E692" s="96">
        <v>40</v>
      </c>
      <c r="F692" s="96">
        <v>3</v>
      </c>
      <c r="G692" s="96">
        <v>37</v>
      </c>
      <c r="H692" s="96">
        <v>43</v>
      </c>
    </row>
    <row r="693" spans="1:8" x14ac:dyDescent="0.25">
      <c r="A693" s="93" t="s">
        <v>1492</v>
      </c>
      <c r="B693" s="93" t="s">
        <v>833</v>
      </c>
      <c r="C693" s="95">
        <v>43</v>
      </c>
      <c r="D693" s="95">
        <v>5</v>
      </c>
      <c r="E693" s="95">
        <v>43</v>
      </c>
      <c r="F693" s="95">
        <v>2</v>
      </c>
      <c r="G693" s="95">
        <v>48</v>
      </c>
      <c r="H693" s="95">
        <v>45</v>
      </c>
    </row>
    <row r="694" spans="1:8" x14ac:dyDescent="0.25">
      <c r="A694" s="94" t="s">
        <v>1493</v>
      </c>
      <c r="B694" s="94" t="s">
        <v>185</v>
      </c>
      <c r="C694" s="96">
        <v>13</v>
      </c>
      <c r="D694" s="96">
        <v>0</v>
      </c>
      <c r="E694" s="96">
        <v>13</v>
      </c>
      <c r="F694" s="96">
        <v>0</v>
      </c>
      <c r="G694" s="96">
        <v>13</v>
      </c>
      <c r="H694" s="96">
        <v>13</v>
      </c>
    </row>
    <row r="695" spans="1:8" x14ac:dyDescent="0.25">
      <c r="A695" s="93" t="s">
        <v>1494</v>
      </c>
      <c r="B695" s="93" t="s">
        <v>603</v>
      </c>
      <c r="C695" s="95">
        <v>12</v>
      </c>
      <c r="D695" s="95">
        <v>0</v>
      </c>
      <c r="E695" s="95">
        <v>13</v>
      </c>
      <c r="F695" s="95">
        <v>0</v>
      </c>
      <c r="G695" s="95">
        <v>12</v>
      </c>
      <c r="H695" s="95">
        <v>13</v>
      </c>
    </row>
    <row r="696" spans="1:8" x14ac:dyDescent="0.25">
      <c r="A696" s="94" t="s">
        <v>1495</v>
      </c>
      <c r="B696" s="94" t="s">
        <v>564</v>
      </c>
      <c r="C696" s="96">
        <v>4</v>
      </c>
      <c r="D696" s="96">
        <v>0</v>
      </c>
      <c r="E696" s="96">
        <v>3</v>
      </c>
      <c r="F696" s="96">
        <v>0</v>
      </c>
      <c r="G696" s="96">
        <v>4</v>
      </c>
      <c r="H696" s="96">
        <v>3</v>
      </c>
    </row>
    <row r="697" spans="1:8" x14ac:dyDescent="0.25">
      <c r="A697" s="93" t="s">
        <v>1496</v>
      </c>
      <c r="B697" s="93" t="s">
        <v>117</v>
      </c>
      <c r="C697" s="95">
        <v>188</v>
      </c>
      <c r="D697" s="95">
        <v>51</v>
      </c>
      <c r="E697" s="95">
        <v>224</v>
      </c>
      <c r="F697" s="95">
        <v>51</v>
      </c>
      <c r="G697" s="95">
        <v>239</v>
      </c>
      <c r="H697" s="95">
        <v>275</v>
      </c>
    </row>
    <row r="698" spans="1:8" x14ac:dyDescent="0.25">
      <c r="A698" s="94" t="s">
        <v>1497</v>
      </c>
      <c r="B698" s="94" t="s">
        <v>331</v>
      </c>
      <c r="C698" s="96">
        <v>279</v>
      </c>
      <c r="D698" s="96">
        <v>7</v>
      </c>
      <c r="E698" s="96">
        <v>269</v>
      </c>
      <c r="F698" s="96">
        <v>8</v>
      </c>
      <c r="G698" s="96">
        <v>286</v>
      </c>
      <c r="H698" s="96">
        <v>277</v>
      </c>
    </row>
    <row r="699" spans="1:8" x14ac:dyDescent="0.25">
      <c r="A699" s="93" t="s">
        <v>1498</v>
      </c>
      <c r="B699" s="93" t="s">
        <v>780</v>
      </c>
      <c r="C699" s="95">
        <v>198</v>
      </c>
      <c r="D699" s="95">
        <v>1</v>
      </c>
      <c r="E699" s="95">
        <v>217</v>
      </c>
      <c r="F699" s="95">
        <v>0</v>
      </c>
      <c r="G699" s="95">
        <v>199</v>
      </c>
      <c r="H699" s="95">
        <v>217</v>
      </c>
    </row>
    <row r="700" spans="1:8" x14ac:dyDescent="0.25">
      <c r="A700" s="94" t="s">
        <v>1499</v>
      </c>
      <c r="B700" s="94" t="s">
        <v>160</v>
      </c>
      <c r="C700" s="96">
        <v>30</v>
      </c>
      <c r="D700" s="96">
        <v>3</v>
      </c>
      <c r="E700" s="96">
        <v>29</v>
      </c>
      <c r="F700" s="96">
        <v>1</v>
      </c>
      <c r="G700" s="96">
        <v>33</v>
      </c>
      <c r="H700" s="96">
        <v>30</v>
      </c>
    </row>
    <row r="701" spans="1:8" x14ac:dyDescent="0.25">
      <c r="A701" s="93" t="s">
        <v>1500</v>
      </c>
      <c r="B701" s="93" t="s">
        <v>593</v>
      </c>
      <c r="C701" s="95">
        <v>12</v>
      </c>
      <c r="D701" s="95">
        <v>0</v>
      </c>
      <c r="E701" s="95">
        <v>14</v>
      </c>
      <c r="F701" s="95">
        <v>2</v>
      </c>
      <c r="G701" s="95">
        <v>12</v>
      </c>
      <c r="H701" s="95">
        <v>16</v>
      </c>
    </row>
    <row r="702" spans="1:8" x14ac:dyDescent="0.25">
      <c r="A702" s="94" t="s">
        <v>1501</v>
      </c>
      <c r="B702" s="94" t="s">
        <v>689</v>
      </c>
      <c r="C702" s="96">
        <v>10</v>
      </c>
      <c r="D702" s="96">
        <v>0</v>
      </c>
      <c r="E702" s="96">
        <v>10</v>
      </c>
      <c r="F702" s="96">
        <v>0</v>
      </c>
      <c r="G702" s="96">
        <v>10</v>
      </c>
      <c r="H702" s="96">
        <v>10</v>
      </c>
    </row>
    <row r="703" spans="1:8" x14ac:dyDescent="0.25">
      <c r="A703" s="93" t="s">
        <v>1502</v>
      </c>
      <c r="B703" s="93" t="s">
        <v>256</v>
      </c>
      <c r="C703" s="95">
        <v>61</v>
      </c>
      <c r="D703" s="95">
        <v>20</v>
      </c>
      <c r="E703" s="95">
        <v>60</v>
      </c>
      <c r="F703" s="95">
        <v>20</v>
      </c>
      <c r="G703" s="95">
        <v>81</v>
      </c>
      <c r="H703" s="95">
        <v>80</v>
      </c>
    </row>
    <row r="704" spans="1:8" x14ac:dyDescent="0.25">
      <c r="A704" s="94" t="s">
        <v>1503</v>
      </c>
      <c r="B704" s="94" t="s">
        <v>786</v>
      </c>
      <c r="C704" s="96">
        <v>60</v>
      </c>
      <c r="D704" s="96">
        <v>10</v>
      </c>
      <c r="E704" s="96">
        <v>86</v>
      </c>
      <c r="F704" s="96">
        <v>14</v>
      </c>
      <c r="G704" s="96">
        <v>70</v>
      </c>
      <c r="H704" s="96">
        <v>100</v>
      </c>
    </row>
    <row r="705" spans="1:8" x14ac:dyDescent="0.25">
      <c r="A705" s="93" t="s">
        <v>1504</v>
      </c>
      <c r="B705" s="93" t="s">
        <v>309</v>
      </c>
      <c r="C705" s="95">
        <v>209</v>
      </c>
      <c r="D705" s="95">
        <v>23</v>
      </c>
      <c r="E705" s="95">
        <v>201</v>
      </c>
      <c r="F705" s="95">
        <v>20</v>
      </c>
      <c r="G705" s="95">
        <v>232</v>
      </c>
      <c r="H705" s="95">
        <v>221</v>
      </c>
    </row>
    <row r="706" spans="1:8" x14ac:dyDescent="0.25">
      <c r="A706" s="94" t="s">
        <v>1505</v>
      </c>
      <c r="B706" s="94" t="s">
        <v>238</v>
      </c>
      <c r="C706" s="96">
        <v>75</v>
      </c>
      <c r="D706" s="96">
        <v>14</v>
      </c>
      <c r="E706" s="96">
        <v>64</v>
      </c>
      <c r="F706" s="96">
        <v>13</v>
      </c>
      <c r="G706" s="96">
        <v>89</v>
      </c>
      <c r="H706" s="96">
        <v>77</v>
      </c>
    </row>
    <row r="707" spans="1:8" x14ac:dyDescent="0.25">
      <c r="A707" s="93" t="s">
        <v>1506</v>
      </c>
      <c r="B707" s="93" t="s">
        <v>756</v>
      </c>
      <c r="C707" s="95">
        <v>54</v>
      </c>
      <c r="D707" s="95">
        <v>6</v>
      </c>
      <c r="E707" s="95">
        <v>74</v>
      </c>
      <c r="F707" s="95">
        <v>6</v>
      </c>
      <c r="G707" s="95">
        <v>60</v>
      </c>
      <c r="H707" s="95">
        <v>80</v>
      </c>
    </row>
    <row r="708" spans="1:8" x14ac:dyDescent="0.25">
      <c r="A708" s="94" t="s">
        <v>1507</v>
      </c>
      <c r="B708" s="94" t="s">
        <v>323</v>
      </c>
      <c r="C708" s="96">
        <v>67</v>
      </c>
      <c r="D708" s="96">
        <v>1</v>
      </c>
      <c r="E708" s="96">
        <v>70</v>
      </c>
      <c r="F708" s="96">
        <v>2</v>
      </c>
      <c r="G708" s="96">
        <v>68</v>
      </c>
      <c r="H708" s="96">
        <v>72</v>
      </c>
    </row>
    <row r="709" spans="1:8" x14ac:dyDescent="0.25">
      <c r="A709" s="93" t="s">
        <v>1508</v>
      </c>
      <c r="B709" s="93" t="s">
        <v>287</v>
      </c>
      <c r="C709" s="95">
        <v>401</v>
      </c>
      <c r="D709" s="95">
        <v>407</v>
      </c>
      <c r="E709" s="95">
        <v>378</v>
      </c>
      <c r="F709" s="95">
        <v>400</v>
      </c>
      <c r="G709" s="95">
        <v>808</v>
      </c>
      <c r="H709" s="95">
        <v>778</v>
      </c>
    </row>
    <row r="710" spans="1:8" x14ac:dyDescent="0.25">
      <c r="A710" s="94" t="s">
        <v>1509</v>
      </c>
      <c r="B710" s="94" t="s">
        <v>405</v>
      </c>
      <c r="C710" s="96">
        <v>84</v>
      </c>
      <c r="D710" s="96">
        <v>87</v>
      </c>
      <c r="E710" s="96">
        <v>126</v>
      </c>
      <c r="F710" s="96">
        <v>95</v>
      </c>
      <c r="G710" s="96">
        <v>171</v>
      </c>
      <c r="H710" s="96">
        <v>221</v>
      </c>
    </row>
    <row r="711" spans="1:8" x14ac:dyDescent="0.25">
      <c r="A711" s="93" t="s">
        <v>1510</v>
      </c>
      <c r="B711" s="93" t="s">
        <v>374</v>
      </c>
      <c r="C711" s="95">
        <v>73</v>
      </c>
      <c r="D711" s="95">
        <v>70</v>
      </c>
      <c r="E711" s="95">
        <v>54</v>
      </c>
      <c r="F711" s="95">
        <v>69</v>
      </c>
      <c r="G711" s="95">
        <v>143</v>
      </c>
      <c r="H711" s="95">
        <v>123</v>
      </c>
    </row>
    <row r="712" spans="1:8" x14ac:dyDescent="0.25">
      <c r="A712" s="94" t="s">
        <v>1511</v>
      </c>
      <c r="B712" s="94" t="s">
        <v>81</v>
      </c>
      <c r="C712" s="96">
        <v>296</v>
      </c>
      <c r="D712" s="96">
        <v>32</v>
      </c>
      <c r="E712" s="96">
        <v>276</v>
      </c>
      <c r="F712" s="96">
        <v>30</v>
      </c>
      <c r="G712" s="96">
        <v>328</v>
      </c>
      <c r="H712" s="96">
        <v>306</v>
      </c>
    </row>
    <row r="713" spans="1:8" x14ac:dyDescent="0.25">
      <c r="A713" s="93" t="s">
        <v>1512</v>
      </c>
      <c r="B713" s="93" t="s">
        <v>435</v>
      </c>
      <c r="C713" s="95">
        <v>67</v>
      </c>
      <c r="D713" s="95">
        <v>6</v>
      </c>
      <c r="E713" s="95">
        <v>100</v>
      </c>
      <c r="F713" s="95">
        <v>6</v>
      </c>
      <c r="G713" s="95">
        <v>73</v>
      </c>
      <c r="H713" s="95">
        <v>106</v>
      </c>
    </row>
    <row r="714" spans="1:8" x14ac:dyDescent="0.25">
      <c r="A714" s="94" t="s">
        <v>1513</v>
      </c>
      <c r="B714" s="94" t="s">
        <v>664</v>
      </c>
      <c r="C714" s="96">
        <v>60</v>
      </c>
      <c r="D714" s="96">
        <v>3</v>
      </c>
      <c r="E714" s="96">
        <v>49</v>
      </c>
      <c r="F714" s="96">
        <v>5</v>
      </c>
      <c r="G714" s="96">
        <v>63</v>
      </c>
      <c r="H714" s="96">
        <v>54</v>
      </c>
    </row>
    <row r="715" spans="1:8" x14ac:dyDescent="0.25">
      <c r="A715" s="93" t="s">
        <v>1514</v>
      </c>
      <c r="B715" s="93" t="s">
        <v>261</v>
      </c>
      <c r="C715" s="95">
        <v>307</v>
      </c>
      <c r="D715" s="95">
        <v>112</v>
      </c>
      <c r="E715" s="95">
        <v>287</v>
      </c>
      <c r="F715" s="95">
        <v>101</v>
      </c>
      <c r="G715" s="95">
        <v>419</v>
      </c>
      <c r="H715" s="95">
        <v>388</v>
      </c>
    </row>
    <row r="716" spans="1:8" x14ac:dyDescent="0.25">
      <c r="A716" s="94" t="s">
        <v>1515</v>
      </c>
      <c r="B716" s="94" t="s">
        <v>482</v>
      </c>
      <c r="C716" s="96">
        <v>74</v>
      </c>
      <c r="D716" s="96">
        <v>21</v>
      </c>
      <c r="E716" s="96">
        <v>130</v>
      </c>
      <c r="F716" s="96">
        <v>30</v>
      </c>
      <c r="G716" s="96">
        <v>95</v>
      </c>
      <c r="H716" s="96">
        <v>160</v>
      </c>
    </row>
    <row r="717" spans="1:8" x14ac:dyDescent="0.25">
      <c r="A717" s="93" t="s">
        <v>1516</v>
      </c>
      <c r="B717" s="93" t="s">
        <v>822</v>
      </c>
      <c r="C717" s="95">
        <v>103</v>
      </c>
      <c r="D717" s="95">
        <v>18</v>
      </c>
      <c r="E717" s="95">
        <v>63</v>
      </c>
      <c r="F717" s="95">
        <v>17</v>
      </c>
      <c r="G717" s="95">
        <v>121</v>
      </c>
      <c r="H717" s="95">
        <v>80</v>
      </c>
    </row>
    <row r="718" spans="1:8" x14ac:dyDescent="0.25">
      <c r="A718" s="94" t="s">
        <v>1517</v>
      </c>
      <c r="B718" s="94" t="s">
        <v>181</v>
      </c>
      <c r="C718" s="96">
        <v>1</v>
      </c>
      <c r="D718" s="96">
        <v>0</v>
      </c>
      <c r="E718" s="96">
        <v>1</v>
      </c>
      <c r="F718" s="96">
        <v>0</v>
      </c>
      <c r="G718" s="96">
        <v>1</v>
      </c>
      <c r="H718" s="96">
        <v>1</v>
      </c>
    </row>
    <row r="719" spans="1:8" x14ac:dyDescent="0.25">
      <c r="A719" s="93" t="s">
        <v>1518</v>
      </c>
      <c r="B719" s="93" t="s">
        <v>447</v>
      </c>
      <c r="C719" s="95">
        <v>6</v>
      </c>
      <c r="D719" s="95">
        <v>0</v>
      </c>
      <c r="E719" s="95">
        <v>5</v>
      </c>
      <c r="F719" s="95">
        <v>0</v>
      </c>
      <c r="G719" s="95">
        <v>6</v>
      </c>
      <c r="H719" s="95">
        <v>5</v>
      </c>
    </row>
    <row r="720" spans="1:8" x14ac:dyDescent="0.25">
      <c r="A720" s="94" t="s">
        <v>1519</v>
      </c>
      <c r="B720" s="94" t="s">
        <v>682</v>
      </c>
      <c r="C720" s="96">
        <v>11</v>
      </c>
      <c r="D720" s="96">
        <v>0</v>
      </c>
      <c r="E720" s="96">
        <v>12</v>
      </c>
      <c r="F720" s="96">
        <v>0</v>
      </c>
      <c r="G720" s="96">
        <v>11</v>
      </c>
      <c r="H720" s="96">
        <v>12</v>
      </c>
    </row>
    <row r="721" spans="1:8" x14ac:dyDescent="0.25">
      <c r="A721" s="93" t="s">
        <v>1520</v>
      </c>
      <c r="B721" s="93" t="s">
        <v>270</v>
      </c>
      <c r="C721" s="95">
        <v>105</v>
      </c>
      <c r="D721" s="95">
        <v>0</v>
      </c>
      <c r="E721" s="95">
        <v>98</v>
      </c>
      <c r="F721" s="95">
        <v>0</v>
      </c>
      <c r="G721" s="95">
        <v>105</v>
      </c>
      <c r="H721" s="95">
        <v>98</v>
      </c>
    </row>
    <row r="722" spans="1:8" x14ac:dyDescent="0.25">
      <c r="A722" s="94" t="s">
        <v>1521</v>
      </c>
      <c r="B722" s="94" t="s">
        <v>597</v>
      </c>
      <c r="C722" s="96">
        <v>9</v>
      </c>
      <c r="D722" s="96">
        <v>0</v>
      </c>
      <c r="E722" s="96">
        <v>19</v>
      </c>
      <c r="F722" s="96">
        <v>0</v>
      </c>
      <c r="G722" s="96">
        <v>9</v>
      </c>
      <c r="H722" s="96">
        <v>19</v>
      </c>
    </row>
    <row r="723" spans="1:8" x14ac:dyDescent="0.25">
      <c r="A723" s="93" t="s">
        <v>1522</v>
      </c>
      <c r="B723" s="93" t="s">
        <v>586</v>
      </c>
      <c r="C723" s="95">
        <v>5</v>
      </c>
      <c r="D723" s="95">
        <v>0</v>
      </c>
      <c r="E723" s="95">
        <v>2</v>
      </c>
      <c r="F723" s="95">
        <v>0</v>
      </c>
      <c r="G723" s="95">
        <v>5</v>
      </c>
      <c r="H723" s="95">
        <v>2</v>
      </c>
    </row>
    <row r="724" spans="1:8" x14ac:dyDescent="0.25">
      <c r="A724" s="94" t="s">
        <v>1523</v>
      </c>
      <c r="B724" s="94" t="s">
        <v>178</v>
      </c>
      <c r="C724" s="96">
        <v>20</v>
      </c>
      <c r="D724" s="96">
        <v>1</v>
      </c>
      <c r="E724" s="96">
        <v>19</v>
      </c>
      <c r="F724" s="96">
        <v>1</v>
      </c>
      <c r="G724" s="96">
        <v>21</v>
      </c>
      <c r="H724" s="96">
        <v>20</v>
      </c>
    </row>
    <row r="725" spans="1:8" x14ac:dyDescent="0.25">
      <c r="A725" s="93" t="s">
        <v>1524</v>
      </c>
      <c r="B725" s="93" t="s">
        <v>561</v>
      </c>
      <c r="C725" s="95">
        <v>3</v>
      </c>
      <c r="D725" s="95">
        <v>0</v>
      </c>
      <c r="E725" s="95">
        <v>4</v>
      </c>
      <c r="F725" s="95">
        <v>1</v>
      </c>
      <c r="G725" s="95">
        <v>3</v>
      </c>
      <c r="H725" s="95">
        <v>5</v>
      </c>
    </row>
    <row r="726" spans="1:8" x14ac:dyDescent="0.25">
      <c r="A726" s="94" t="s">
        <v>1525</v>
      </c>
      <c r="B726" s="94" t="s">
        <v>557</v>
      </c>
      <c r="C726" s="96">
        <v>0</v>
      </c>
      <c r="D726" s="96">
        <v>1</v>
      </c>
      <c r="E726" s="96">
        <v>0</v>
      </c>
      <c r="F726" s="96">
        <v>0</v>
      </c>
      <c r="G726" s="96">
        <v>1</v>
      </c>
      <c r="H726" s="96">
        <v>0</v>
      </c>
    </row>
    <row r="727" spans="1:8" x14ac:dyDescent="0.25">
      <c r="A727" s="93" t="s">
        <v>1526</v>
      </c>
      <c r="B727" s="93" t="s">
        <v>262</v>
      </c>
      <c r="C727" s="95">
        <v>15</v>
      </c>
      <c r="D727" s="95">
        <v>0</v>
      </c>
      <c r="E727" s="95">
        <v>13</v>
      </c>
      <c r="F727" s="95">
        <v>0</v>
      </c>
      <c r="G727" s="95">
        <v>15</v>
      </c>
      <c r="H727" s="95">
        <v>13</v>
      </c>
    </row>
    <row r="728" spans="1:8" x14ac:dyDescent="0.25">
      <c r="A728" s="94" t="s">
        <v>1527</v>
      </c>
      <c r="B728" s="94" t="s">
        <v>560</v>
      </c>
      <c r="C728" s="96">
        <v>1</v>
      </c>
      <c r="D728" s="96">
        <v>0</v>
      </c>
      <c r="E728" s="96">
        <v>3</v>
      </c>
      <c r="F728" s="96">
        <v>0</v>
      </c>
      <c r="G728" s="96">
        <v>1</v>
      </c>
      <c r="H728" s="96">
        <v>3</v>
      </c>
    </row>
    <row r="729" spans="1:8" x14ac:dyDescent="0.25">
      <c r="A729" s="93" t="s">
        <v>1653</v>
      </c>
      <c r="B729" s="93" t="s">
        <v>546</v>
      </c>
      <c r="C729" s="95">
        <v>0</v>
      </c>
      <c r="D729" s="95">
        <v>0</v>
      </c>
      <c r="E729" s="95">
        <v>0</v>
      </c>
      <c r="F729" s="95">
        <v>0</v>
      </c>
      <c r="G729" s="95">
        <v>0</v>
      </c>
      <c r="H729" s="95">
        <v>0</v>
      </c>
    </row>
    <row r="730" spans="1:8" x14ac:dyDescent="0.25">
      <c r="A730" s="94" t="s">
        <v>1528</v>
      </c>
      <c r="B730" s="94" t="s">
        <v>171</v>
      </c>
      <c r="C730" s="96">
        <v>71</v>
      </c>
      <c r="D730" s="96">
        <v>0</v>
      </c>
      <c r="E730" s="96">
        <v>71</v>
      </c>
      <c r="F730" s="96">
        <v>0</v>
      </c>
      <c r="G730" s="96">
        <v>71</v>
      </c>
      <c r="H730" s="96">
        <v>71</v>
      </c>
    </row>
    <row r="731" spans="1:8" x14ac:dyDescent="0.25">
      <c r="A731" s="93" t="s">
        <v>1529</v>
      </c>
      <c r="B731" s="93" t="s">
        <v>451</v>
      </c>
      <c r="C731" s="95">
        <v>10</v>
      </c>
      <c r="D731" s="95">
        <v>0</v>
      </c>
      <c r="E731" s="95">
        <v>11</v>
      </c>
      <c r="F731" s="95">
        <v>0</v>
      </c>
      <c r="G731" s="95">
        <v>10</v>
      </c>
      <c r="H731" s="95">
        <v>11</v>
      </c>
    </row>
    <row r="732" spans="1:8" x14ac:dyDescent="0.25">
      <c r="A732" s="94" t="s">
        <v>1530</v>
      </c>
      <c r="B732" s="94" t="s">
        <v>492</v>
      </c>
      <c r="C732" s="96">
        <v>1</v>
      </c>
      <c r="D732" s="96">
        <v>0</v>
      </c>
      <c r="E732" s="96">
        <v>0</v>
      </c>
      <c r="F732" s="96">
        <v>0</v>
      </c>
      <c r="G732" s="96">
        <v>1</v>
      </c>
      <c r="H732" s="96">
        <v>0</v>
      </c>
    </row>
    <row r="733" spans="1:8" x14ac:dyDescent="0.25">
      <c r="A733" s="93" t="s">
        <v>1531</v>
      </c>
      <c r="B733" s="93" t="s">
        <v>177</v>
      </c>
      <c r="C733" s="95">
        <v>21</v>
      </c>
      <c r="D733" s="95">
        <v>0</v>
      </c>
      <c r="E733" s="95">
        <v>19</v>
      </c>
      <c r="F733" s="95">
        <v>0</v>
      </c>
      <c r="G733" s="95">
        <v>21</v>
      </c>
      <c r="H733" s="95">
        <v>19</v>
      </c>
    </row>
    <row r="734" spans="1:8" x14ac:dyDescent="0.25">
      <c r="A734" s="94" t="s">
        <v>1532</v>
      </c>
      <c r="B734" s="94" t="s">
        <v>581</v>
      </c>
      <c r="C734" s="96">
        <v>5</v>
      </c>
      <c r="D734" s="96">
        <v>0</v>
      </c>
      <c r="E734" s="96">
        <v>7</v>
      </c>
      <c r="F734" s="96">
        <v>0</v>
      </c>
      <c r="G734" s="96">
        <v>5</v>
      </c>
      <c r="H734" s="96">
        <v>7</v>
      </c>
    </row>
    <row r="735" spans="1:8" x14ac:dyDescent="0.25">
      <c r="A735" s="93" t="s">
        <v>1533</v>
      </c>
      <c r="B735" s="93" t="s">
        <v>577</v>
      </c>
      <c r="C735" s="95">
        <v>1</v>
      </c>
      <c r="D735" s="95">
        <v>0</v>
      </c>
      <c r="E735" s="95">
        <v>1</v>
      </c>
      <c r="F735" s="95">
        <v>0</v>
      </c>
      <c r="G735" s="95">
        <v>1</v>
      </c>
      <c r="H735" s="95">
        <v>1</v>
      </c>
    </row>
    <row r="736" spans="1:8" x14ac:dyDescent="0.25">
      <c r="A736" s="94" t="s">
        <v>1534</v>
      </c>
      <c r="B736" s="94" t="s">
        <v>266</v>
      </c>
      <c r="C736" s="96">
        <v>42</v>
      </c>
      <c r="D736" s="96">
        <v>1</v>
      </c>
      <c r="E736" s="96">
        <v>39</v>
      </c>
      <c r="F736" s="96">
        <v>1</v>
      </c>
      <c r="G736" s="96">
        <v>43</v>
      </c>
      <c r="H736" s="96">
        <v>40</v>
      </c>
    </row>
    <row r="737" spans="1:8" x14ac:dyDescent="0.25">
      <c r="A737" s="93" t="s">
        <v>1535</v>
      </c>
      <c r="B737" s="93" t="s">
        <v>658</v>
      </c>
      <c r="C737" s="95">
        <v>13</v>
      </c>
      <c r="D737" s="95">
        <v>0</v>
      </c>
      <c r="E737" s="95">
        <v>17</v>
      </c>
      <c r="F737" s="95">
        <v>0</v>
      </c>
      <c r="G737" s="95">
        <v>13</v>
      </c>
      <c r="H737" s="95">
        <v>17</v>
      </c>
    </row>
    <row r="738" spans="1:8" x14ac:dyDescent="0.25">
      <c r="A738" s="94" t="s">
        <v>1536</v>
      </c>
      <c r="B738" s="94" t="s">
        <v>464</v>
      </c>
      <c r="C738" s="96">
        <v>2</v>
      </c>
      <c r="D738" s="96">
        <v>0</v>
      </c>
      <c r="E738" s="96">
        <v>2</v>
      </c>
      <c r="F738" s="96">
        <v>0</v>
      </c>
      <c r="G738" s="96">
        <v>2</v>
      </c>
      <c r="H738" s="96">
        <v>2</v>
      </c>
    </row>
    <row r="739" spans="1:8" x14ac:dyDescent="0.25">
      <c r="A739" s="93" t="s">
        <v>1537</v>
      </c>
      <c r="B739" s="93" t="s">
        <v>285</v>
      </c>
      <c r="C739" s="95">
        <v>28</v>
      </c>
      <c r="D739" s="95">
        <v>2</v>
      </c>
      <c r="E739" s="95">
        <v>28</v>
      </c>
      <c r="F739" s="95">
        <v>2</v>
      </c>
      <c r="G739" s="95">
        <v>30</v>
      </c>
      <c r="H739" s="95">
        <v>30</v>
      </c>
    </row>
    <row r="740" spans="1:8" x14ac:dyDescent="0.25">
      <c r="A740" s="94" t="s">
        <v>1538</v>
      </c>
      <c r="B740" s="94" t="s">
        <v>702</v>
      </c>
      <c r="C740" s="96">
        <v>16</v>
      </c>
      <c r="D740" s="96">
        <v>0</v>
      </c>
      <c r="E740" s="96">
        <v>24</v>
      </c>
      <c r="F740" s="96">
        <v>0</v>
      </c>
      <c r="G740" s="96">
        <v>16</v>
      </c>
      <c r="H740" s="96">
        <v>24</v>
      </c>
    </row>
    <row r="741" spans="1:8" x14ac:dyDescent="0.25">
      <c r="A741" s="93" t="s">
        <v>1539</v>
      </c>
      <c r="B741" s="93" t="s">
        <v>703</v>
      </c>
      <c r="C741" s="95">
        <v>14</v>
      </c>
      <c r="D741" s="95">
        <v>2</v>
      </c>
      <c r="E741" s="95">
        <v>6</v>
      </c>
      <c r="F741" s="95">
        <v>2</v>
      </c>
      <c r="G741" s="95">
        <v>16</v>
      </c>
      <c r="H741" s="95">
        <v>8</v>
      </c>
    </row>
    <row r="742" spans="1:8" x14ac:dyDescent="0.25">
      <c r="A742" s="94" t="s">
        <v>1540</v>
      </c>
      <c r="B742" s="94" t="s">
        <v>188</v>
      </c>
      <c r="C742" s="96">
        <v>15</v>
      </c>
      <c r="D742" s="96">
        <v>0</v>
      </c>
      <c r="E742" s="96">
        <v>14</v>
      </c>
      <c r="F742" s="96">
        <v>0</v>
      </c>
      <c r="G742" s="96">
        <v>15</v>
      </c>
      <c r="H742" s="96">
        <v>14</v>
      </c>
    </row>
    <row r="743" spans="1:8" x14ac:dyDescent="0.25">
      <c r="A743" s="93" t="s">
        <v>1541</v>
      </c>
      <c r="B743" s="93" t="s">
        <v>503</v>
      </c>
      <c r="C743" s="95">
        <v>2</v>
      </c>
      <c r="D743" s="95">
        <v>0</v>
      </c>
      <c r="E743" s="95">
        <v>3</v>
      </c>
      <c r="F743" s="95">
        <v>0</v>
      </c>
      <c r="G743" s="95">
        <v>2</v>
      </c>
      <c r="H743" s="95">
        <v>3</v>
      </c>
    </row>
    <row r="744" spans="1:8" x14ac:dyDescent="0.25">
      <c r="A744" s="94" t="s">
        <v>1542</v>
      </c>
      <c r="B744" s="94" t="s">
        <v>501</v>
      </c>
      <c r="C744" s="96">
        <v>3</v>
      </c>
      <c r="D744" s="96">
        <v>0</v>
      </c>
      <c r="E744" s="96">
        <v>3</v>
      </c>
      <c r="F744" s="96">
        <v>0</v>
      </c>
      <c r="G744" s="96">
        <v>3</v>
      </c>
      <c r="H744" s="96">
        <v>3</v>
      </c>
    </row>
    <row r="745" spans="1:8" x14ac:dyDescent="0.25">
      <c r="A745" s="93" t="s">
        <v>1654</v>
      </c>
      <c r="B745" s="93" t="s">
        <v>197</v>
      </c>
      <c r="C745" s="95">
        <v>0</v>
      </c>
      <c r="D745" s="95">
        <v>0</v>
      </c>
      <c r="E745" s="95">
        <v>0</v>
      </c>
      <c r="F745" s="95">
        <v>0</v>
      </c>
      <c r="G745" s="95">
        <v>0</v>
      </c>
      <c r="H745" s="95">
        <v>0</v>
      </c>
    </row>
    <row r="746" spans="1:8" x14ac:dyDescent="0.25">
      <c r="A746" s="94" t="s">
        <v>1543</v>
      </c>
      <c r="B746" s="94" t="s">
        <v>555</v>
      </c>
      <c r="C746" s="96">
        <v>0</v>
      </c>
      <c r="D746" s="96">
        <v>2</v>
      </c>
      <c r="E746" s="96">
        <v>1</v>
      </c>
      <c r="F746" s="96">
        <v>2</v>
      </c>
      <c r="G746" s="96">
        <v>2</v>
      </c>
      <c r="H746" s="96">
        <v>3</v>
      </c>
    </row>
    <row r="747" spans="1:8" x14ac:dyDescent="0.25">
      <c r="A747" s="93" t="s">
        <v>1544</v>
      </c>
      <c r="B747" s="93" t="s">
        <v>554</v>
      </c>
      <c r="C747" s="95">
        <v>1</v>
      </c>
      <c r="D747" s="95">
        <v>0</v>
      </c>
      <c r="E747" s="95">
        <v>0</v>
      </c>
      <c r="F747" s="95">
        <v>0</v>
      </c>
      <c r="G747" s="95">
        <v>1</v>
      </c>
      <c r="H747" s="95">
        <v>0</v>
      </c>
    </row>
    <row r="748" spans="1:8" x14ac:dyDescent="0.25">
      <c r="A748" s="94" t="s">
        <v>1545</v>
      </c>
      <c r="B748" s="94" t="s">
        <v>245</v>
      </c>
      <c r="C748" s="96">
        <v>17</v>
      </c>
      <c r="D748" s="96">
        <v>5</v>
      </c>
      <c r="E748" s="96">
        <v>18</v>
      </c>
      <c r="F748" s="96">
        <v>5</v>
      </c>
      <c r="G748" s="96">
        <v>22</v>
      </c>
      <c r="H748" s="96">
        <v>23</v>
      </c>
    </row>
    <row r="749" spans="1:8" x14ac:dyDescent="0.25">
      <c r="A749" s="93" t="s">
        <v>1546</v>
      </c>
      <c r="B749" s="93" t="s">
        <v>606</v>
      </c>
      <c r="C749" s="95">
        <v>4</v>
      </c>
      <c r="D749" s="95">
        <v>1</v>
      </c>
      <c r="E749" s="95">
        <v>3</v>
      </c>
      <c r="F749" s="95">
        <v>1</v>
      </c>
      <c r="G749" s="95">
        <v>5</v>
      </c>
      <c r="H749" s="95">
        <v>4</v>
      </c>
    </row>
    <row r="750" spans="1:8" x14ac:dyDescent="0.25">
      <c r="A750" s="94" t="s">
        <v>1655</v>
      </c>
      <c r="B750" s="94" t="s">
        <v>548</v>
      </c>
      <c r="C750" s="96">
        <v>0</v>
      </c>
      <c r="D750" s="96">
        <v>0</v>
      </c>
      <c r="E750" s="96">
        <v>0</v>
      </c>
      <c r="F750" s="96">
        <v>0</v>
      </c>
      <c r="G750" s="96">
        <v>0</v>
      </c>
      <c r="H750" s="96">
        <v>0</v>
      </c>
    </row>
    <row r="751" spans="1:8" x14ac:dyDescent="0.25">
      <c r="A751" s="93" t="s">
        <v>1656</v>
      </c>
      <c r="B751" s="93" t="s">
        <v>203</v>
      </c>
      <c r="C751" s="95">
        <v>0</v>
      </c>
      <c r="D751" s="95">
        <v>0</v>
      </c>
      <c r="E751" s="95">
        <v>0</v>
      </c>
      <c r="F751" s="95">
        <v>0</v>
      </c>
      <c r="G751" s="95">
        <v>0</v>
      </c>
      <c r="H751" s="95">
        <v>0</v>
      </c>
    </row>
    <row r="752" spans="1:8" x14ac:dyDescent="0.25">
      <c r="A752" s="94" t="s">
        <v>1657</v>
      </c>
      <c r="B752" s="94" t="s">
        <v>537</v>
      </c>
      <c r="C752" s="96">
        <v>0</v>
      </c>
      <c r="D752" s="96">
        <v>0</v>
      </c>
      <c r="E752" s="96">
        <v>0</v>
      </c>
      <c r="F752" s="96">
        <v>0</v>
      </c>
      <c r="G752" s="96">
        <v>0</v>
      </c>
      <c r="H752" s="96">
        <v>0</v>
      </c>
    </row>
    <row r="753" spans="1:8" x14ac:dyDescent="0.25">
      <c r="A753" s="93" t="s">
        <v>1658</v>
      </c>
      <c r="B753" s="93" t="s">
        <v>536</v>
      </c>
      <c r="C753" s="95">
        <v>0</v>
      </c>
      <c r="D753" s="95">
        <v>0</v>
      </c>
      <c r="E753" s="95">
        <v>0</v>
      </c>
      <c r="F753" s="95">
        <v>0</v>
      </c>
      <c r="G753" s="95">
        <v>0</v>
      </c>
      <c r="H753" s="95">
        <v>0</v>
      </c>
    </row>
    <row r="754" spans="1:8" x14ac:dyDescent="0.25">
      <c r="A754" s="94" t="s">
        <v>1547</v>
      </c>
      <c r="B754" s="94" t="s">
        <v>166</v>
      </c>
      <c r="C754" s="96">
        <v>5</v>
      </c>
      <c r="D754" s="96">
        <v>0</v>
      </c>
      <c r="E754" s="96">
        <v>5</v>
      </c>
      <c r="F754" s="96">
        <v>0</v>
      </c>
      <c r="G754" s="96">
        <v>5</v>
      </c>
      <c r="H754" s="96">
        <v>5</v>
      </c>
    </row>
    <row r="755" spans="1:8" x14ac:dyDescent="0.25">
      <c r="A755" s="93" t="s">
        <v>1548</v>
      </c>
      <c r="B755" s="93" t="s">
        <v>481</v>
      </c>
      <c r="C755" s="95">
        <v>3</v>
      </c>
      <c r="D755" s="95">
        <v>0</v>
      </c>
      <c r="E755" s="95">
        <v>4</v>
      </c>
      <c r="F755" s="95">
        <v>0</v>
      </c>
      <c r="G755" s="95">
        <v>3</v>
      </c>
      <c r="H755" s="95">
        <v>4</v>
      </c>
    </row>
    <row r="756" spans="1:8" x14ac:dyDescent="0.25">
      <c r="A756" s="94" t="s">
        <v>1549</v>
      </c>
      <c r="B756" s="94" t="s">
        <v>490</v>
      </c>
      <c r="C756" s="96">
        <v>1</v>
      </c>
      <c r="D756" s="96">
        <v>0</v>
      </c>
      <c r="E756" s="96">
        <v>0</v>
      </c>
      <c r="F756" s="96">
        <v>0</v>
      </c>
      <c r="G756" s="96">
        <v>1</v>
      </c>
      <c r="H756" s="96">
        <v>0</v>
      </c>
    </row>
    <row r="757" spans="1:8" x14ac:dyDescent="0.25">
      <c r="A757" s="93" t="s">
        <v>1550</v>
      </c>
      <c r="B757" s="93" t="s">
        <v>248</v>
      </c>
      <c r="C757" s="95">
        <v>21</v>
      </c>
      <c r="D757" s="95">
        <v>0</v>
      </c>
      <c r="E757" s="95">
        <v>19</v>
      </c>
      <c r="F757" s="95">
        <v>0</v>
      </c>
      <c r="G757" s="95">
        <v>21</v>
      </c>
      <c r="H757" s="95">
        <v>19</v>
      </c>
    </row>
    <row r="758" spans="1:8" x14ac:dyDescent="0.25">
      <c r="A758" s="94" t="s">
        <v>1551</v>
      </c>
      <c r="B758" s="94" t="s">
        <v>582</v>
      </c>
      <c r="C758" s="96">
        <v>14</v>
      </c>
      <c r="D758" s="96">
        <v>1</v>
      </c>
      <c r="E758" s="96">
        <v>19</v>
      </c>
      <c r="F758" s="96">
        <v>1</v>
      </c>
      <c r="G758" s="96">
        <v>15</v>
      </c>
      <c r="H758" s="96">
        <v>20</v>
      </c>
    </row>
    <row r="759" spans="1:8" x14ac:dyDescent="0.25">
      <c r="A759" s="93" t="s">
        <v>1552</v>
      </c>
      <c r="B759" s="93" t="s">
        <v>439</v>
      </c>
      <c r="C759" s="95">
        <v>11</v>
      </c>
      <c r="D759" s="95">
        <v>0</v>
      </c>
      <c r="E759" s="95">
        <v>8</v>
      </c>
      <c r="F759" s="95">
        <v>0</v>
      </c>
      <c r="G759" s="95">
        <v>11</v>
      </c>
      <c r="H759" s="95">
        <v>8</v>
      </c>
    </row>
    <row r="760" spans="1:8" x14ac:dyDescent="0.25">
      <c r="A760" s="94" t="s">
        <v>1553</v>
      </c>
      <c r="B760" s="94" t="s">
        <v>252</v>
      </c>
      <c r="C760" s="96">
        <v>15</v>
      </c>
      <c r="D760" s="96">
        <v>0</v>
      </c>
      <c r="E760" s="96">
        <v>17</v>
      </c>
      <c r="F760" s="96">
        <v>0</v>
      </c>
      <c r="G760" s="96">
        <v>15</v>
      </c>
      <c r="H760" s="96">
        <v>17</v>
      </c>
    </row>
    <row r="761" spans="1:8" x14ac:dyDescent="0.25">
      <c r="A761" s="93" t="s">
        <v>1554</v>
      </c>
      <c r="B761" s="93" t="s">
        <v>592</v>
      </c>
      <c r="C761" s="95">
        <v>4</v>
      </c>
      <c r="D761" s="95">
        <v>0</v>
      </c>
      <c r="E761" s="95">
        <v>2</v>
      </c>
      <c r="F761" s="95">
        <v>0</v>
      </c>
      <c r="G761" s="95">
        <v>4</v>
      </c>
      <c r="H761" s="95">
        <v>2</v>
      </c>
    </row>
    <row r="762" spans="1:8" x14ac:dyDescent="0.25">
      <c r="A762" s="94" t="s">
        <v>1555</v>
      </c>
      <c r="B762" s="94" t="s">
        <v>485</v>
      </c>
      <c r="C762" s="96">
        <v>2</v>
      </c>
      <c r="D762" s="96">
        <v>0</v>
      </c>
      <c r="E762" s="96">
        <v>2</v>
      </c>
      <c r="F762" s="96">
        <v>0</v>
      </c>
      <c r="G762" s="96">
        <v>2</v>
      </c>
      <c r="H762" s="96">
        <v>2</v>
      </c>
    </row>
    <row r="763" spans="1:8" x14ac:dyDescent="0.25">
      <c r="A763" s="93" t="s">
        <v>1556</v>
      </c>
      <c r="B763" s="93" t="s">
        <v>260</v>
      </c>
      <c r="C763" s="95">
        <v>10</v>
      </c>
      <c r="D763" s="95">
        <v>8</v>
      </c>
      <c r="E763" s="95">
        <v>9</v>
      </c>
      <c r="F763" s="95">
        <v>8</v>
      </c>
      <c r="G763" s="95">
        <v>18</v>
      </c>
      <c r="H763" s="95">
        <v>17</v>
      </c>
    </row>
    <row r="764" spans="1:8" x14ac:dyDescent="0.25">
      <c r="A764" s="94" t="s">
        <v>1557</v>
      </c>
      <c r="B764" s="94" t="s">
        <v>566</v>
      </c>
      <c r="C764" s="96">
        <v>1</v>
      </c>
      <c r="D764" s="96">
        <v>0</v>
      </c>
      <c r="E764" s="96">
        <v>2</v>
      </c>
      <c r="F764" s="96">
        <v>0</v>
      </c>
      <c r="G764" s="96">
        <v>1</v>
      </c>
      <c r="H764" s="96">
        <v>2</v>
      </c>
    </row>
    <row r="765" spans="1:8" x14ac:dyDescent="0.25">
      <c r="A765" s="93" t="s">
        <v>1659</v>
      </c>
      <c r="B765" s="93" t="s">
        <v>520</v>
      </c>
      <c r="C765" s="95">
        <v>0</v>
      </c>
      <c r="D765" s="95">
        <v>0</v>
      </c>
      <c r="E765" s="95">
        <v>0</v>
      </c>
      <c r="F765" s="95">
        <v>0</v>
      </c>
      <c r="G765" s="95">
        <v>0</v>
      </c>
      <c r="H765" s="95">
        <v>0</v>
      </c>
    </row>
    <row r="766" spans="1:8" x14ac:dyDescent="0.25">
      <c r="A766" s="94" t="s">
        <v>1558</v>
      </c>
      <c r="B766" s="94" t="s">
        <v>212</v>
      </c>
      <c r="C766" s="96">
        <v>31</v>
      </c>
      <c r="D766" s="96">
        <v>11</v>
      </c>
      <c r="E766" s="96">
        <v>30</v>
      </c>
      <c r="F766" s="96">
        <v>11</v>
      </c>
      <c r="G766" s="96">
        <v>42</v>
      </c>
      <c r="H766" s="96">
        <v>41</v>
      </c>
    </row>
    <row r="767" spans="1:8" x14ac:dyDescent="0.25">
      <c r="A767" s="93" t="s">
        <v>1559</v>
      </c>
      <c r="B767" s="93" t="s">
        <v>465</v>
      </c>
      <c r="C767" s="95">
        <v>11</v>
      </c>
      <c r="D767" s="95">
        <v>4</v>
      </c>
      <c r="E767" s="95">
        <v>13</v>
      </c>
      <c r="F767" s="95">
        <v>4</v>
      </c>
      <c r="G767" s="95">
        <v>15</v>
      </c>
      <c r="H767" s="95">
        <v>17</v>
      </c>
    </row>
    <row r="768" spans="1:8" x14ac:dyDescent="0.25">
      <c r="A768" s="94" t="s">
        <v>1560</v>
      </c>
      <c r="B768" s="94" t="s">
        <v>500</v>
      </c>
      <c r="C768" s="96">
        <v>6</v>
      </c>
      <c r="D768" s="96">
        <v>0</v>
      </c>
      <c r="E768" s="96">
        <v>6</v>
      </c>
      <c r="F768" s="96">
        <v>0</v>
      </c>
      <c r="G768" s="96">
        <v>6</v>
      </c>
      <c r="H768" s="96">
        <v>6</v>
      </c>
    </row>
    <row r="769" spans="1:8" x14ac:dyDescent="0.25">
      <c r="A769" s="93" t="s">
        <v>1561</v>
      </c>
      <c r="B769" s="93" t="s">
        <v>78</v>
      </c>
      <c r="C769" s="95">
        <v>445</v>
      </c>
      <c r="D769" s="95">
        <v>6</v>
      </c>
      <c r="E769" s="95">
        <v>413</v>
      </c>
      <c r="F769" s="95">
        <v>6</v>
      </c>
      <c r="G769" s="95">
        <v>451</v>
      </c>
      <c r="H769" s="95">
        <v>419</v>
      </c>
    </row>
    <row r="770" spans="1:8" x14ac:dyDescent="0.25">
      <c r="A770" s="94" t="s">
        <v>1562</v>
      </c>
      <c r="B770" s="94" t="s">
        <v>426</v>
      </c>
      <c r="C770" s="96">
        <v>51</v>
      </c>
      <c r="D770" s="96">
        <v>3</v>
      </c>
      <c r="E770" s="96">
        <v>100</v>
      </c>
      <c r="F770" s="96">
        <v>3</v>
      </c>
      <c r="G770" s="96">
        <v>54</v>
      </c>
      <c r="H770" s="96">
        <v>103</v>
      </c>
    </row>
    <row r="771" spans="1:8" x14ac:dyDescent="0.25">
      <c r="A771" s="93" t="s">
        <v>1563</v>
      </c>
      <c r="B771" s="93" t="s">
        <v>746</v>
      </c>
      <c r="C771" s="95">
        <v>46</v>
      </c>
      <c r="D771" s="95">
        <v>0</v>
      </c>
      <c r="E771" s="95">
        <v>28</v>
      </c>
      <c r="F771" s="95">
        <v>0</v>
      </c>
      <c r="G771" s="95">
        <v>46</v>
      </c>
      <c r="H771" s="95">
        <v>28</v>
      </c>
    </row>
    <row r="772" spans="1:8" x14ac:dyDescent="0.25">
      <c r="A772" s="94" t="s">
        <v>1564</v>
      </c>
      <c r="B772" s="94" t="s">
        <v>144</v>
      </c>
      <c r="C772" s="96">
        <v>100</v>
      </c>
      <c r="D772" s="96">
        <v>39</v>
      </c>
      <c r="E772" s="96">
        <v>89</v>
      </c>
      <c r="F772" s="96">
        <v>38</v>
      </c>
      <c r="G772" s="96">
        <v>139</v>
      </c>
      <c r="H772" s="96">
        <v>127</v>
      </c>
    </row>
    <row r="773" spans="1:8" x14ac:dyDescent="0.25">
      <c r="A773" s="93" t="s">
        <v>1565</v>
      </c>
      <c r="B773" s="93" t="s">
        <v>678</v>
      </c>
      <c r="C773" s="95">
        <v>40</v>
      </c>
      <c r="D773" s="95">
        <v>4</v>
      </c>
      <c r="E773" s="95">
        <v>70</v>
      </c>
      <c r="F773" s="95">
        <v>9</v>
      </c>
      <c r="G773" s="95">
        <v>44</v>
      </c>
      <c r="H773" s="95">
        <v>79</v>
      </c>
    </row>
    <row r="774" spans="1:8" x14ac:dyDescent="0.25">
      <c r="A774" s="94" t="s">
        <v>1566</v>
      </c>
      <c r="B774" s="94" t="s">
        <v>774</v>
      </c>
      <c r="C774" s="96">
        <v>45</v>
      </c>
      <c r="D774" s="96">
        <v>4</v>
      </c>
      <c r="E774" s="96">
        <v>28</v>
      </c>
      <c r="F774" s="96">
        <v>0</v>
      </c>
      <c r="G774" s="96">
        <v>49</v>
      </c>
      <c r="H774" s="96">
        <v>28</v>
      </c>
    </row>
    <row r="775" spans="1:8" x14ac:dyDescent="0.25">
      <c r="A775" s="93" t="s">
        <v>1567</v>
      </c>
      <c r="B775" s="93" t="s">
        <v>191</v>
      </c>
      <c r="C775" s="95">
        <v>1</v>
      </c>
      <c r="D775" s="95">
        <v>0</v>
      </c>
      <c r="E775" s="95">
        <v>1</v>
      </c>
      <c r="F775" s="95">
        <v>0</v>
      </c>
      <c r="G775" s="95">
        <v>1</v>
      </c>
      <c r="H775" s="95">
        <v>1</v>
      </c>
    </row>
    <row r="776" spans="1:8" x14ac:dyDescent="0.25">
      <c r="A776" s="94" t="s">
        <v>1660</v>
      </c>
      <c r="B776" s="94" t="s">
        <v>519</v>
      </c>
      <c r="C776" s="96">
        <v>0</v>
      </c>
      <c r="D776" s="96">
        <v>0</v>
      </c>
      <c r="E776" s="96">
        <v>0</v>
      </c>
      <c r="F776" s="96">
        <v>0</v>
      </c>
      <c r="G776" s="96">
        <v>0</v>
      </c>
      <c r="H776" s="96">
        <v>0</v>
      </c>
    </row>
    <row r="777" spans="1:8" x14ac:dyDescent="0.25">
      <c r="A777" s="93" t="s">
        <v>1568</v>
      </c>
      <c r="B777" s="93" t="s">
        <v>505</v>
      </c>
      <c r="C777" s="95">
        <v>0</v>
      </c>
      <c r="D777" s="95">
        <v>1</v>
      </c>
      <c r="E777" s="95">
        <v>0</v>
      </c>
      <c r="F777" s="95">
        <v>1</v>
      </c>
      <c r="G777" s="95">
        <v>1</v>
      </c>
      <c r="H777" s="95">
        <v>1</v>
      </c>
    </row>
    <row r="778" spans="1:8" x14ac:dyDescent="0.25">
      <c r="A778" s="94" t="s">
        <v>1569</v>
      </c>
      <c r="B778" s="94" t="s">
        <v>192</v>
      </c>
      <c r="C778" s="96">
        <v>2</v>
      </c>
      <c r="D778" s="96">
        <v>0</v>
      </c>
      <c r="E778" s="96">
        <v>1</v>
      </c>
      <c r="F778" s="96">
        <v>0</v>
      </c>
      <c r="G778" s="96">
        <v>2</v>
      </c>
      <c r="H778" s="96">
        <v>1</v>
      </c>
    </row>
    <row r="779" spans="1:8" x14ac:dyDescent="0.25">
      <c r="A779" s="93" t="s">
        <v>1661</v>
      </c>
      <c r="B779" s="93" t="s">
        <v>512</v>
      </c>
      <c r="C779" s="95">
        <v>0</v>
      </c>
      <c r="D779" s="95">
        <v>0</v>
      </c>
      <c r="E779" s="95">
        <v>1</v>
      </c>
      <c r="F779" s="95">
        <v>0</v>
      </c>
      <c r="G779" s="95">
        <v>0</v>
      </c>
      <c r="H779" s="95">
        <v>1</v>
      </c>
    </row>
    <row r="780" spans="1:8" x14ac:dyDescent="0.25">
      <c r="A780" s="94" t="s">
        <v>1570</v>
      </c>
      <c r="B780" s="94" t="s">
        <v>493</v>
      </c>
      <c r="C780" s="96">
        <v>3</v>
      </c>
      <c r="D780" s="96">
        <v>0</v>
      </c>
      <c r="E780" s="96">
        <v>3</v>
      </c>
      <c r="F780" s="96">
        <v>0</v>
      </c>
      <c r="G780" s="96">
        <v>3</v>
      </c>
      <c r="H780" s="96">
        <v>3</v>
      </c>
    </row>
    <row r="781" spans="1:8" x14ac:dyDescent="0.25">
      <c r="A781" s="93" t="s">
        <v>1571</v>
      </c>
      <c r="B781" s="93" t="s">
        <v>265</v>
      </c>
      <c r="C781" s="95">
        <v>71</v>
      </c>
      <c r="D781" s="95">
        <v>15</v>
      </c>
      <c r="E781" s="95">
        <v>58</v>
      </c>
      <c r="F781" s="95">
        <v>15</v>
      </c>
      <c r="G781" s="95">
        <v>86</v>
      </c>
      <c r="H781" s="95">
        <v>73</v>
      </c>
    </row>
    <row r="782" spans="1:8" x14ac:dyDescent="0.25">
      <c r="A782" s="94" t="s">
        <v>1572</v>
      </c>
      <c r="B782" s="94" t="s">
        <v>369</v>
      </c>
      <c r="C782" s="96">
        <v>127</v>
      </c>
      <c r="D782" s="96">
        <v>4</v>
      </c>
      <c r="E782" s="96">
        <v>143</v>
      </c>
      <c r="F782" s="96">
        <v>4</v>
      </c>
      <c r="G782" s="96">
        <v>131</v>
      </c>
      <c r="H782" s="96">
        <v>147</v>
      </c>
    </row>
    <row r="783" spans="1:8" x14ac:dyDescent="0.25">
      <c r="A783" s="93" t="s">
        <v>1573</v>
      </c>
      <c r="B783" s="93" t="s">
        <v>646</v>
      </c>
      <c r="C783" s="95">
        <v>103</v>
      </c>
      <c r="D783" s="95">
        <v>0</v>
      </c>
      <c r="E783" s="95">
        <v>101</v>
      </c>
      <c r="F783" s="95">
        <v>0</v>
      </c>
      <c r="G783" s="95">
        <v>103</v>
      </c>
      <c r="H783" s="95">
        <v>101</v>
      </c>
    </row>
    <row r="784" spans="1:8" x14ac:dyDescent="0.25">
      <c r="A784" s="94" t="s">
        <v>1574</v>
      </c>
      <c r="B784" s="94" t="s">
        <v>126</v>
      </c>
      <c r="C784" s="96">
        <v>63</v>
      </c>
      <c r="D784" s="96">
        <v>9</v>
      </c>
      <c r="E784" s="96">
        <v>56</v>
      </c>
      <c r="F784" s="96">
        <v>9</v>
      </c>
      <c r="G784" s="96">
        <v>72</v>
      </c>
      <c r="H784" s="96">
        <v>65</v>
      </c>
    </row>
    <row r="785" spans="1:8" x14ac:dyDescent="0.25">
      <c r="A785" s="93" t="s">
        <v>1575</v>
      </c>
      <c r="B785" s="93" t="s">
        <v>618</v>
      </c>
      <c r="C785" s="95">
        <v>21</v>
      </c>
      <c r="D785" s="95">
        <v>1</v>
      </c>
      <c r="E785" s="95">
        <v>28</v>
      </c>
      <c r="F785" s="95">
        <v>1</v>
      </c>
      <c r="G785" s="95">
        <v>22</v>
      </c>
      <c r="H785" s="95">
        <v>29</v>
      </c>
    </row>
    <row r="786" spans="1:8" x14ac:dyDescent="0.25">
      <c r="A786" s="94" t="s">
        <v>1576</v>
      </c>
      <c r="B786" s="94" t="s">
        <v>351</v>
      </c>
      <c r="C786" s="96">
        <v>20</v>
      </c>
      <c r="D786" s="96">
        <v>0</v>
      </c>
      <c r="E786" s="96">
        <v>17</v>
      </c>
      <c r="F786" s="96">
        <v>0</v>
      </c>
      <c r="G786" s="96">
        <v>20</v>
      </c>
      <c r="H786" s="96">
        <v>17</v>
      </c>
    </row>
    <row r="787" spans="1:8" x14ac:dyDescent="0.25">
      <c r="A787" s="93" t="s">
        <v>1577</v>
      </c>
      <c r="B787" s="93" t="s">
        <v>246</v>
      </c>
      <c r="C787" s="95">
        <v>6</v>
      </c>
      <c r="D787" s="95">
        <v>0</v>
      </c>
      <c r="E787" s="95">
        <v>11</v>
      </c>
      <c r="F787" s="95">
        <v>0</v>
      </c>
      <c r="G787" s="95">
        <v>6</v>
      </c>
      <c r="H787" s="95">
        <v>11</v>
      </c>
    </row>
    <row r="788" spans="1:8" x14ac:dyDescent="0.25">
      <c r="A788" s="94" t="s">
        <v>1578</v>
      </c>
      <c r="B788" s="94" t="s">
        <v>408</v>
      </c>
      <c r="C788" s="96">
        <v>17</v>
      </c>
      <c r="D788" s="96">
        <v>0</v>
      </c>
      <c r="E788" s="96">
        <v>17</v>
      </c>
      <c r="F788" s="96">
        <v>0</v>
      </c>
      <c r="G788" s="96">
        <v>17</v>
      </c>
      <c r="H788" s="96">
        <v>17</v>
      </c>
    </row>
    <row r="789" spans="1:8" x14ac:dyDescent="0.25">
      <c r="A789" s="93" t="s">
        <v>1579</v>
      </c>
      <c r="B789" s="93" t="s">
        <v>434</v>
      </c>
      <c r="C789" s="95">
        <v>10</v>
      </c>
      <c r="D789" s="95">
        <v>0</v>
      </c>
      <c r="E789" s="95">
        <v>5</v>
      </c>
      <c r="F789" s="95">
        <v>0</v>
      </c>
      <c r="G789" s="95">
        <v>10</v>
      </c>
      <c r="H789" s="95">
        <v>5</v>
      </c>
    </row>
    <row r="790" spans="1:8" x14ac:dyDescent="0.25">
      <c r="A790" s="94" t="s">
        <v>1580</v>
      </c>
      <c r="B790" s="94" t="s">
        <v>290</v>
      </c>
      <c r="C790" s="96">
        <v>54</v>
      </c>
      <c r="D790" s="96">
        <v>9</v>
      </c>
      <c r="E790" s="96">
        <v>60</v>
      </c>
      <c r="F790" s="96">
        <v>7</v>
      </c>
      <c r="G790" s="96">
        <v>63</v>
      </c>
      <c r="H790" s="96">
        <v>67</v>
      </c>
    </row>
    <row r="791" spans="1:8" x14ac:dyDescent="0.25">
      <c r="A791" s="93" t="s">
        <v>1581</v>
      </c>
      <c r="B791" s="93" t="s">
        <v>394</v>
      </c>
      <c r="C791" s="95">
        <v>56</v>
      </c>
      <c r="D791" s="95">
        <v>2</v>
      </c>
      <c r="E791" s="95">
        <v>57</v>
      </c>
      <c r="F791" s="95">
        <v>5</v>
      </c>
      <c r="G791" s="95">
        <v>58</v>
      </c>
      <c r="H791" s="95">
        <v>62</v>
      </c>
    </row>
    <row r="792" spans="1:8" x14ac:dyDescent="0.25">
      <c r="A792" s="94" t="s">
        <v>1582</v>
      </c>
      <c r="B792" s="94" t="s">
        <v>373</v>
      </c>
      <c r="C792" s="96">
        <v>22</v>
      </c>
      <c r="D792" s="96">
        <v>1</v>
      </c>
      <c r="E792" s="96">
        <v>17</v>
      </c>
      <c r="F792" s="96">
        <v>0</v>
      </c>
      <c r="G792" s="96">
        <v>23</v>
      </c>
      <c r="H792" s="96">
        <v>17</v>
      </c>
    </row>
    <row r="793" spans="1:8" x14ac:dyDescent="0.25">
      <c r="A793" s="93" t="s">
        <v>1583</v>
      </c>
      <c r="B793" s="93" t="s">
        <v>67</v>
      </c>
      <c r="C793" s="95">
        <v>205</v>
      </c>
      <c r="D793" s="95">
        <v>230</v>
      </c>
      <c r="E793" s="95">
        <v>157</v>
      </c>
      <c r="F793" s="95">
        <v>188</v>
      </c>
      <c r="G793" s="95">
        <v>435</v>
      </c>
      <c r="H793" s="95">
        <v>345</v>
      </c>
    </row>
    <row r="794" spans="1:8" x14ac:dyDescent="0.25">
      <c r="A794" s="94" t="s">
        <v>1584</v>
      </c>
      <c r="B794" s="94" t="s">
        <v>316</v>
      </c>
      <c r="C794" s="96">
        <v>71</v>
      </c>
      <c r="D794" s="96">
        <v>29</v>
      </c>
      <c r="E794" s="96">
        <v>114</v>
      </c>
      <c r="F794" s="96">
        <v>39</v>
      </c>
      <c r="G794" s="96">
        <v>100</v>
      </c>
      <c r="H794" s="96">
        <v>153</v>
      </c>
    </row>
    <row r="795" spans="1:8" x14ac:dyDescent="0.25">
      <c r="A795" s="93" t="s">
        <v>1585</v>
      </c>
      <c r="B795" s="93" t="s">
        <v>315</v>
      </c>
      <c r="C795" s="95">
        <v>93</v>
      </c>
      <c r="D795" s="95">
        <v>17</v>
      </c>
      <c r="E795" s="95">
        <v>71</v>
      </c>
      <c r="F795" s="95">
        <v>21</v>
      </c>
      <c r="G795" s="95">
        <v>110</v>
      </c>
      <c r="H795" s="95">
        <v>92</v>
      </c>
    </row>
    <row r="796" spans="1:8" s="6" customFormat="1" x14ac:dyDescent="0.25">
      <c r="A796" s="104" t="s">
        <v>1662</v>
      </c>
      <c r="B796" s="104"/>
      <c r="C796" s="105">
        <v>111852</v>
      </c>
      <c r="D796" s="105">
        <v>52887</v>
      </c>
      <c r="E796" s="105">
        <v>111852</v>
      </c>
      <c r="F796" s="105">
        <v>52887</v>
      </c>
      <c r="G796" s="105">
        <v>164739</v>
      </c>
      <c r="H796" s="105">
        <v>164739</v>
      </c>
    </row>
  </sheetData>
  <mergeCells count="2">
    <mergeCell ref="C2:D2"/>
    <mergeCell ref="E2:F2"/>
  </mergeCells>
  <pageMargins left="0.7" right="0.7" top="0.75" bottom="0.75" header="0.3" footer="0.3"/>
  <pageSetup paperSize="9" scale="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Props1.xml><?xml version="1.0" encoding="utf-8"?>
<ds:datastoreItem xmlns:ds="http://schemas.openxmlformats.org/officeDocument/2006/customXml" ds:itemID="{D0CA878F-FE9A-4526-987A-819FFECD56D1}">
  <ds:schemaRefs/>
</ds:datastoreItem>
</file>

<file path=customXml/itemProps2.xml><?xml version="1.0" encoding="utf-8"?>
<ds:datastoreItem xmlns:ds="http://schemas.openxmlformats.org/officeDocument/2006/customXml" ds:itemID="{06C1DA23-D7F2-4248-8AC9-EF6C8250A1BB}">
  <ds:schemaRefs/>
</ds:datastoreItem>
</file>

<file path=customXml/itemProps3.xml><?xml version="1.0" encoding="utf-8"?>
<ds:datastoreItem xmlns:ds="http://schemas.openxmlformats.org/officeDocument/2006/customXml" ds:itemID="{ED210456-7779-4840-BEE2-EB9B9D097816}">
  <ds:schemaRefs/>
</ds:datastoreItem>
</file>

<file path=customXml/itemProps4.xml><?xml version="1.0" encoding="utf-8"?>
<ds:datastoreItem xmlns:ds="http://schemas.openxmlformats.org/officeDocument/2006/customXml" ds:itemID="{D8121E92-D0BC-4EAD-8D20-F64267DA8189}">
  <ds:schemaRefs/>
</ds:datastoreItem>
</file>

<file path=customXml/itemProps5.xml><?xml version="1.0" encoding="utf-8"?>
<ds:datastoreItem xmlns:ds="http://schemas.openxmlformats.org/officeDocument/2006/customXml" ds:itemID="{251B0559-B430-4066-A18C-2D5A3594FA17}">
  <ds:schemaRefs/>
</ds:datastoreItem>
</file>

<file path=customXml/itemProps6.xml><?xml version="1.0" encoding="utf-8"?>
<ds:datastoreItem xmlns:ds="http://schemas.openxmlformats.org/officeDocument/2006/customXml" ds:itemID="{0F18ED25-936F-48D0-8BD1-6F17847506E5}">
  <ds:schemaRefs/>
</ds:datastoreItem>
</file>

<file path=customXml/itemProps7.xml><?xml version="1.0" encoding="utf-8"?>
<ds:datastoreItem xmlns:ds="http://schemas.openxmlformats.org/officeDocument/2006/customXml" ds:itemID="{F16EE43A-C850-4920-8A6C-76BBCA4538E3}">
  <ds:schemaRefs/>
</ds:datastoreItem>
</file>

<file path=customXml/itemProps8.xml><?xml version="1.0" encoding="utf-8"?>
<ds:datastoreItem xmlns:ds="http://schemas.openxmlformats.org/officeDocument/2006/customXml" ds:itemID="{BBE24B0C-9497-498C-AB89-B86FD29A9F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Method</vt:lpstr>
      <vt:lpstr>3M Grouper Improvements</vt:lpstr>
      <vt:lpstr>WeightUpdate</vt:lpstr>
      <vt:lpstr>HCPCs Adjustment</vt:lpstr>
      <vt:lpstr>Monotonicity</vt:lpstr>
      <vt:lpstr>Seha vs. Non Seha</vt:lpstr>
      <vt:lpstr>a</vt:lpstr>
      <vt:lpstr>BaseDRGTable</vt:lpstr>
      <vt:lpstr>Basic_CaseMix</vt:lpstr>
      <vt:lpstr>BasicCaseMix</vt:lpstr>
      <vt:lpstr>Casemix</vt:lpstr>
      <vt:lpstr>HCPCs</vt:lpstr>
      <vt:lpstr>New_W</vt:lpstr>
      <vt:lpstr>WeightUpdate!SprkR5C2</vt:lpstr>
      <vt:lpstr>TotalCost</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ljichi</dc:creator>
  <cp:lastModifiedBy>ljichi</cp:lastModifiedBy>
  <cp:lastPrinted>2012-04-17T04:46:34Z</cp:lastPrinted>
  <dcterms:created xsi:type="dcterms:W3CDTF">2011-02-17T08:25:14Z</dcterms:created>
  <dcterms:modified xsi:type="dcterms:W3CDTF">2012-04-23T11:43:18Z</dcterms:modified>
</cp:coreProperties>
</file>