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ata" ContentType="application/binary"/>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customData/itemProps1.xml" ContentType="application/vnd.ms-excel.customDataPropertie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harts/chart1.xml" ContentType="application/vnd.openxmlformats-officedocument.drawingml.chart+xml"/>
  <Override PartName="/xl/charts/chart2.xml" ContentType="application/vnd.openxmlformats-officedocument.drawingml.chart+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Z:\7 Shared documents\HSF\MandatoryTariff\2014-DRG Update\"/>
    </mc:Choice>
  </mc:AlternateContent>
  <bookViews>
    <workbookView xWindow="90" yWindow="315" windowWidth="10965" windowHeight="5265" tabRatio="735"/>
  </bookViews>
  <sheets>
    <sheet name="2014 Enhancements" sheetId="32" r:id="rId1"/>
    <sheet name="Method" sheetId="1" r:id="rId2"/>
    <sheet name="WeightUpdate" sheetId="2" r:id="rId3"/>
    <sheet name="Monotonicity" sheetId="20" r:id="rId4"/>
    <sheet name="Add-On Calc. Tool" sheetId="24" r:id="rId5"/>
  </sheets>
  <definedNames>
    <definedName name="_xlnm._FilterDatabase" localSheetId="4" hidden="1">'Add-On Calc. Tool'!$L$1:$L$799</definedName>
    <definedName name="_xlnm._FilterDatabase" localSheetId="3" hidden="1">Monotonicity!$Q$3:$R$265</definedName>
    <definedName name="a">WeightUpdate!$J$4</definedName>
    <definedName name="BaseDRGTable">Monotonicity!$A$3:$P$265</definedName>
    <definedName name="BasicCaseMix">WeightUpdate!$I$798</definedName>
    <definedName name="Casemix">WeightUpdate!$I$797</definedName>
    <definedName name="Current_CaseMix">WeightUpdate!$O$797</definedName>
    <definedName name="HCPCs">'Add-On Calc. Tool'!$H$11:$L$799</definedName>
    <definedName name="New_W">Table1[[DRG]:[W (curr)]]</definedName>
    <definedName name="solver_adj" localSheetId="2" hidden="1">WeightUpdate!#REF!,WeightUpdate!#REF!</definedName>
    <definedName name="solver_cvg" localSheetId="2" hidden="1">0.0001</definedName>
    <definedName name="solver_drv" localSheetId="2" hidden="1">2</definedName>
    <definedName name="solver_eng" localSheetId="2" hidden="1">1</definedName>
    <definedName name="solver_est" localSheetId="2" hidden="1">1</definedName>
    <definedName name="solver_itr" localSheetId="2" hidden="1">2147483647</definedName>
    <definedName name="solver_lhs0" localSheetId="2" hidden="1">WeightUpdate!#REF!</definedName>
    <definedName name="solver_lhs1" localSheetId="2" hidden="1">WeightUpdate!#REF!</definedName>
    <definedName name="solver_lhs2" localSheetId="2" hidden="1">WeightUpdate!#REF!</definedName>
    <definedName name="solver_lhs3" localSheetId="2" hidden="1">WeightUpdate!#REF!</definedName>
    <definedName name="solver_mip" localSheetId="2" hidden="1">2147483647</definedName>
    <definedName name="solver_mni" localSheetId="2" hidden="1">30</definedName>
    <definedName name="solver_mrt" localSheetId="2" hidden="1">0.075</definedName>
    <definedName name="solver_msl" localSheetId="2" hidden="1">2</definedName>
    <definedName name="solver_neg" localSheetId="2" hidden="1">1</definedName>
    <definedName name="solver_nod" localSheetId="2" hidden="1">2147483647</definedName>
    <definedName name="solver_num" localSheetId="2" hidden="1">2</definedName>
    <definedName name="solver_nwt" localSheetId="2" hidden="1">1</definedName>
    <definedName name="solver_opt" localSheetId="2" hidden="1">WeightUpdate!#REF!</definedName>
    <definedName name="solver_pre" localSheetId="2" hidden="1">0.00001</definedName>
    <definedName name="solver_rbv" localSheetId="2" hidden="1">2</definedName>
    <definedName name="solver_rel0" localSheetId="2" hidden="1">2</definedName>
    <definedName name="solver_rel1" localSheetId="2" hidden="1">1</definedName>
    <definedName name="solver_rel2" localSheetId="2" hidden="1">1</definedName>
    <definedName name="solver_rel3" localSheetId="2" hidden="1">6</definedName>
    <definedName name="solver_rhs0" localSheetId="2" hidden="1">AVERAGE(WeightUpdate!$I$6:$I$794)</definedName>
    <definedName name="solver_rhs1" localSheetId="2" hidden="1">0.5</definedName>
    <definedName name="solver_rhs2" localSheetId="2" hidden="1">2</definedName>
    <definedName name="solver_rhs3" localSheetId="2" hidden="1">AllDifferent</definedName>
    <definedName name="solver_rlx" localSheetId="2" hidden="1">2</definedName>
    <definedName name="solver_rsd" localSheetId="2" hidden="1">0</definedName>
    <definedName name="solver_scl" localSheetId="2" hidden="1">1</definedName>
    <definedName name="solver_sho" localSheetId="2" hidden="1">2</definedName>
    <definedName name="solver_ssz" localSheetId="2" hidden="1">10000</definedName>
    <definedName name="solver_tim" localSheetId="2" hidden="1">2147483647</definedName>
    <definedName name="solver_tol" localSheetId="2" hidden="1">0.01</definedName>
    <definedName name="solver_typ" localSheetId="2" hidden="1">2</definedName>
    <definedName name="solver_val" localSheetId="2" hidden="1">0</definedName>
    <definedName name="solver_ver" localSheetId="2" hidden="1">3</definedName>
    <definedName name="SprkR5C2" localSheetId="2">WeightUpdate!$D$4</definedName>
    <definedName name="TotalCost">WeightUpdate!$H$797</definedName>
  </definedNames>
  <calcPr calcId="152511" iterate="1"/>
</workbook>
</file>

<file path=xl/calcChain.xml><?xml version="1.0" encoding="utf-8"?>
<calcChain xmlns="http://schemas.openxmlformats.org/spreadsheetml/2006/main">
  <c r="C11" i="24" l="1"/>
  <c r="B22" i="24" l="1"/>
  <c r="L101" i="24"/>
  <c r="L102" i="24"/>
  <c r="L103" i="24"/>
  <c r="L799" i="24" l="1"/>
  <c r="H799" i="24"/>
  <c r="L798" i="24"/>
  <c r="H798" i="24"/>
  <c r="L797" i="24"/>
  <c r="H797" i="24"/>
  <c r="L796" i="24"/>
  <c r="H796" i="24"/>
  <c r="L795" i="24"/>
  <c r="H795" i="24"/>
  <c r="L794" i="24"/>
  <c r="H794" i="24"/>
  <c r="L793" i="24"/>
  <c r="H793" i="24"/>
  <c r="L792" i="24"/>
  <c r="H792" i="24"/>
  <c r="L791" i="24"/>
  <c r="H791" i="24"/>
  <c r="L790" i="24"/>
  <c r="H790" i="24"/>
  <c r="L789" i="24"/>
  <c r="H789" i="24"/>
  <c r="L788" i="24"/>
  <c r="H788" i="24"/>
  <c r="L787" i="24"/>
  <c r="H787" i="24"/>
  <c r="L786" i="24"/>
  <c r="H786" i="24"/>
  <c r="L785" i="24"/>
  <c r="H785" i="24"/>
  <c r="L784" i="24"/>
  <c r="H784" i="24"/>
  <c r="L783" i="24"/>
  <c r="H783" i="24"/>
  <c r="L782" i="24"/>
  <c r="H782" i="24"/>
  <c r="L781" i="24"/>
  <c r="H781" i="24"/>
  <c r="L780" i="24"/>
  <c r="H780" i="24"/>
  <c r="L779" i="24"/>
  <c r="H779" i="24"/>
  <c r="L778" i="24"/>
  <c r="H778" i="24"/>
  <c r="L777" i="24"/>
  <c r="H777" i="24"/>
  <c r="L776" i="24"/>
  <c r="H776" i="24"/>
  <c r="L775" i="24"/>
  <c r="H775" i="24"/>
  <c r="L774" i="24"/>
  <c r="H774" i="24"/>
  <c r="L773" i="24"/>
  <c r="H773" i="24"/>
  <c r="L772" i="24"/>
  <c r="H772" i="24"/>
  <c r="L771" i="24"/>
  <c r="H771" i="24"/>
  <c r="L770" i="24"/>
  <c r="H770" i="24"/>
  <c r="L769" i="24"/>
  <c r="H769" i="24"/>
  <c r="L768" i="24"/>
  <c r="H768" i="24"/>
  <c r="L767" i="24"/>
  <c r="H767" i="24"/>
  <c r="L766" i="24"/>
  <c r="H766" i="24"/>
  <c r="L765" i="24"/>
  <c r="H765" i="24"/>
  <c r="L764" i="24"/>
  <c r="H764" i="24"/>
  <c r="L763" i="24"/>
  <c r="H763" i="24"/>
  <c r="L762" i="24"/>
  <c r="H762" i="24"/>
  <c r="L761" i="24"/>
  <c r="H761" i="24"/>
  <c r="L760" i="24"/>
  <c r="H760" i="24"/>
  <c r="L759" i="24"/>
  <c r="H759" i="24"/>
  <c r="L758" i="24"/>
  <c r="H758" i="24"/>
  <c r="L757" i="24"/>
  <c r="H757" i="24"/>
  <c r="L756" i="24"/>
  <c r="H756" i="24"/>
  <c r="L755" i="24"/>
  <c r="H755" i="24"/>
  <c r="L754" i="24"/>
  <c r="H754" i="24"/>
  <c r="L753" i="24"/>
  <c r="H753" i="24"/>
  <c r="L752" i="24"/>
  <c r="H752" i="24"/>
  <c r="L751" i="24"/>
  <c r="H751" i="24"/>
  <c r="L750" i="24"/>
  <c r="H750" i="24"/>
  <c r="L749" i="24"/>
  <c r="H749" i="24"/>
  <c r="L748" i="24"/>
  <c r="H748" i="24"/>
  <c r="L747" i="24"/>
  <c r="H747" i="24"/>
  <c r="L746" i="24"/>
  <c r="H746" i="24"/>
  <c r="L745" i="24"/>
  <c r="H745" i="24"/>
  <c r="L744" i="24"/>
  <c r="H744" i="24"/>
  <c r="L743" i="24"/>
  <c r="H743" i="24"/>
  <c r="L742" i="24"/>
  <c r="H742" i="24"/>
  <c r="L741" i="24"/>
  <c r="H741" i="24"/>
  <c r="L740" i="24"/>
  <c r="H740" i="24"/>
  <c r="L739" i="24"/>
  <c r="H739" i="24"/>
  <c r="L738" i="24"/>
  <c r="H738" i="24"/>
  <c r="L737" i="24"/>
  <c r="H737" i="24"/>
  <c r="L736" i="24"/>
  <c r="H736" i="24"/>
  <c r="L735" i="24"/>
  <c r="H735" i="24"/>
  <c r="L734" i="24"/>
  <c r="H734" i="24"/>
  <c r="L733" i="24"/>
  <c r="H733" i="24"/>
  <c r="L732" i="24"/>
  <c r="H732" i="24"/>
  <c r="L731" i="24"/>
  <c r="H731" i="24"/>
  <c r="L730" i="24"/>
  <c r="H730" i="24"/>
  <c r="L729" i="24"/>
  <c r="H729" i="24"/>
  <c r="L728" i="24"/>
  <c r="H728" i="24"/>
  <c r="L727" i="24"/>
  <c r="H727" i="24"/>
  <c r="L726" i="24"/>
  <c r="H726" i="24"/>
  <c r="L725" i="24"/>
  <c r="H725" i="24"/>
  <c r="L724" i="24"/>
  <c r="H724" i="24"/>
  <c r="L723" i="24"/>
  <c r="H723" i="24"/>
  <c r="L722" i="24"/>
  <c r="H722" i="24"/>
  <c r="L721" i="24"/>
  <c r="H721" i="24"/>
  <c r="L720" i="24"/>
  <c r="H720" i="24"/>
  <c r="L719" i="24"/>
  <c r="H719" i="24"/>
  <c r="L718" i="24"/>
  <c r="H718" i="24"/>
  <c r="L717" i="24"/>
  <c r="H717" i="24"/>
  <c r="L716" i="24"/>
  <c r="H716" i="24"/>
  <c r="L715" i="24"/>
  <c r="H715" i="24"/>
  <c r="L714" i="24"/>
  <c r="H714" i="24"/>
  <c r="L713" i="24"/>
  <c r="H713" i="24"/>
  <c r="L712" i="24"/>
  <c r="H712" i="24"/>
  <c r="L711" i="24"/>
  <c r="H711" i="24"/>
  <c r="L710" i="24"/>
  <c r="H710" i="24"/>
  <c r="L709" i="24"/>
  <c r="H709" i="24"/>
  <c r="L708" i="24"/>
  <c r="H708" i="24"/>
  <c r="L707" i="24"/>
  <c r="H707" i="24"/>
  <c r="L706" i="24"/>
  <c r="H706" i="24"/>
  <c r="L705" i="24"/>
  <c r="H705" i="24"/>
  <c r="L704" i="24"/>
  <c r="H704" i="24"/>
  <c r="L703" i="24"/>
  <c r="H703" i="24"/>
  <c r="L702" i="24"/>
  <c r="H702" i="24"/>
  <c r="L701" i="24"/>
  <c r="H701" i="24"/>
  <c r="L700" i="24"/>
  <c r="H700" i="24"/>
  <c r="L699" i="24"/>
  <c r="H699" i="24"/>
  <c r="L698" i="24"/>
  <c r="H698" i="24"/>
  <c r="L697" i="24"/>
  <c r="H697" i="24"/>
  <c r="L696" i="24"/>
  <c r="H696" i="24"/>
  <c r="L695" i="24"/>
  <c r="H695" i="24"/>
  <c r="L694" i="24"/>
  <c r="H694" i="24"/>
  <c r="L693" i="24"/>
  <c r="H693" i="24"/>
  <c r="L692" i="24"/>
  <c r="H692" i="24"/>
  <c r="L691" i="24"/>
  <c r="H691" i="24"/>
  <c r="L690" i="24"/>
  <c r="H690" i="24"/>
  <c r="L689" i="24"/>
  <c r="H689" i="24"/>
  <c r="L688" i="24"/>
  <c r="H688" i="24"/>
  <c r="L687" i="24"/>
  <c r="H687" i="24"/>
  <c r="L686" i="24"/>
  <c r="H686" i="24"/>
  <c r="L685" i="24"/>
  <c r="H685" i="24"/>
  <c r="L684" i="24"/>
  <c r="H684" i="24"/>
  <c r="L683" i="24"/>
  <c r="H683" i="24"/>
  <c r="L682" i="24"/>
  <c r="H682" i="24"/>
  <c r="L681" i="24"/>
  <c r="H681" i="24"/>
  <c r="L680" i="24"/>
  <c r="H680" i="24"/>
  <c r="L679" i="24"/>
  <c r="H679" i="24"/>
  <c r="L678" i="24"/>
  <c r="H678" i="24"/>
  <c r="L677" i="24"/>
  <c r="H677" i="24"/>
  <c r="L676" i="24"/>
  <c r="H676" i="24"/>
  <c r="L675" i="24"/>
  <c r="H675" i="24"/>
  <c r="L674" i="24"/>
  <c r="H674" i="24"/>
  <c r="L673" i="24"/>
  <c r="H673" i="24"/>
  <c r="L672" i="24"/>
  <c r="H672" i="24"/>
  <c r="L671" i="24"/>
  <c r="H671" i="24"/>
  <c r="L670" i="24"/>
  <c r="H670" i="24"/>
  <c r="L669" i="24"/>
  <c r="H669" i="24"/>
  <c r="L668" i="24"/>
  <c r="H668" i="24"/>
  <c r="L667" i="24"/>
  <c r="H667" i="24"/>
  <c r="L666" i="24"/>
  <c r="H666" i="24"/>
  <c r="L665" i="24"/>
  <c r="H665" i="24"/>
  <c r="L664" i="24"/>
  <c r="H664" i="24"/>
  <c r="L663" i="24"/>
  <c r="H663" i="24"/>
  <c r="L662" i="24"/>
  <c r="H662" i="24"/>
  <c r="L661" i="24"/>
  <c r="H661" i="24"/>
  <c r="L660" i="24"/>
  <c r="H660" i="24"/>
  <c r="L659" i="24"/>
  <c r="H659" i="24"/>
  <c r="L658" i="24"/>
  <c r="H658" i="24"/>
  <c r="L657" i="24"/>
  <c r="H657" i="24"/>
  <c r="L656" i="24"/>
  <c r="H656" i="24"/>
  <c r="L655" i="24"/>
  <c r="H655" i="24"/>
  <c r="L654" i="24"/>
  <c r="H654" i="24"/>
  <c r="L653" i="24"/>
  <c r="H653" i="24"/>
  <c r="L652" i="24"/>
  <c r="H652" i="24"/>
  <c r="L651" i="24"/>
  <c r="H651" i="24"/>
  <c r="L650" i="24"/>
  <c r="H650" i="24"/>
  <c r="L649" i="24"/>
  <c r="H649" i="24"/>
  <c r="L648" i="24"/>
  <c r="H648" i="24"/>
  <c r="L647" i="24"/>
  <c r="H647" i="24"/>
  <c r="L646" i="24"/>
  <c r="H646" i="24"/>
  <c r="L645" i="24"/>
  <c r="H645" i="24"/>
  <c r="L644" i="24"/>
  <c r="H644" i="24"/>
  <c r="L643" i="24"/>
  <c r="H643" i="24"/>
  <c r="L642" i="24"/>
  <c r="H642" i="24"/>
  <c r="L641" i="24"/>
  <c r="H641" i="24"/>
  <c r="L640" i="24"/>
  <c r="H640" i="24"/>
  <c r="L639" i="24"/>
  <c r="H639" i="24"/>
  <c r="L638" i="24"/>
  <c r="H638" i="24"/>
  <c r="L637" i="24"/>
  <c r="H637" i="24"/>
  <c r="L636" i="24"/>
  <c r="H636" i="24"/>
  <c r="L635" i="24"/>
  <c r="H635" i="24"/>
  <c r="L634" i="24"/>
  <c r="H634" i="24"/>
  <c r="L633" i="24"/>
  <c r="H633" i="24"/>
  <c r="L632" i="24"/>
  <c r="H632" i="24"/>
  <c r="L631" i="24"/>
  <c r="H631" i="24"/>
  <c r="L630" i="24"/>
  <c r="H630" i="24"/>
  <c r="L629" i="24"/>
  <c r="H629" i="24"/>
  <c r="L628" i="24"/>
  <c r="H628" i="24"/>
  <c r="L627" i="24"/>
  <c r="H627" i="24"/>
  <c r="L626" i="24"/>
  <c r="H626" i="24"/>
  <c r="L625" i="24"/>
  <c r="H625" i="24"/>
  <c r="L624" i="24"/>
  <c r="H624" i="24"/>
  <c r="L623" i="24"/>
  <c r="H623" i="24"/>
  <c r="L622" i="24"/>
  <c r="H622" i="24"/>
  <c r="L621" i="24"/>
  <c r="H621" i="24"/>
  <c r="L620" i="24"/>
  <c r="H620" i="24"/>
  <c r="L619" i="24"/>
  <c r="H619" i="24"/>
  <c r="L618" i="24"/>
  <c r="H618" i="24"/>
  <c r="L617" i="24"/>
  <c r="H617" i="24"/>
  <c r="L616" i="24"/>
  <c r="H616" i="24"/>
  <c r="L615" i="24"/>
  <c r="H615" i="24"/>
  <c r="L614" i="24"/>
  <c r="H614" i="24"/>
  <c r="L613" i="24"/>
  <c r="H613" i="24"/>
  <c r="L612" i="24"/>
  <c r="H612" i="24"/>
  <c r="L611" i="24"/>
  <c r="H611" i="24"/>
  <c r="L610" i="24"/>
  <c r="H610" i="24"/>
  <c r="L609" i="24"/>
  <c r="H609" i="24"/>
  <c r="L608" i="24"/>
  <c r="H608" i="24"/>
  <c r="L607" i="24"/>
  <c r="H607" i="24"/>
  <c r="L606" i="24"/>
  <c r="H606" i="24"/>
  <c r="L605" i="24"/>
  <c r="H605" i="24"/>
  <c r="L604" i="24"/>
  <c r="H604" i="24"/>
  <c r="L603" i="24"/>
  <c r="H603" i="24"/>
  <c r="L602" i="24"/>
  <c r="H602" i="24"/>
  <c r="L601" i="24"/>
  <c r="H601" i="24"/>
  <c r="L600" i="24"/>
  <c r="H600" i="24"/>
  <c r="L599" i="24"/>
  <c r="H599" i="24"/>
  <c r="L598" i="24"/>
  <c r="H598" i="24"/>
  <c r="L597" i="24"/>
  <c r="H597" i="24"/>
  <c r="L596" i="24"/>
  <c r="H596" i="24"/>
  <c r="L595" i="24"/>
  <c r="H595" i="24"/>
  <c r="L594" i="24"/>
  <c r="H594" i="24"/>
  <c r="L593" i="24"/>
  <c r="H593" i="24"/>
  <c r="L592" i="24"/>
  <c r="H592" i="24"/>
  <c r="L591" i="24"/>
  <c r="H591" i="24"/>
  <c r="L590" i="24"/>
  <c r="H590" i="24"/>
  <c r="L589" i="24"/>
  <c r="H589" i="24"/>
  <c r="L588" i="24"/>
  <c r="H588" i="24"/>
  <c r="L587" i="24"/>
  <c r="H587" i="24"/>
  <c r="L586" i="24"/>
  <c r="H586" i="24"/>
  <c r="L585" i="24"/>
  <c r="H585" i="24"/>
  <c r="L584" i="24"/>
  <c r="H584" i="24"/>
  <c r="L583" i="24"/>
  <c r="H583" i="24"/>
  <c r="L582" i="24"/>
  <c r="H582" i="24"/>
  <c r="L581" i="24"/>
  <c r="H581" i="24"/>
  <c r="L580" i="24"/>
  <c r="H580" i="24"/>
  <c r="L579" i="24"/>
  <c r="H579" i="24"/>
  <c r="L578" i="24"/>
  <c r="H578" i="24"/>
  <c r="L577" i="24"/>
  <c r="H577" i="24"/>
  <c r="L576" i="24"/>
  <c r="H576" i="24"/>
  <c r="L575" i="24"/>
  <c r="H575" i="24"/>
  <c r="L574" i="24"/>
  <c r="H574" i="24"/>
  <c r="L573" i="24"/>
  <c r="H573" i="24"/>
  <c r="L572" i="24"/>
  <c r="H572" i="24"/>
  <c r="L571" i="24"/>
  <c r="H571" i="24"/>
  <c r="L570" i="24"/>
  <c r="H570" i="24"/>
  <c r="L569" i="24"/>
  <c r="H569" i="24"/>
  <c r="L568" i="24"/>
  <c r="H568" i="24"/>
  <c r="L567" i="24"/>
  <c r="H567" i="24"/>
  <c r="L566" i="24"/>
  <c r="H566" i="24"/>
  <c r="L565" i="24"/>
  <c r="H565" i="24"/>
  <c r="L564" i="24"/>
  <c r="H564" i="24"/>
  <c r="L563" i="24"/>
  <c r="H563" i="24"/>
  <c r="L562" i="24"/>
  <c r="H562" i="24"/>
  <c r="L561" i="24"/>
  <c r="H561" i="24"/>
  <c r="L560" i="24"/>
  <c r="H560" i="24"/>
  <c r="L559" i="24"/>
  <c r="H559" i="24"/>
  <c r="L558" i="24"/>
  <c r="H558" i="24"/>
  <c r="L557" i="24"/>
  <c r="H557" i="24"/>
  <c r="L556" i="24"/>
  <c r="H556" i="24"/>
  <c r="L555" i="24"/>
  <c r="H555" i="24"/>
  <c r="L554" i="24"/>
  <c r="H554" i="24"/>
  <c r="L553" i="24"/>
  <c r="H553" i="24"/>
  <c r="L552" i="24"/>
  <c r="H552" i="24"/>
  <c r="L551" i="24"/>
  <c r="H551" i="24"/>
  <c r="L550" i="24"/>
  <c r="H550" i="24"/>
  <c r="L549" i="24"/>
  <c r="H549" i="24"/>
  <c r="L548" i="24"/>
  <c r="H548" i="24"/>
  <c r="L547" i="24"/>
  <c r="H547" i="24"/>
  <c r="L546" i="24"/>
  <c r="H546" i="24"/>
  <c r="L545" i="24"/>
  <c r="H545" i="24"/>
  <c r="L544" i="24"/>
  <c r="H544" i="24"/>
  <c r="L543" i="24"/>
  <c r="H543" i="24"/>
  <c r="L542" i="24"/>
  <c r="H542" i="24"/>
  <c r="L541" i="24"/>
  <c r="H541" i="24"/>
  <c r="L540" i="24"/>
  <c r="H540" i="24"/>
  <c r="L539" i="24"/>
  <c r="H539" i="24"/>
  <c r="L538" i="24"/>
  <c r="H538" i="24"/>
  <c r="L537" i="24"/>
  <c r="H537" i="24"/>
  <c r="L536" i="24"/>
  <c r="H536" i="24"/>
  <c r="L535" i="24"/>
  <c r="H535" i="24"/>
  <c r="L534" i="24"/>
  <c r="H534" i="24"/>
  <c r="L533" i="24"/>
  <c r="H533" i="24"/>
  <c r="L532" i="24"/>
  <c r="H532" i="24"/>
  <c r="L531" i="24"/>
  <c r="H531" i="24"/>
  <c r="L530" i="24"/>
  <c r="H530" i="24"/>
  <c r="L529" i="24"/>
  <c r="H529" i="24"/>
  <c r="L528" i="24"/>
  <c r="H528" i="24"/>
  <c r="L527" i="24"/>
  <c r="H527" i="24"/>
  <c r="L526" i="24"/>
  <c r="H526" i="24"/>
  <c r="L525" i="24"/>
  <c r="H525" i="24"/>
  <c r="L524" i="24"/>
  <c r="H524" i="24"/>
  <c r="L523" i="24"/>
  <c r="H523" i="24"/>
  <c r="L522" i="24"/>
  <c r="H522" i="24"/>
  <c r="L521" i="24"/>
  <c r="H521" i="24"/>
  <c r="L520" i="24"/>
  <c r="H520" i="24"/>
  <c r="L519" i="24"/>
  <c r="H519" i="24"/>
  <c r="L518" i="24"/>
  <c r="H518" i="24"/>
  <c r="L517" i="24"/>
  <c r="H517" i="24"/>
  <c r="L516" i="24"/>
  <c r="H516" i="24"/>
  <c r="L515" i="24"/>
  <c r="H515" i="24"/>
  <c r="L514" i="24"/>
  <c r="H514" i="24"/>
  <c r="L513" i="24"/>
  <c r="H513" i="24"/>
  <c r="L512" i="24"/>
  <c r="H512" i="24"/>
  <c r="L511" i="24"/>
  <c r="H511" i="24"/>
  <c r="L510" i="24"/>
  <c r="H510" i="24"/>
  <c r="L509" i="24"/>
  <c r="H509" i="24"/>
  <c r="L508" i="24"/>
  <c r="H508" i="24"/>
  <c r="L507" i="24"/>
  <c r="H507" i="24"/>
  <c r="L506" i="24"/>
  <c r="H506" i="24"/>
  <c r="L505" i="24"/>
  <c r="H505" i="24"/>
  <c r="L504" i="24"/>
  <c r="H504" i="24"/>
  <c r="L503" i="24"/>
  <c r="H503" i="24"/>
  <c r="L502" i="24"/>
  <c r="H502" i="24"/>
  <c r="L501" i="24"/>
  <c r="H501" i="24"/>
  <c r="L500" i="24"/>
  <c r="H500" i="24"/>
  <c r="L499" i="24"/>
  <c r="H499" i="24"/>
  <c r="L498" i="24"/>
  <c r="H498" i="24"/>
  <c r="L497" i="24"/>
  <c r="H497" i="24"/>
  <c r="L496" i="24"/>
  <c r="H496" i="24"/>
  <c r="L495" i="24"/>
  <c r="H495" i="24"/>
  <c r="L494" i="24"/>
  <c r="H494" i="24"/>
  <c r="L493" i="24"/>
  <c r="H493" i="24"/>
  <c r="L492" i="24"/>
  <c r="H492" i="24"/>
  <c r="L491" i="24"/>
  <c r="H491" i="24"/>
  <c r="L490" i="24"/>
  <c r="H490" i="24"/>
  <c r="L489" i="24"/>
  <c r="H489" i="24"/>
  <c r="L488" i="24"/>
  <c r="H488" i="24"/>
  <c r="L487" i="24"/>
  <c r="H487" i="24"/>
  <c r="L486" i="24"/>
  <c r="H486" i="24"/>
  <c r="L485" i="24"/>
  <c r="H485" i="24"/>
  <c r="L484" i="24"/>
  <c r="H484" i="24"/>
  <c r="L483" i="24"/>
  <c r="H483" i="24"/>
  <c r="L482" i="24"/>
  <c r="H482" i="24"/>
  <c r="L481" i="24"/>
  <c r="H481" i="24"/>
  <c r="L480" i="24"/>
  <c r="H480" i="24"/>
  <c r="L479" i="24"/>
  <c r="H479" i="24"/>
  <c r="L478" i="24"/>
  <c r="H478" i="24"/>
  <c r="L477" i="24"/>
  <c r="H477" i="24"/>
  <c r="L476" i="24"/>
  <c r="H476" i="24"/>
  <c r="L475" i="24"/>
  <c r="H475" i="24"/>
  <c r="L474" i="24"/>
  <c r="H474" i="24"/>
  <c r="L473" i="24"/>
  <c r="H473" i="24"/>
  <c r="L472" i="24"/>
  <c r="H472" i="24"/>
  <c r="L471" i="24"/>
  <c r="H471" i="24"/>
  <c r="L470" i="24"/>
  <c r="H470" i="24"/>
  <c r="L469" i="24"/>
  <c r="H469" i="24"/>
  <c r="L468" i="24"/>
  <c r="H468" i="24"/>
  <c r="L467" i="24"/>
  <c r="H467" i="24"/>
  <c r="L466" i="24"/>
  <c r="H466" i="24"/>
  <c r="L465" i="24"/>
  <c r="H465" i="24"/>
  <c r="L464" i="24"/>
  <c r="H464" i="24"/>
  <c r="L463" i="24"/>
  <c r="H463" i="24"/>
  <c r="L462" i="24"/>
  <c r="H462" i="24"/>
  <c r="L461" i="24"/>
  <c r="H461" i="24"/>
  <c r="L460" i="24"/>
  <c r="H460" i="24"/>
  <c r="L459" i="24"/>
  <c r="H459" i="24"/>
  <c r="L458" i="24"/>
  <c r="H458" i="24"/>
  <c r="L457" i="24"/>
  <c r="H457" i="24"/>
  <c r="L456" i="24"/>
  <c r="H456" i="24"/>
  <c r="L455" i="24"/>
  <c r="H455" i="24"/>
  <c r="L454" i="24"/>
  <c r="H454" i="24"/>
  <c r="L453" i="24"/>
  <c r="H453" i="24"/>
  <c r="L452" i="24"/>
  <c r="H452" i="24"/>
  <c r="L451" i="24"/>
  <c r="H451" i="24"/>
  <c r="L450" i="24"/>
  <c r="H450" i="24"/>
  <c r="L449" i="24"/>
  <c r="H449" i="24"/>
  <c r="L448" i="24"/>
  <c r="H448" i="24"/>
  <c r="L447" i="24"/>
  <c r="H447" i="24"/>
  <c r="L446" i="24"/>
  <c r="H446" i="24"/>
  <c r="L445" i="24"/>
  <c r="H445" i="24"/>
  <c r="L444" i="24"/>
  <c r="H444" i="24"/>
  <c r="L443" i="24"/>
  <c r="H443" i="24"/>
  <c r="L442" i="24"/>
  <c r="H442" i="24"/>
  <c r="L441" i="24"/>
  <c r="H441" i="24"/>
  <c r="L440" i="24"/>
  <c r="H440" i="24"/>
  <c r="L439" i="24"/>
  <c r="H439" i="24"/>
  <c r="L438" i="24"/>
  <c r="H438" i="24"/>
  <c r="L437" i="24"/>
  <c r="H437" i="24"/>
  <c r="L436" i="24"/>
  <c r="H436" i="24"/>
  <c r="L435" i="24"/>
  <c r="H435" i="24"/>
  <c r="L434" i="24"/>
  <c r="H434" i="24"/>
  <c r="L433" i="24"/>
  <c r="H433" i="24"/>
  <c r="L432" i="24"/>
  <c r="H432" i="24"/>
  <c r="L431" i="24"/>
  <c r="H431" i="24"/>
  <c r="L430" i="24"/>
  <c r="H430" i="24"/>
  <c r="L429" i="24"/>
  <c r="H429" i="24"/>
  <c r="L428" i="24"/>
  <c r="H428" i="24"/>
  <c r="L427" i="24"/>
  <c r="H427" i="24"/>
  <c r="L426" i="24"/>
  <c r="H426" i="24"/>
  <c r="L425" i="24"/>
  <c r="H425" i="24"/>
  <c r="L424" i="24"/>
  <c r="H424" i="24"/>
  <c r="L423" i="24"/>
  <c r="H423" i="24"/>
  <c r="L422" i="24"/>
  <c r="H422" i="24"/>
  <c r="L421" i="24"/>
  <c r="H421" i="24"/>
  <c r="L420" i="24"/>
  <c r="H420" i="24"/>
  <c r="L419" i="24"/>
  <c r="H419" i="24"/>
  <c r="L418" i="24"/>
  <c r="H418" i="24"/>
  <c r="L417" i="24"/>
  <c r="H417" i="24"/>
  <c r="L416" i="24"/>
  <c r="H416" i="24"/>
  <c r="L415" i="24"/>
  <c r="H415" i="24"/>
  <c r="L414" i="24"/>
  <c r="H414" i="24"/>
  <c r="L413" i="24"/>
  <c r="H413" i="24"/>
  <c r="L412" i="24"/>
  <c r="H412" i="24"/>
  <c r="L411" i="24"/>
  <c r="H411" i="24"/>
  <c r="L410" i="24"/>
  <c r="H410" i="24"/>
  <c r="L409" i="24"/>
  <c r="H409" i="24"/>
  <c r="L408" i="24"/>
  <c r="H408" i="24"/>
  <c r="L407" i="24"/>
  <c r="H407" i="24"/>
  <c r="L406" i="24"/>
  <c r="H406" i="24"/>
  <c r="L405" i="24"/>
  <c r="H405" i="24"/>
  <c r="L404" i="24"/>
  <c r="H404" i="24"/>
  <c r="L403" i="24"/>
  <c r="H403" i="24"/>
  <c r="L402" i="24"/>
  <c r="H402" i="24"/>
  <c r="L401" i="24"/>
  <c r="H401" i="24"/>
  <c r="L400" i="24"/>
  <c r="H400" i="24"/>
  <c r="L399" i="24"/>
  <c r="H399" i="24"/>
  <c r="L398" i="24"/>
  <c r="H398" i="24"/>
  <c r="L397" i="24"/>
  <c r="H397" i="24"/>
  <c r="L396" i="24"/>
  <c r="H396" i="24"/>
  <c r="L395" i="24"/>
  <c r="H395" i="24"/>
  <c r="L394" i="24"/>
  <c r="H394" i="24"/>
  <c r="L393" i="24"/>
  <c r="H393" i="24"/>
  <c r="L392" i="24"/>
  <c r="H392" i="24"/>
  <c r="L391" i="24"/>
  <c r="H391" i="24"/>
  <c r="L390" i="24"/>
  <c r="H390" i="24"/>
  <c r="L389" i="24"/>
  <c r="H389" i="24"/>
  <c r="L388" i="24"/>
  <c r="H388" i="24"/>
  <c r="L387" i="24"/>
  <c r="H387" i="24"/>
  <c r="L386" i="24"/>
  <c r="H386" i="24"/>
  <c r="L385" i="24"/>
  <c r="H385" i="24"/>
  <c r="L384" i="24"/>
  <c r="H384" i="24"/>
  <c r="L383" i="24"/>
  <c r="H383" i="24"/>
  <c r="L382" i="24"/>
  <c r="H382" i="24"/>
  <c r="L381" i="24"/>
  <c r="H381" i="24"/>
  <c r="L380" i="24"/>
  <c r="H380" i="24"/>
  <c r="L379" i="24"/>
  <c r="H379" i="24"/>
  <c r="L378" i="24"/>
  <c r="H378" i="24"/>
  <c r="L377" i="24"/>
  <c r="H377" i="24"/>
  <c r="L376" i="24"/>
  <c r="H376" i="24"/>
  <c r="L375" i="24"/>
  <c r="H375" i="24"/>
  <c r="L374" i="24"/>
  <c r="H374" i="24"/>
  <c r="L373" i="24"/>
  <c r="H373" i="24"/>
  <c r="L372" i="24"/>
  <c r="H372" i="24"/>
  <c r="L371" i="24"/>
  <c r="H371" i="24"/>
  <c r="L370" i="24"/>
  <c r="H370" i="24"/>
  <c r="L369" i="24"/>
  <c r="H369" i="24"/>
  <c r="L368" i="24"/>
  <c r="H368" i="24"/>
  <c r="L367" i="24"/>
  <c r="H367" i="24"/>
  <c r="L366" i="24"/>
  <c r="H366" i="24"/>
  <c r="L365" i="24"/>
  <c r="H365" i="24"/>
  <c r="L364" i="24"/>
  <c r="H364" i="24"/>
  <c r="L363" i="24"/>
  <c r="H363" i="24"/>
  <c r="L362" i="24"/>
  <c r="H362" i="24"/>
  <c r="L361" i="24"/>
  <c r="H361" i="24"/>
  <c r="L360" i="24"/>
  <c r="H360" i="24"/>
  <c r="L359" i="24"/>
  <c r="H359" i="24"/>
  <c r="L358" i="24"/>
  <c r="H358" i="24"/>
  <c r="L357" i="24"/>
  <c r="H357" i="24"/>
  <c r="L356" i="24"/>
  <c r="H356" i="24"/>
  <c r="L355" i="24"/>
  <c r="H355" i="24"/>
  <c r="L354" i="24"/>
  <c r="H354" i="24"/>
  <c r="L353" i="24"/>
  <c r="H353" i="24"/>
  <c r="L352" i="24"/>
  <c r="H352" i="24"/>
  <c r="L351" i="24"/>
  <c r="H351" i="24"/>
  <c r="L350" i="24"/>
  <c r="H350" i="24"/>
  <c r="L349" i="24"/>
  <c r="H349" i="24"/>
  <c r="L348" i="24"/>
  <c r="H348" i="24"/>
  <c r="L347" i="24"/>
  <c r="H347" i="24"/>
  <c r="L346" i="24"/>
  <c r="H346" i="24"/>
  <c r="L345" i="24"/>
  <c r="H345" i="24"/>
  <c r="L344" i="24"/>
  <c r="H344" i="24"/>
  <c r="L343" i="24"/>
  <c r="H343" i="24"/>
  <c r="L342" i="24"/>
  <c r="H342" i="24"/>
  <c r="L341" i="24"/>
  <c r="H341" i="24"/>
  <c r="L340" i="24"/>
  <c r="H340" i="24"/>
  <c r="L339" i="24"/>
  <c r="H339" i="24"/>
  <c r="L338" i="24"/>
  <c r="H338" i="24"/>
  <c r="L337" i="24"/>
  <c r="H337" i="24"/>
  <c r="L336" i="24"/>
  <c r="H336" i="24"/>
  <c r="L335" i="24"/>
  <c r="H335" i="24"/>
  <c r="L334" i="24"/>
  <c r="H334" i="24"/>
  <c r="L333" i="24"/>
  <c r="H333" i="24"/>
  <c r="L332" i="24"/>
  <c r="H332" i="24"/>
  <c r="L331" i="24"/>
  <c r="H331" i="24"/>
  <c r="L330" i="24"/>
  <c r="H330" i="24"/>
  <c r="L329" i="24"/>
  <c r="H329" i="24"/>
  <c r="L328" i="24"/>
  <c r="H328" i="24"/>
  <c r="L327" i="24"/>
  <c r="H327" i="24"/>
  <c r="L326" i="24"/>
  <c r="H326" i="24"/>
  <c r="L325" i="24"/>
  <c r="H325" i="24"/>
  <c r="L324" i="24"/>
  <c r="H324" i="24"/>
  <c r="L323" i="24"/>
  <c r="H323" i="24"/>
  <c r="L322" i="24"/>
  <c r="H322" i="24"/>
  <c r="L321" i="24"/>
  <c r="H321" i="24"/>
  <c r="L320" i="24"/>
  <c r="H320" i="24"/>
  <c r="L319" i="24"/>
  <c r="H319" i="24"/>
  <c r="L318" i="24"/>
  <c r="H318" i="24"/>
  <c r="L317" i="24"/>
  <c r="H317" i="24"/>
  <c r="L316" i="24"/>
  <c r="H316" i="24"/>
  <c r="L315" i="24"/>
  <c r="H315" i="24"/>
  <c r="L314" i="24"/>
  <c r="H314" i="24"/>
  <c r="L313" i="24"/>
  <c r="H313" i="24"/>
  <c r="L312" i="24"/>
  <c r="H312" i="24"/>
  <c r="L311" i="24"/>
  <c r="H311" i="24"/>
  <c r="L310" i="24"/>
  <c r="H310" i="24"/>
  <c r="L309" i="24"/>
  <c r="H309" i="24"/>
  <c r="L308" i="24"/>
  <c r="H308" i="24"/>
  <c r="L307" i="24"/>
  <c r="H307" i="24"/>
  <c r="L306" i="24"/>
  <c r="H306" i="24"/>
  <c r="L305" i="24"/>
  <c r="H305" i="24"/>
  <c r="L304" i="24"/>
  <c r="H304" i="24"/>
  <c r="L303" i="24"/>
  <c r="H303" i="24"/>
  <c r="L302" i="24"/>
  <c r="H302" i="24"/>
  <c r="L301" i="24"/>
  <c r="H301" i="24"/>
  <c r="L300" i="24"/>
  <c r="H300" i="24"/>
  <c r="L299" i="24"/>
  <c r="H299" i="24"/>
  <c r="L298" i="24"/>
  <c r="H298" i="24"/>
  <c r="L297" i="24"/>
  <c r="H297" i="24"/>
  <c r="L296" i="24"/>
  <c r="H296" i="24"/>
  <c r="L295" i="24"/>
  <c r="H295" i="24"/>
  <c r="L294" i="24"/>
  <c r="H294" i="24"/>
  <c r="L293" i="24"/>
  <c r="H293" i="24"/>
  <c r="L292" i="24"/>
  <c r="H292" i="24"/>
  <c r="L291" i="24"/>
  <c r="H291" i="24"/>
  <c r="L290" i="24"/>
  <c r="H290" i="24"/>
  <c r="L289" i="24"/>
  <c r="H289" i="24"/>
  <c r="L288" i="24"/>
  <c r="H288" i="24"/>
  <c r="L287" i="24"/>
  <c r="H287" i="24"/>
  <c r="L286" i="24"/>
  <c r="H286" i="24"/>
  <c r="L285" i="24"/>
  <c r="H285" i="24"/>
  <c r="L284" i="24"/>
  <c r="H284" i="24"/>
  <c r="L283" i="24"/>
  <c r="H283" i="24"/>
  <c r="L282" i="24"/>
  <c r="H282" i="24"/>
  <c r="L281" i="24"/>
  <c r="H281" i="24"/>
  <c r="L280" i="24"/>
  <c r="H280" i="24"/>
  <c r="L279" i="24"/>
  <c r="H279" i="24"/>
  <c r="L278" i="24"/>
  <c r="H278" i="24"/>
  <c r="L277" i="24"/>
  <c r="H277" i="24"/>
  <c r="L276" i="24"/>
  <c r="H276" i="24"/>
  <c r="L275" i="24"/>
  <c r="H275" i="24"/>
  <c r="L274" i="24"/>
  <c r="H274" i="24"/>
  <c r="L273" i="24"/>
  <c r="H273" i="24"/>
  <c r="L272" i="24"/>
  <c r="H272" i="24"/>
  <c r="L271" i="24"/>
  <c r="H271" i="24"/>
  <c r="L270" i="24"/>
  <c r="H270" i="24"/>
  <c r="L269" i="24"/>
  <c r="H269" i="24"/>
  <c r="L268" i="24"/>
  <c r="H268" i="24"/>
  <c r="L267" i="24"/>
  <c r="H267" i="24"/>
  <c r="L266" i="24"/>
  <c r="H266" i="24"/>
  <c r="L265" i="24"/>
  <c r="H265" i="24"/>
  <c r="L264" i="24"/>
  <c r="H264" i="24"/>
  <c r="L263" i="24"/>
  <c r="H263" i="24"/>
  <c r="L262" i="24"/>
  <c r="H262" i="24"/>
  <c r="L261" i="24"/>
  <c r="H261" i="24"/>
  <c r="L260" i="24"/>
  <c r="H260" i="24"/>
  <c r="L259" i="24"/>
  <c r="H259" i="24"/>
  <c r="L258" i="24"/>
  <c r="H258" i="24"/>
  <c r="L257" i="24"/>
  <c r="H257" i="24"/>
  <c r="L256" i="24"/>
  <c r="H256" i="24"/>
  <c r="L255" i="24"/>
  <c r="H255" i="24"/>
  <c r="L254" i="24"/>
  <c r="H254" i="24"/>
  <c r="L253" i="24"/>
  <c r="H253" i="24"/>
  <c r="L252" i="24"/>
  <c r="H252" i="24"/>
  <c r="L251" i="24"/>
  <c r="H251" i="24"/>
  <c r="L250" i="24"/>
  <c r="H250" i="24"/>
  <c r="L249" i="24"/>
  <c r="H249" i="24"/>
  <c r="L248" i="24"/>
  <c r="H248" i="24"/>
  <c r="L247" i="24"/>
  <c r="H247" i="24"/>
  <c r="L246" i="24"/>
  <c r="H246" i="24"/>
  <c r="L245" i="24"/>
  <c r="H245" i="24"/>
  <c r="L244" i="24"/>
  <c r="H244" i="24"/>
  <c r="L243" i="24"/>
  <c r="H243" i="24"/>
  <c r="L242" i="24"/>
  <c r="H242" i="24"/>
  <c r="L241" i="24"/>
  <c r="H241" i="24"/>
  <c r="L240" i="24"/>
  <c r="H240" i="24"/>
  <c r="L239" i="24"/>
  <c r="H239" i="24"/>
  <c r="L238" i="24"/>
  <c r="H238" i="24"/>
  <c r="L237" i="24"/>
  <c r="H237" i="24"/>
  <c r="L236" i="24"/>
  <c r="H236" i="24"/>
  <c r="L235" i="24"/>
  <c r="H235" i="24"/>
  <c r="L234" i="24"/>
  <c r="H234" i="24"/>
  <c r="L233" i="24"/>
  <c r="H233" i="24"/>
  <c r="L232" i="24"/>
  <c r="H232" i="24"/>
  <c r="L231" i="24"/>
  <c r="H231" i="24"/>
  <c r="L230" i="24"/>
  <c r="H230" i="24"/>
  <c r="L229" i="24"/>
  <c r="H229" i="24"/>
  <c r="L228" i="24"/>
  <c r="H228" i="24"/>
  <c r="L227" i="24"/>
  <c r="H227" i="24"/>
  <c r="L226" i="24"/>
  <c r="H226" i="24"/>
  <c r="L225" i="24"/>
  <c r="H225" i="24"/>
  <c r="L224" i="24"/>
  <c r="H224" i="24"/>
  <c r="L223" i="24"/>
  <c r="H223" i="24"/>
  <c r="L222" i="24"/>
  <c r="H222" i="24"/>
  <c r="L221" i="24"/>
  <c r="H221" i="24"/>
  <c r="L220" i="24"/>
  <c r="H220" i="24"/>
  <c r="L219" i="24"/>
  <c r="H219" i="24"/>
  <c r="L218" i="24"/>
  <c r="H218" i="24"/>
  <c r="L217" i="24"/>
  <c r="H217" i="24"/>
  <c r="L216" i="24"/>
  <c r="H216" i="24"/>
  <c r="L215" i="24"/>
  <c r="H215" i="24"/>
  <c r="L214" i="24"/>
  <c r="H214" i="24"/>
  <c r="L213" i="24"/>
  <c r="H213" i="24"/>
  <c r="L212" i="24"/>
  <c r="H212" i="24"/>
  <c r="L211" i="24"/>
  <c r="H211" i="24"/>
  <c r="L210" i="24"/>
  <c r="H210" i="24"/>
  <c r="L209" i="24"/>
  <c r="H209" i="24"/>
  <c r="L208" i="24"/>
  <c r="H208" i="24"/>
  <c r="L207" i="24"/>
  <c r="H207" i="24"/>
  <c r="L206" i="24"/>
  <c r="H206" i="24"/>
  <c r="L205" i="24"/>
  <c r="H205" i="24"/>
  <c r="L204" i="24"/>
  <c r="H204" i="24"/>
  <c r="L203" i="24"/>
  <c r="H203" i="24"/>
  <c r="L202" i="24"/>
  <c r="H202" i="24"/>
  <c r="L201" i="24"/>
  <c r="H201" i="24"/>
  <c r="L200" i="24"/>
  <c r="H200" i="24"/>
  <c r="L199" i="24"/>
  <c r="H199" i="24"/>
  <c r="L198" i="24"/>
  <c r="H198" i="24"/>
  <c r="L197" i="24"/>
  <c r="H197" i="24"/>
  <c r="L196" i="24"/>
  <c r="H196" i="24"/>
  <c r="L195" i="24"/>
  <c r="H195" i="24"/>
  <c r="L194" i="24"/>
  <c r="H194" i="24"/>
  <c r="L193" i="24"/>
  <c r="H193" i="24"/>
  <c r="L192" i="24"/>
  <c r="H192" i="24"/>
  <c r="L191" i="24"/>
  <c r="H191" i="24"/>
  <c r="L190" i="24"/>
  <c r="H190" i="24"/>
  <c r="L189" i="24"/>
  <c r="H189" i="24"/>
  <c r="L188" i="24"/>
  <c r="H188" i="24"/>
  <c r="L187" i="24"/>
  <c r="H187" i="24"/>
  <c r="L186" i="24"/>
  <c r="H186" i="24"/>
  <c r="L185" i="24"/>
  <c r="H185" i="24"/>
  <c r="L184" i="24"/>
  <c r="H184" i="24"/>
  <c r="L183" i="24"/>
  <c r="H183" i="24"/>
  <c r="L182" i="24"/>
  <c r="H182" i="24"/>
  <c r="L181" i="24"/>
  <c r="H181" i="24"/>
  <c r="L180" i="24"/>
  <c r="H180" i="24"/>
  <c r="L179" i="24"/>
  <c r="H179" i="24"/>
  <c r="L178" i="24"/>
  <c r="H178" i="24"/>
  <c r="L177" i="24"/>
  <c r="H177" i="24"/>
  <c r="L176" i="24"/>
  <c r="H176" i="24"/>
  <c r="L175" i="24"/>
  <c r="H175" i="24"/>
  <c r="L174" i="24"/>
  <c r="H174" i="24"/>
  <c r="L173" i="24"/>
  <c r="H173" i="24"/>
  <c r="L172" i="24"/>
  <c r="H172" i="24"/>
  <c r="L171" i="24"/>
  <c r="H171" i="24"/>
  <c r="L170" i="24"/>
  <c r="H170" i="24"/>
  <c r="L169" i="24"/>
  <c r="H169" i="24"/>
  <c r="L168" i="24"/>
  <c r="H168" i="24"/>
  <c r="L167" i="24"/>
  <c r="H167" i="24"/>
  <c r="L166" i="24"/>
  <c r="H166" i="24"/>
  <c r="L165" i="24"/>
  <c r="H165" i="24"/>
  <c r="L164" i="24"/>
  <c r="H164" i="24"/>
  <c r="L163" i="24"/>
  <c r="H163" i="24"/>
  <c r="L162" i="24"/>
  <c r="H162" i="24"/>
  <c r="L161" i="24"/>
  <c r="H161" i="24"/>
  <c r="L160" i="24"/>
  <c r="H160" i="24"/>
  <c r="L159" i="24"/>
  <c r="H159" i="24"/>
  <c r="L158" i="24"/>
  <c r="H158" i="24"/>
  <c r="L157" i="24"/>
  <c r="H157" i="24"/>
  <c r="L156" i="24"/>
  <c r="H156" i="24"/>
  <c r="L155" i="24"/>
  <c r="H155" i="24"/>
  <c r="L154" i="24"/>
  <c r="H154" i="24"/>
  <c r="L153" i="24"/>
  <c r="H153" i="24"/>
  <c r="L152" i="24"/>
  <c r="H152" i="24"/>
  <c r="L151" i="24"/>
  <c r="H151" i="24"/>
  <c r="L150" i="24"/>
  <c r="H150" i="24"/>
  <c r="L149" i="24"/>
  <c r="H149" i="24"/>
  <c r="L148" i="24"/>
  <c r="H148" i="24"/>
  <c r="L147" i="24"/>
  <c r="H147" i="24"/>
  <c r="L146" i="24"/>
  <c r="H146" i="24"/>
  <c r="L145" i="24"/>
  <c r="H145" i="24"/>
  <c r="L144" i="24"/>
  <c r="H144" i="24"/>
  <c r="L143" i="24"/>
  <c r="H143" i="24"/>
  <c r="L142" i="24"/>
  <c r="H142" i="24"/>
  <c r="L141" i="24"/>
  <c r="H141" i="24"/>
  <c r="L140" i="24"/>
  <c r="H140" i="24"/>
  <c r="L139" i="24"/>
  <c r="H139" i="24"/>
  <c r="L138" i="24"/>
  <c r="H138" i="24"/>
  <c r="L137" i="24"/>
  <c r="H137" i="24"/>
  <c r="L136" i="24"/>
  <c r="H136" i="24"/>
  <c r="L135" i="24"/>
  <c r="H135" i="24"/>
  <c r="L134" i="24"/>
  <c r="H134" i="24"/>
  <c r="L133" i="24"/>
  <c r="H133" i="24"/>
  <c r="L132" i="24"/>
  <c r="H132" i="24"/>
  <c r="L131" i="24"/>
  <c r="H131" i="24"/>
  <c r="L130" i="24"/>
  <c r="H130" i="24"/>
  <c r="L129" i="24"/>
  <c r="H129" i="24"/>
  <c r="L128" i="24"/>
  <c r="H128" i="24"/>
  <c r="L127" i="24"/>
  <c r="H127" i="24"/>
  <c r="L126" i="24"/>
  <c r="H126" i="24"/>
  <c r="L125" i="24"/>
  <c r="H125" i="24"/>
  <c r="L124" i="24"/>
  <c r="H124" i="24"/>
  <c r="L123" i="24"/>
  <c r="H123" i="24"/>
  <c r="L122" i="24"/>
  <c r="H122" i="24"/>
  <c r="L121" i="24"/>
  <c r="H121" i="24"/>
  <c r="L120" i="24"/>
  <c r="H120" i="24"/>
  <c r="L119" i="24"/>
  <c r="H119" i="24"/>
  <c r="L118" i="24"/>
  <c r="H118" i="24"/>
  <c r="L117" i="24"/>
  <c r="H117" i="24"/>
  <c r="L116" i="24"/>
  <c r="H116" i="24"/>
  <c r="L115" i="24"/>
  <c r="H115" i="24"/>
  <c r="L114" i="24"/>
  <c r="H114" i="24"/>
  <c r="L113" i="24"/>
  <c r="H113" i="24"/>
  <c r="L112" i="24"/>
  <c r="H112" i="24"/>
  <c r="L111" i="24"/>
  <c r="H111" i="24"/>
  <c r="L110" i="24"/>
  <c r="H110" i="24"/>
  <c r="L109" i="24"/>
  <c r="H109" i="24"/>
  <c r="L108" i="24"/>
  <c r="H108" i="24"/>
  <c r="L107" i="24"/>
  <c r="H107" i="24"/>
  <c r="L106" i="24"/>
  <c r="H106" i="24"/>
  <c r="L105" i="24"/>
  <c r="H105" i="24"/>
  <c r="L104" i="24"/>
  <c r="H104" i="24"/>
  <c r="H103" i="24"/>
  <c r="H102" i="24"/>
  <c r="H101" i="24"/>
  <c r="L100" i="24"/>
  <c r="H100" i="24"/>
  <c r="L99" i="24"/>
  <c r="H99" i="24"/>
  <c r="L98" i="24"/>
  <c r="H98" i="24"/>
  <c r="L97" i="24"/>
  <c r="H97" i="24"/>
  <c r="L96" i="24"/>
  <c r="H96" i="24"/>
  <c r="L95" i="24"/>
  <c r="H95" i="24"/>
  <c r="L94" i="24"/>
  <c r="H94" i="24"/>
  <c r="L93" i="24"/>
  <c r="H93" i="24"/>
  <c r="L92" i="24"/>
  <c r="H92" i="24"/>
  <c r="L91" i="24"/>
  <c r="H91" i="24"/>
  <c r="L90" i="24"/>
  <c r="H90" i="24"/>
  <c r="L89" i="24"/>
  <c r="H89" i="24"/>
  <c r="L88" i="24"/>
  <c r="H88" i="24"/>
  <c r="L87" i="24"/>
  <c r="H87" i="24"/>
  <c r="L86" i="24"/>
  <c r="H86" i="24"/>
  <c r="L85" i="24"/>
  <c r="H85" i="24"/>
  <c r="L84" i="24"/>
  <c r="H84" i="24"/>
  <c r="L83" i="24"/>
  <c r="H83" i="24"/>
  <c r="L82" i="24"/>
  <c r="H82" i="24"/>
  <c r="L81" i="24"/>
  <c r="H81" i="24"/>
  <c r="L80" i="24"/>
  <c r="H80" i="24"/>
  <c r="L79" i="24"/>
  <c r="H79" i="24"/>
  <c r="L78" i="24"/>
  <c r="H78" i="24"/>
  <c r="L77" i="24"/>
  <c r="H77" i="24"/>
  <c r="L76" i="24"/>
  <c r="H76" i="24"/>
  <c r="L75" i="24"/>
  <c r="H75" i="24"/>
  <c r="L74" i="24"/>
  <c r="H74" i="24"/>
  <c r="L73" i="24"/>
  <c r="H73" i="24"/>
  <c r="L72" i="24"/>
  <c r="H72" i="24"/>
  <c r="L71" i="24"/>
  <c r="H71" i="24"/>
  <c r="L70" i="24"/>
  <c r="H70" i="24"/>
  <c r="L69" i="24"/>
  <c r="H69" i="24"/>
  <c r="L68" i="24"/>
  <c r="H68" i="24"/>
  <c r="L67" i="24"/>
  <c r="H67" i="24"/>
  <c r="L66" i="24"/>
  <c r="H66" i="24"/>
  <c r="L65" i="24"/>
  <c r="H65" i="24"/>
  <c r="L64" i="24"/>
  <c r="H64" i="24"/>
  <c r="L63" i="24"/>
  <c r="H63" i="24"/>
  <c r="L62" i="24"/>
  <c r="H62" i="24"/>
  <c r="L61" i="24"/>
  <c r="H61" i="24"/>
  <c r="L60" i="24"/>
  <c r="H60" i="24"/>
  <c r="L59" i="24"/>
  <c r="H59" i="24"/>
  <c r="L58" i="24"/>
  <c r="H58" i="24"/>
  <c r="L57" i="24"/>
  <c r="H57" i="24"/>
  <c r="L56" i="24"/>
  <c r="H56" i="24"/>
  <c r="L55" i="24"/>
  <c r="H55" i="24"/>
  <c r="L54" i="24"/>
  <c r="H54" i="24"/>
  <c r="L53" i="24"/>
  <c r="H53" i="24"/>
  <c r="L52" i="24"/>
  <c r="H52" i="24"/>
  <c r="L51" i="24"/>
  <c r="H51" i="24"/>
  <c r="L50" i="24"/>
  <c r="H50" i="24"/>
  <c r="L49" i="24"/>
  <c r="H49" i="24"/>
  <c r="L48" i="24"/>
  <c r="H48" i="24"/>
  <c r="L47" i="24"/>
  <c r="H47" i="24"/>
  <c r="L46" i="24"/>
  <c r="H46" i="24"/>
  <c r="L45" i="24"/>
  <c r="H45" i="24"/>
  <c r="L44" i="24"/>
  <c r="H44" i="24"/>
  <c r="L43" i="24"/>
  <c r="H43" i="24"/>
  <c r="L42" i="24"/>
  <c r="H42" i="24"/>
  <c r="L41" i="24"/>
  <c r="H41" i="24"/>
  <c r="L40" i="24"/>
  <c r="H40" i="24"/>
  <c r="L39" i="24"/>
  <c r="H39" i="24"/>
  <c r="L38" i="24"/>
  <c r="H38" i="24"/>
  <c r="L37" i="24"/>
  <c r="H37" i="24"/>
  <c r="L36" i="24"/>
  <c r="H36" i="24"/>
  <c r="L35" i="24"/>
  <c r="H35" i="24"/>
  <c r="L34" i="24"/>
  <c r="H34" i="24"/>
  <c r="L33" i="24"/>
  <c r="H33" i="24"/>
  <c r="L32" i="24"/>
  <c r="H32" i="24"/>
  <c r="L31" i="24"/>
  <c r="H31" i="24"/>
  <c r="L30" i="24"/>
  <c r="H30" i="24"/>
  <c r="L29" i="24"/>
  <c r="H29" i="24"/>
  <c r="L28" i="24"/>
  <c r="H28" i="24"/>
  <c r="L27" i="24"/>
  <c r="H27" i="24"/>
  <c r="L26" i="24"/>
  <c r="H26" i="24"/>
  <c r="L25" i="24"/>
  <c r="H25" i="24"/>
  <c r="L24" i="24"/>
  <c r="H24" i="24"/>
  <c r="L23" i="24"/>
  <c r="H23" i="24"/>
  <c r="L22" i="24"/>
  <c r="H22" i="24"/>
  <c r="L21" i="24"/>
  <c r="H21" i="24"/>
  <c r="L20" i="24"/>
  <c r="H20" i="24"/>
  <c r="L19" i="24"/>
  <c r="H19" i="24"/>
  <c r="L18" i="24"/>
  <c r="H18" i="24"/>
  <c r="L17" i="24"/>
  <c r="H17" i="24"/>
  <c r="L16" i="24"/>
  <c r="H16" i="24"/>
  <c r="L15" i="24"/>
  <c r="H15" i="24"/>
  <c r="L14" i="24"/>
  <c r="H14" i="24"/>
  <c r="L13" i="24"/>
  <c r="H13" i="24"/>
  <c r="L12" i="24"/>
  <c r="H12" i="24"/>
  <c r="L11" i="24"/>
  <c r="H11" i="24"/>
  <c r="D265" i="20"/>
  <c r="C265" i="20"/>
  <c r="B265" i="20"/>
  <c r="D264" i="20"/>
  <c r="C264" i="20"/>
  <c r="B264" i="20"/>
  <c r="D263" i="20"/>
  <c r="C263" i="20"/>
  <c r="B263" i="20"/>
  <c r="D262" i="20"/>
  <c r="C262" i="20"/>
  <c r="B262" i="20"/>
  <c r="D261" i="20"/>
  <c r="C261" i="20"/>
  <c r="B261" i="20"/>
  <c r="D260" i="20"/>
  <c r="C260" i="20"/>
  <c r="B260" i="20"/>
  <c r="D259" i="20"/>
  <c r="C259" i="20"/>
  <c r="B259" i="20"/>
  <c r="D258" i="20"/>
  <c r="C258" i="20"/>
  <c r="B258" i="20"/>
  <c r="D257" i="20"/>
  <c r="C257" i="20"/>
  <c r="B257" i="20"/>
  <c r="D256" i="20"/>
  <c r="C256" i="20"/>
  <c r="B256" i="20"/>
  <c r="D255" i="20"/>
  <c r="C255" i="20"/>
  <c r="B255" i="20"/>
  <c r="D254" i="20"/>
  <c r="C254" i="20"/>
  <c r="B254" i="20"/>
  <c r="D253" i="20"/>
  <c r="C253" i="20"/>
  <c r="B253" i="20"/>
  <c r="D252" i="20"/>
  <c r="C252" i="20"/>
  <c r="B252" i="20"/>
  <c r="D251" i="20"/>
  <c r="C251" i="20"/>
  <c r="B251" i="20"/>
  <c r="D250" i="20"/>
  <c r="C250" i="20"/>
  <c r="B250" i="20"/>
  <c r="D249" i="20"/>
  <c r="C249" i="20"/>
  <c r="B249" i="20"/>
  <c r="D248" i="20"/>
  <c r="C248" i="20"/>
  <c r="B248" i="20"/>
  <c r="D247" i="20"/>
  <c r="C247" i="20"/>
  <c r="B247" i="20"/>
  <c r="D246" i="20"/>
  <c r="C246" i="20"/>
  <c r="B246" i="20"/>
  <c r="D245" i="20"/>
  <c r="C245" i="20"/>
  <c r="B245" i="20"/>
  <c r="D244" i="20"/>
  <c r="C244" i="20"/>
  <c r="B244" i="20"/>
  <c r="D243" i="20"/>
  <c r="C243" i="20"/>
  <c r="B243" i="20"/>
  <c r="D242" i="20"/>
  <c r="C242" i="20"/>
  <c r="B242" i="20"/>
  <c r="D241" i="20"/>
  <c r="C241" i="20"/>
  <c r="B241" i="20"/>
  <c r="D240" i="20"/>
  <c r="C240" i="20"/>
  <c r="B240" i="20"/>
  <c r="D239" i="20"/>
  <c r="C239" i="20"/>
  <c r="B239" i="20"/>
  <c r="D238" i="20"/>
  <c r="C238" i="20"/>
  <c r="B238" i="20"/>
  <c r="D237" i="20"/>
  <c r="C237" i="20"/>
  <c r="B237" i="20"/>
  <c r="D236" i="20"/>
  <c r="C236" i="20"/>
  <c r="B236" i="20"/>
  <c r="D235" i="20"/>
  <c r="C235" i="20"/>
  <c r="B235" i="20"/>
  <c r="D234" i="20"/>
  <c r="C234" i="20"/>
  <c r="B234" i="20"/>
  <c r="D233" i="20"/>
  <c r="C233" i="20"/>
  <c r="B233" i="20"/>
  <c r="D232" i="20"/>
  <c r="C232" i="20"/>
  <c r="B232" i="20"/>
  <c r="D231" i="20"/>
  <c r="C231" i="20"/>
  <c r="B231" i="20"/>
  <c r="D230" i="20"/>
  <c r="C230" i="20"/>
  <c r="B230" i="20"/>
  <c r="D229" i="20"/>
  <c r="C229" i="20"/>
  <c r="B229" i="20"/>
  <c r="D228" i="20"/>
  <c r="C228" i="20"/>
  <c r="B228" i="20"/>
  <c r="D227" i="20"/>
  <c r="C227" i="20"/>
  <c r="B227" i="20"/>
  <c r="D226" i="20"/>
  <c r="C226" i="20"/>
  <c r="B226" i="20"/>
  <c r="D225" i="20"/>
  <c r="C225" i="20"/>
  <c r="B225" i="20"/>
  <c r="D224" i="20"/>
  <c r="C224" i="20"/>
  <c r="B224" i="20"/>
  <c r="D223" i="20"/>
  <c r="C223" i="20"/>
  <c r="B223" i="20"/>
  <c r="D222" i="20"/>
  <c r="C222" i="20"/>
  <c r="B222" i="20"/>
  <c r="D221" i="20"/>
  <c r="C221" i="20"/>
  <c r="B221" i="20"/>
  <c r="D220" i="20"/>
  <c r="C220" i="20"/>
  <c r="B220" i="20"/>
  <c r="D219" i="20"/>
  <c r="C219" i="20"/>
  <c r="B219" i="20"/>
  <c r="D218" i="20"/>
  <c r="C218" i="20"/>
  <c r="B218" i="20"/>
  <c r="D217" i="20"/>
  <c r="C217" i="20"/>
  <c r="B217" i="20"/>
  <c r="D216" i="20"/>
  <c r="C216" i="20"/>
  <c r="B216" i="20"/>
  <c r="D215" i="20"/>
  <c r="C215" i="20"/>
  <c r="B215" i="20"/>
  <c r="D214" i="20"/>
  <c r="C214" i="20"/>
  <c r="B214" i="20"/>
  <c r="D213" i="20"/>
  <c r="C213" i="20"/>
  <c r="B213" i="20"/>
  <c r="D212" i="20"/>
  <c r="C212" i="20"/>
  <c r="B212" i="20"/>
  <c r="D211" i="20"/>
  <c r="C211" i="20"/>
  <c r="B211" i="20"/>
  <c r="D210" i="20"/>
  <c r="C210" i="20"/>
  <c r="B210" i="20"/>
  <c r="D209" i="20"/>
  <c r="C209" i="20"/>
  <c r="B209" i="20"/>
  <c r="D208" i="20"/>
  <c r="C208" i="20"/>
  <c r="B208" i="20"/>
  <c r="D207" i="20"/>
  <c r="C207" i="20"/>
  <c r="B207" i="20"/>
  <c r="D206" i="20"/>
  <c r="C206" i="20"/>
  <c r="B206" i="20"/>
  <c r="D205" i="20"/>
  <c r="C205" i="20"/>
  <c r="B205" i="20"/>
  <c r="D204" i="20"/>
  <c r="C204" i="20"/>
  <c r="B204" i="20"/>
  <c r="D203" i="20"/>
  <c r="C203" i="20"/>
  <c r="B203" i="20"/>
  <c r="D202" i="20"/>
  <c r="C202" i="20"/>
  <c r="B202" i="20"/>
  <c r="D201" i="20"/>
  <c r="C201" i="20"/>
  <c r="B201" i="20"/>
  <c r="D200" i="20"/>
  <c r="C200" i="20"/>
  <c r="B200" i="20"/>
  <c r="D199" i="20"/>
  <c r="C199" i="20"/>
  <c r="B199" i="20"/>
  <c r="D198" i="20"/>
  <c r="C198" i="20"/>
  <c r="B198" i="20"/>
  <c r="D197" i="20"/>
  <c r="C197" i="20"/>
  <c r="B197" i="20"/>
  <c r="D196" i="20"/>
  <c r="C196" i="20"/>
  <c r="B196" i="20"/>
  <c r="D195" i="20"/>
  <c r="C195" i="20"/>
  <c r="B195" i="20"/>
  <c r="D194" i="20"/>
  <c r="C194" i="20"/>
  <c r="B194" i="20"/>
  <c r="D193" i="20"/>
  <c r="C193" i="20"/>
  <c r="B193" i="20"/>
  <c r="D192" i="20"/>
  <c r="C192" i="20"/>
  <c r="B192" i="20"/>
  <c r="D191" i="20"/>
  <c r="C191" i="20"/>
  <c r="B191" i="20"/>
  <c r="D190" i="20"/>
  <c r="C190" i="20"/>
  <c r="B190" i="20"/>
  <c r="D189" i="20"/>
  <c r="C189" i="20"/>
  <c r="B189" i="20"/>
  <c r="D188" i="20"/>
  <c r="C188" i="20"/>
  <c r="B188" i="20"/>
  <c r="D187" i="20"/>
  <c r="C187" i="20"/>
  <c r="B187" i="20"/>
  <c r="D186" i="20"/>
  <c r="C186" i="20"/>
  <c r="B186" i="20"/>
  <c r="D185" i="20"/>
  <c r="C185" i="20"/>
  <c r="B185" i="20"/>
  <c r="D184" i="20"/>
  <c r="C184" i="20"/>
  <c r="B184" i="20"/>
  <c r="D183" i="20"/>
  <c r="C183" i="20"/>
  <c r="B183" i="20"/>
  <c r="D182" i="20"/>
  <c r="C182" i="20"/>
  <c r="B182" i="20"/>
  <c r="D181" i="20"/>
  <c r="C181" i="20"/>
  <c r="B181" i="20"/>
  <c r="D180" i="20"/>
  <c r="C180" i="20"/>
  <c r="B180" i="20"/>
  <c r="D179" i="20"/>
  <c r="C179" i="20"/>
  <c r="B179" i="20"/>
  <c r="D178" i="20"/>
  <c r="C178" i="20"/>
  <c r="B178" i="20"/>
  <c r="D177" i="20"/>
  <c r="C177" i="20"/>
  <c r="B177" i="20"/>
  <c r="D176" i="20"/>
  <c r="C176" i="20"/>
  <c r="B176" i="20"/>
  <c r="D175" i="20"/>
  <c r="C175" i="20"/>
  <c r="B175" i="20"/>
  <c r="D174" i="20"/>
  <c r="C174" i="20"/>
  <c r="B174" i="20"/>
  <c r="D173" i="20"/>
  <c r="C173" i="20"/>
  <c r="B173" i="20"/>
  <c r="D172" i="20"/>
  <c r="C172" i="20"/>
  <c r="B172" i="20"/>
  <c r="D171" i="20"/>
  <c r="C171" i="20"/>
  <c r="B171" i="20"/>
  <c r="D170" i="20"/>
  <c r="C170" i="20"/>
  <c r="B170" i="20"/>
  <c r="D169" i="20"/>
  <c r="C169" i="20"/>
  <c r="B169" i="20"/>
  <c r="D168" i="20"/>
  <c r="C168" i="20"/>
  <c r="B168" i="20"/>
  <c r="D167" i="20"/>
  <c r="C167" i="20"/>
  <c r="B167" i="20"/>
  <c r="D166" i="20"/>
  <c r="C166" i="20"/>
  <c r="B166" i="20"/>
  <c r="D165" i="20"/>
  <c r="C165" i="20"/>
  <c r="B165" i="20"/>
  <c r="D164" i="20"/>
  <c r="C164" i="20"/>
  <c r="B164" i="20"/>
  <c r="D163" i="20"/>
  <c r="C163" i="20"/>
  <c r="B163" i="20"/>
  <c r="D162" i="20"/>
  <c r="C162" i="20"/>
  <c r="B162" i="20"/>
  <c r="D161" i="20"/>
  <c r="C161" i="20"/>
  <c r="B161" i="20"/>
  <c r="D160" i="20"/>
  <c r="C160" i="20"/>
  <c r="B160" i="20"/>
  <c r="D159" i="20"/>
  <c r="C159" i="20"/>
  <c r="B159" i="20"/>
  <c r="D158" i="20"/>
  <c r="C158" i="20"/>
  <c r="B158" i="20"/>
  <c r="D157" i="20"/>
  <c r="C157" i="20"/>
  <c r="B157" i="20"/>
  <c r="D156" i="20"/>
  <c r="C156" i="20"/>
  <c r="B156" i="20"/>
  <c r="D155" i="20"/>
  <c r="C155" i="20"/>
  <c r="B155" i="20"/>
  <c r="D154" i="20"/>
  <c r="C154" i="20"/>
  <c r="B154" i="20"/>
  <c r="D153" i="20"/>
  <c r="C153" i="20"/>
  <c r="B153" i="20"/>
  <c r="D152" i="20"/>
  <c r="C152" i="20"/>
  <c r="B152" i="20"/>
  <c r="D151" i="20"/>
  <c r="C151" i="20"/>
  <c r="B151" i="20"/>
  <c r="D150" i="20"/>
  <c r="C150" i="20"/>
  <c r="B150" i="20"/>
  <c r="D149" i="20"/>
  <c r="C149" i="20"/>
  <c r="B149" i="20"/>
  <c r="D148" i="20"/>
  <c r="C148" i="20"/>
  <c r="B148" i="20"/>
  <c r="D147" i="20"/>
  <c r="C147" i="20"/>
  <c r="B147" i="20"/>
  <c r="D146" i="20"/>
  <c r="C146" i="20"/>
  <c r="B146" i="20"/>
  <c r="D145" i="20"/>
  <c r="C145" i="20"/>
  <c r="B145" i="20"/>
  <c r="D144" i="20"/>
  <c r="C144" i="20"/>
  <c r="B144" i="20"/>
  <c r="D143" i="20"/>
  <c r="C143" i="20"/>
  <c r="B143" i="20"/>
  <c r="D142" i="20"/>
  <c r="C142" i="20"/>
  <c r="B142" i="20"/>
  <c r="D141" i="20"/>
  <c r="C141" i="20"/>
  <c r="B141" i="20"/>
  <c r="D140" i="20"/>
  <c r="C140" i="20"/>
  <c r="B140" i="20"/>
  <c r="D139" i="20"/>
  <c r="C139" i="20"/>
  <c r="B139" i="20"/>
  <c r="D138" i="20"/>
  <c r="C138" i="20"/>
  <c r="B138" i="20"/>
  <c r="D137" i="20"/>
  <c r="C137" i="20"/>
  <c r="B137" i="20"/>
  <c r="D136" i="20"/>
  <c r="C136" i="20"/>
  <c r="B136" i="20"/>
  <c r="D135" i="20"/>
  <c r="C135" i="20"/>
  <c r="B135" i="20"/>
  <c r="D134" i="20"/>
  <c r="C134" i="20"/>
  <c r="B134" i="20"/>
  <c r="D133" i="20"/>
  <c r="C133" i="20"/>
  <c r="B133" i="20"/>
  <c r="D132" i="20"/>
  <c r="C132" i="20"/>
  <c r="B132" i="20"/>
  <c r="D131" i="20"/>
  <c r="C131" i="20"/>
  <c r="B131" i="20"/>
  <c r="D130" i="20"/>
  <c r="C130" i="20"/>
  <c r="B130" i="20"/>
  <c r="D129" i="20"/>
  <c r="C129" i="20"/>
  <c r="B129" i="20"/>
  <c r="D128" i="20"/>
  <c r="C128" i="20"/>
  <c r="B128" i="20"/>
  <c r="D127" i="20"/>
  <c r="C127" i="20"/>
  <c r="B127" i="20"/>
  <c r="D126" i="20"/>
  <c r="C126" i="20"/>
  <c r="B126" i="20"/>
  <c r="D125" i="20"/>
  <c r="C125" i="20"/>
  <c r="B125" i="20"/>
  <c r="D124" i="20"/>
  <c r="C124" i="20"/>
  <c r="B124" i="20"/>
  <c r="D123" i="20"/>
  <c r="C123" i="20"/>
  <c r="B123" i="20"/>
  <c r="D122" i="20"/>
  <c r="C122" i="20"/>
  <c r="B122" i="20"/>
  <c r="D121" i="20"/>
  <c r="C121" i="20"/>
  <c r="B121" i="20"/>
  <c r="D120" i="20"/>
  <c r="C120" i="20"/>
  <c r="B120" i="20"/>
  <c r="D119" i="20"/>
  <c r="C119" i="20"/>
  <c r="B119" i="20"/>
  <c r="D118" i="20"/>
  <c r="C118" i="20"/>
  <c r="B118" i="20"/>
  <c r="D117" i="20"/>
  <c r="C117" i="20"/>
  <c r="B117" i="20"/>
  <c r="D116" i="20"/>
  <c r="C116" i="20"/>
  <c r="B116" i="20"/>
  <c r="D115" i="20"/>
  <c r="C115" i="20"/>
  <c r="B115" i="20"/>
  <c r="D114" i="20"/>
  <c r="C114" i="20"/>
  <c r="B114" i="20"/>
  <c r="D113" i="20"/>
  <c r="C113" i="20"/>
  <c r="B113" i="20"/>
  <c r="D112" i="20"/>
  <c r="C112" i="20"/>
  <c r="B112" i="20"/>
  <c r="D111" i="20"/>
  <c r="C111" i="20"/>
  <c r="B111" i="20"/>
  <c r="D110" i="20"/>
  <c r="C110" i="20"/>
  <c r="B110" i="20"/>
  <c r="D109" i="20"/>
  <c r="C109" i="20"/>
  <c r="B109" i="20"/>
  <c r="D108" i="20"/>
  <c r="C108" i="20"/>
  <c r="B108" i="20"/>
  <c r="D107" i="20"/>
  <c r="C107" i="20"/>
  <c r="B107" i="20"/>
  <c r="D106" i="20"/>
  <c r="C106" i="20"/>
  <c r="B106" i="20"/>
  <c r="D105" i="20"/>
  <c r="C105" i="20"/>
  <c r="B105" i="20"/>
  <c r="D104" i="20"/>
  <c r="C104" i="20"/>
  <c r="B104" i="20"/>
  <c r="D103" i="20"/>
  <c r="C103" i="20"/>
  <c r="B103" i="20"/>
  <c r="D102" i="20"/>
  <c r="C102" i="20"/>
  <c r="B102" i="20"/>
  <c r="D101" i="20"/>
  <c r="C101" i="20"/>
  <c r="B101" i="20"/>
  <c r="D100" i="20"/>
  <c r="C100" i="20"/>
  <c r="B100" i="20"/>
  <c r="D99" i="20"/>
  <c r="C99" i="20"/>
  <c r="B99" i="20"/>
  <c r="D98" i="20"/>
  <c r="C98" i="20"/>
  <c r="B98" i="20"/>
  <c r="D97" i="20"/>
  <c r="C97" i="20"/>
  <c r="B97" i="20"/>
  <c r="D96" i="20"/>
  <c r="C96" i="20"/>
  <c r="B96" i="20"/>
  <c r="D95" i="20"/>
  <c r="C95" i="20"/>
  <c r="B95" i="20"/>
  <c r="D94" i="20"/>
  <c r="C94" i="20"/>
  <c r="B94" i="20"/>
  <c r="D93" i="20"/>
  <c r="C93" i="20"/>
  <c r="B93" i="20"/>
  <c r="D92" i="20"/>
  <c r="C92" i="20"/>
  <c r="B92" i="20"/>
  <c r="D91" i="20"/>
  <c r="C91" i="20"/>
  <c r="B91" i="20"/>
  <c r="D90" i="20"/>
  <c r="C90" i="20"/>
  <c r="B90" i="20"/>
  <c r="D89" i="20"/>
  <c r="C89" i="20"/>
  <c r="B89" i="20"/>
  <c r="D88" i="20"/>
  <c r="C88" i="20"/>
  <c r="B88" i="20"/>
  <c r="D87" i="20"/>
  <c r="C87" i="20"/>
  <c r="B87" i="20"/>
  <c r="D86" i="20"/>
  <c r="C86" i="20"/>
  <c r="B86" i="20"/>
  <c r="D85" i="20"/>
  <c r="C85" i="20"/>
  <c r="B85" i="20"/>
  <c r="D84" i="20"/>
  <c r="C84" i="20"/>
  <c r="B84" i="20"/>
  <c r="D83" i="20"/>
  <c r="C83" i="20"/>
  <c r="B83" i="20"/>
  <c r="D82" i="20"/>
  <c r="C82" i="20"/>
  <c r="B82" i="20"/>
  <c r="D81" i="20"/>
  <c r="C81" i="20"/>
  <c r="B81" i="20"/>
  <c r="D80" i="20"/>
  <c r="C80" i="20"/>
  <c r="B80" i="20"/>
  <c r="D79" i="20"/>
  <c r="C79" i="20"/>
  <c r="B79" i="20"/>
  <c r="D78" i="20"/>
  <c r="C78" i="20"/>
  <c r="B78" i="20"/>
  <c r="D77" i="20"/>
  <c r="C77" i="20"/>
  <c r="B77" i="20"/>
  <c r="D76" i="20"/>
  <c r="C76" i="20"/>
  <c r="B76" i="20"/>
  <c r="D75" i="20"/>
  <c r="C75" i="20"/>
  <c r="B75" i="20"/>
  <c r="D74" i="20"/>
  <c r="C74" i="20"/>
  <c r="B74" i="20"/>
  <c r="D73" i="20"/>
  <c r="C73" i="20"/>
  <c r="B73" i="20"/>
  <c r="D72" i="20"/>
  <c r="C72" i="20"/>
  <c r="B72" i="20"/>
  <c r="D71" i="20"/>
  <c r="C71" i="20"/>
  <c r="B71" i="20"/>
  <c r="D70" i="20"/>
  <c r="C70" i="20"/>
  <c r="B70" i="20"/>
  <c r="D69" i="20"/>
  <c r="C69" i="20"/>
  <c r="B69" i="20"/>
  <c r="D68" i="20"/>
  <c r="C68" i="20"/>
  <c r="B68" i="20"/>
  <c r="D67" i="20"/>
  <c r="C67" i="20"/>
  <c r="B67" i="20"/>
  <c r="D66" i="20"/>
  <c r="C66" i="20"/>
  <c r="B66" i="20"/>
  <c r="D65" i="20"/>
  <c r="C65" i="20"/>
  <c r="B65" i="20"/>
  <c r="D64" i="20"/>
  <c r="C64" i="20"/>
  <c r="B64" i="20"/>
  <c r="D63" i="20"/>
  <c r="C63" i="20"/>
  <c r="B63" i="20"/>
  <c r="D62" i="20"/>
  <c r="C62" i="20"/>
  <c r="B62" i="20"/>
  <c r="D61" i="20"/>
  <c r="C61" i="20"/>
  <c r="B61" i="20"/>
  <c r="D60" i="20"/>
  <c r="C60" i="20"/>
  <c r="B60" i="20"/>
  <c r="D59" i="20"/>
  <c r="C59" i="20"/>
  <c r="B59" i="20"/>
  <c r="D58" i="20"/>
  <c r="C58" i="20"/>
  <c r="B58" i="20"/>
  <c r="D57" i="20"/>
  <c r="C57" i="20"/>
  <c r="B57" i="20"/>
  <c r="D56" i="20"/>
  <c r="C56" i="20"/>
  <c r="B56" i="20"/>
  <c r="D55" i="20"/>
  <c r="C55" i="20"/>
  <c r="B55" i="20"/>
  <c r="D54" i="20"/>
  <c r="C54" i="20"/>
  <c r="B54" i="20"/>
  <c r="D53" i="20"/>
  <c r="C53" i="20"/>
  <c r="B53" i="20"/>
  <c r="D52" i="20"/>
  <c r="C52" i="20"/>
  <c r="B52" i="20"/>
  <c r="D51" i="20"/>
  <c r="C51" i="20"/>
  <c r="B51" i="20"/>
  <c r="D50" i="20"/>
  <c r="C50" i="20"/>
  <c r="B50" i="20"/>
  <c r="D49" i="20"/>
  <c r="C49" i="20"/>
  <c r="B49" i="20"/>
  <c r="D48" i="20"/>
  <c r="C48" i="20"/>
  <c r="B48" i="20"/>
  <c r="D47" i="20"/>
  <c r="C47" i="20"/>
  <c r="B47" i="20"/>
  <c r="D46" i="20"/>
  <c r="C46" i="20"/>
  <c r="B46" i="20"/>
  <c r="D45" i="20"/>
  <c r="C45" i="20"/>
  <c r="B45" i="20"/>
  <c r="D44" i="20"/>
  <c r="C44" i="20"/>
  <c r="B44" i="20"/>
  <c r="D43" i="20"/>
  <c r="C43" i="20"/>
  <c r="B43" i="20"/>
  <c r="D42" i="20"/>
  <c r="C42" i="20"/>
  <c r="B42" i="20"/>
  <c r="D41" i="20"/>
  <c r="C41" i="20"/>
  <c r="B41" i="20"/>
  <c r="D40" i="20"/>
  <c r="C40" i="20"/>
  <c r="B40" i="20"/>
  <c r="D39" i="20"/>
  <c r="C39" i="20"/>
  <c r="B39" i="20"/>
  <c r="D38" i="20"/>
  <c r="C38" i="20"/>
  <c r="B38" i="20"/>
  <c r="D37" i="20"/>
  <c r="C37" i="20"/>
  <c r="B37" i="20"/>
  <c r="D36" i="20"/>
  <c r="C36" i="20"/>
  <c r="B36" i="20"/>
  <c r="D35" i="20"/>
  <c r="C35" i="20"/>
  <c r="B35" i="20"/>
  <c r="D34" i="20"/>
  <c r="C34" i="20"/>
  <c r="B34" i="20"/>
  <c r="D33" i="20"/>
  <c r="C33" i="20"/>
  <c r="B33" i="20"/>
  <c r="D32" i="20"/>
  <c r="C32" i="20"/>
  <c r="B32" i="20"/>
  <c r="D31" i="20"/>
  <c r="C31" i="20"/>
  <c r="B31" i="20"/>
  <c r="D30" i="20"/>
  <c r="C30" i="20"/>
  <c r="B30" i="20"/>
  <c r="D29" i="20"/>
  <c r="C29" i="20"/>
  <c r="B29" i="20"/>
  <c r="D28" i="20"/>
  <c r="C28" i="20"/>
  <c r="B28" i="20"/>
  <c r="D27" i="20"/>
  <c r="C27" i="20"/>
  <c r="B27" i="20"/>
  <c r="D26" i="20"/>
  <c r="C26" i="20"/>
  <c r="B26" i="20"/>
  <c r="D25" i="20"/>
  <c r="C25" i="20"/>
  <c r="B25" i="20"/>
  <c r="D24" i="20"/>
  <c r="C24" i="20"/>
  <c r="B24" i="20"/>
  <c r="D23" i="20"/>
  <c r="C23" i="20"/>
  <c r="B23" i="20"/>
  <c r="D22" i="20"/>
  <c r="C22" i="20"/>
  <c r="B22" i="20"/>
  <c r="D21" i="20"/>
  <c r="C21" i="20"/>
  <c r="B21" i="20"/>
  <c r="D20" i="20"/>
  <c r="C20" i="20"/>
  <c r="B20" i="20"/>
  <c r="D19" i="20"/>
  <c r="C19" i="20"/>
  <c r="B19" i="20"/>
  <c r="D18" i="20"/>
  <c r="C18" i="20"/>
  <c r="B18" i="20"/>
  <c r="D17" i="20"/>
  <c r="C17" i="20"/>
  <c r="B17" i="20"/>
  <c r="D16" i="20"/>
  <c r="C16" i="20"/>
  <c r="B16" i="20"/>
  <c r="D15" i="20"/>
  <c r="C15" i="20"/>
  <c r="B15" i="20"/>
  <c r="D14" i="20"/>
  <c r="C14" i="20"/>
  <c r="B14" i="20"/>
  <c r="D13" i="20"/>
  <c r="C13" i="20"/>
  <c r="B13" i="20"/>
  <c r="D12" i="20"/>
  <c r="C12" i="20"/>
  <c r="B12" i="20"/>
  <c r="D11" i="20"/>
  <c r="C11" i="20"/>
  <c r="B11" i="20"/>
  <c r="D10" i="20"/>
  <c r="C10" i="20"/>
  <c r="B10" i="20"/>
  <c r="D9" i="20"/>
  <c r="C9" i="20"/>
  <c r="B9" i="20"/>
  <c r="D8" i="20"/>
  <c r="C8" i="20"/>
  <c r="B8" i="20"/>
  <c r="D7" i="20"/>
  <c r="C7" i="20"/>
  <c r="B7" i="20"/>
  <c r="D6" i="20"/>
  <c r="C6" i="20"/>
  <c r="B6" i="20"/>
  <c r="D5" i="20"/>
  <c r="C5" i="20"/>
  <c r="B5" i="20"/>
  <c r="D4" i="20"/>
  <c r="C4" i="20"/>
  <c r="B4" i="20"/>
  <c r="D3" i="20"/>
  <c r="C3" i="20"/>
  <c r="B3" i="20"/>
  <c r="N793" i="2"/>
  <c r="N790" i="2"/>
  <c r="N789" i="2"/>
  <c r="N788" i="2"/>
  <c r="N787" i="2"/>
  <c r="N784" i="2"/>
  <c r="N781" i="2"/>
  <c r="N779" i="2"/>
  <c r="N778" i="2"/>
  <c r="N777" i="2"/>
  <c r="N776" i="2"/>
  <c r="N775" i="2"/>
  <c r="N773" i="2"/>
  <c r="N772" i="2"/>
  <c r="N769" i="2"/>
  <c r="N766" i="2"/>
  <c r="N765" i="2"/>
  <c r="N764" i="2"/>
  <c r="N763" i="2"/>
  <c r="N760" i="2"/>
  <c r="N757" i="2"/>
  <c r="N754" i="2"/>
  <c r="N753" i="2"/>
  <c r="N752" i="2"/>
  <c r="N751" i="2"/>
  <c r="N749" i="2"/>
  <c r="N748" i="2"/>
  <c r="N745" i="2"/>
  <c r="N743" i="2"/>
  <c r="N742" i="2"/>
  <c r="N741" i="2"/>
  <c r="N740" i="2"/>
  <c r="N739" i="2"/>
  <c r="N736" i="2"/>
  <c r="N733" i="2"/>
  <c r="N731" i="2"/>
  <c r="N730" i="2"/>
  <c r="N729" i="2"/>
  <c r="N728" i="2"/>
  <c r="N727" i="2"/>
  <c r="N725" i="2"/>
  <c r="N724" i="2"/>
  <c r="N721" i="2"/>
  <c r="N718" i="2"/>
  <c r="N717" i="2"/>
  <c r="H717" i="2"/>
  <c r="N716" i="2"/>
  <c r="N715" i="2"/>
  <c r="N712" i="2"/>
  <c r="N711" i="2"/>
  <c r="N709" i="2"/>
  <c r="N706" i="2"/>
  <c r="N705" i="2"/>
  <c r="N704" i="2"/>
  <c r="N703" i="2"/>
  <c r="N700" i="2"/>
  <c r="N699" i="2"/>
  <c r="N697" i="2"/>
  <c r="N694" i="2"/>
  <c r="N693" i="2"/>
  <c r="N692" i="2"/>
  <c r="N691" i="2"/>
  <c r="N688" i="2"/>
  <c r="N685" i="2"/>
  <c r="N682" i="2"/>
  <c r="N681" i="2"/>
  <c r="N680" i="2"/>
  <c r="N679" i="2"/>
  <c r="N676" i="2"/>
  <c r="N673" i="2"/>
  <c r="N670" i="2"/>
  <c r="N669" i="2"/>
  <c r="N668" i="2"/>
  <c r="N667" i="2"/>
  <c r="H665" i="2"/>
  <c r="N664" i="2"/>
  <c r="N661" i="2"/>
  <c r="N658" i="2"/>
  <c r="N657" i="2"/>
  <c r="N656" i="2"/>
  <c r="N655" i="2"/>
  <c r="N653" i="2"/>
  <c r="N652" i="2"/>
  <c r="N649" i="2"/>
  <c r="N647" i="2"/>
  <c r="N646" i="2"/>
  <c r="N645" i="2"/>
  <c r="N644" i="2"/>
  <c r="N643" i="2"/>
  <c r="N640" i="2"/>
  <c r="N637" i="2"/>
  <c r="N635" i="2"/>
  <c r="N634" i="2"/>
  <c r="N633" i="2"/>
  <c r="N632" i="2"/>
  <c r="N631" i="2"/>
  <c r="N629" i="2"/>
  <c r="N628" i="2"/>
  <c r="N625" i="2"/>
  <c r="N622" i="2"/>
  <c r="N621" i="2"/>
  <c r="H621" i="2"/>
  <c r="N620" i="2"/>
  <c r="N619" i="2"/>
  <c r="N616" i="2"/>
  <c r="N615" i="2"/>
  <c r="N613" i="2"/>
  <c r="N610" i="2"/>
  <c r="N609" i="2"/>
  <c r="N608" i="2"/>
  <c r="N607" i="2"/>
  <c r="N604" i="2"/>
  <c r="N603" i="2"/>
  <c r="N601" i="2"/>
  <c r="N598" i="2"/>
  <c r="N597" i="2"/>
  <c r="N596" i="2"/>
  <c r="N595" i="2"/>
  <c r="N592" i="2"/>
  <c r="N589" i="2"/>
  <c r="N586" i="2"/>
  <c r="N585" i="2"/>
  <c r="N584" i="2"/>
  <c r="N583" i="2"/>
  <c r="N580" i="2"/>
  <c r="N577" i="2"/>
  <c r="N574" i="2"/>
  <c r="N573" i="2"/>
  <c r="N572" i="2"/>
  <c r="N571" i="2"/>
  <c r="N569" i="2"/>
  <c r="H569" i="2"/>
  <c r="N568" i="2"/>
  <c r="N567" i="2"/>
  <c r="N565" i="2"/>
  <c r="N562" i="2"/>
  <c r="N561" i="2"/>
  <c r="N560" i="2"/>
  <c r="N559" i="2"/>
  <c r="N556" i="2"/>
  <c r="N553" i="2"/>
  <c r="N551" i="2"/>
  <c r="N550" i="2"/>
  <c r="N549" i="2"/>
  <c r="N548" i="2"/>
  <c r="N547" i="2"/>
  <c r="N544" i="2"/>
  <c r="N541" i="2"/>
  <c r="N538" i="2"/>
  <c r="N537" i="2"/>
  <c r="N536" i="2"/>
  <c r="N535" i="2"/>
  <c r="N532" i="2"/>
  <c r="N529" i="2"/>
  <c r="N526" i="2"/>
  <c r="N525" i="2"/>
  <c r="N524" i="2"/>
  <c r="N523" i="2"/>
  <c r="N521" i="2"/>
  <c r="N520" i="2"/>
  <c r="N519" i="2"/>
  <c r="N517" i="2"/>
  <c r="N514" i="2"/>
  <c r="N513" i="2"/>
  <c r="N512" i="2"/>
  <c r="N511" i="2"/>
  <c r="N508" i="2"/>
  <c r="N505" i="2"/>
  <c r="N503" i="2"/>
  <c r="N502" i="2"/>
  <c r="N501" i="2"/>
  <c r="N500" i="2"/>
  <c r="N499" i="2"/>
  <c r="N496" i="2"/>
  <c r="N493" i="2"/>
  <c r="N490" i="2"/>
  <c r="N489" i="2"/>
  <c r="N488" i="2"/>
  <c r="N487" i="2"/>
  <c r="N484" i="2"/>
  <c r="N481" i="2"/>
  <c r="H479" i="2"/>
  <c r="N478" i="2"/>
  <c r="N477" i="2"/>
  <c r="N476" i="2"/>
  <c r="N475" i="2"/>
  <c r="N473" i="2"/>
  <c r="N472" i="2"/>
  <c r="N471" i="2"/>
  <c r="N469" i="2"/>
  <c r="N466" i="2"/>
  <c r="N465" i="2"/>
  <c r="N464" i="2"/>
  <c r="N463" i="2"/>
  <c r="N460" i="2"/>
  <c r="N457" i="2"/>
  <c r="N455" i="2"/>
  <c r="N454" i="2"/>
  <c r="N453" i="2"/>
  <c r="N452" i="2"/>
  <c r="N451" i="2"/>
  <c r="N448" i="2"/>
  <c r="N445" i="2"/>
  <c r="N442" i="2"/>
  <c r="N441" i="2"/>
  <c r="N440" i="2"/>
  <c r="N439" i="2"/>
  <c r="N436" i="2"/>
  <c r="N433" i="2"/>
  <c r="N430" i="2"/>
  <c r="N429" i="2"/>
  <c r="N428" i="2"/>
  <c r="N427" i="2"/>
  <c r="N425" i="2"/>
  <c r="N424" i="2"/>
  <c r="N421" i="2"/>
  <c r="N419" i="2"/>
  <c r="N418" i="2"/>
  <c r="N417" i="2"/>
  <c r="N416" i="2"/>
  <c r="N415" i="2"/>
  <c r="N412" i="2"/>
  <c r="N409" i="2"/>
  <c r="N406" i="2"/>
  <c r="N405" i="2"/>
  <c r="N404" i="2"/>
  <c r="N403" i="2"/>
  <c r="N400" i="2"/>
  <c r="N397" i="2"/>
  <c r="N394" i="2"/>
  <c r="N393" i="2"/>
  <c r="N392" i="2"/>
  <c r="N391" i="2"/>
  <c r="N388" i="2"/>
  <c r="N387" i="2"/>
  <c r="N385" i="2"/>
  <c r="N382" i="2"/>
  <c r="N381" i="2"/>
  <c r="N380" i="2"/>
  <c r="N379" i="2"/>
  <c r="N377" i="2"/>
  <c r="N376" i="2"/>
  <c r="N373" i="2"/>
  <c r="N371" i="2"/>
  <c r="N370" i="2"/>
  <c r="N369" i="2"/>
  <c r="N368" i="2"/>
  <c r="N367" i="2"/>
  <c r="N364" i="2"/>
  <c r="N361" i="2"/>
  <c r="N358" i="2"/>
  <c r="N357" i="2"/>
  <c r="N356" i="2"/>
  <c r="N355" i="2"/>
  <c r="N352" i="2"/>
  <c r="N349" i="2"/>
  <c r="N346" i="2"/>
  <c r="N345" i="2"/>
  <c r="N344" i="2"/>
  <c r="N343" i="2"/>
  <c r="N340" i="2"/>
  <c r="N339" i="2"/>
  <c r="N337" i="2"/>
  <c r="N334" i="2"/>
  <c r="N333" i="2"/>
  <c r="N332" i="2"/>
  <c r="N331" i="2"/>
  <c r="N329" i="2"/>
  <c r="N328" i="2"/>
  <c r="N325" i="2"/>
  <c r="N323" i="2"/>
  <c r="N322" i="2"/>
  <c r="N321" i="2"/>
  <c r="N320" i="2"/>
  <c r="N319" i="2"/>
  <c r="N316" i="2"/>
  <c r="N313" i="2"/>
  <c r="N310" i="2"/>
  <c r="N309" i="2"/>
  <c r="N308" i="2"/>
  <c r="N307" i="2"/>
  <c r="N304" i="2"/>
  <c r="N301" i="2"/>
  <c r="N298" i="2"/>
  <c r="N297" i="2"/>
  <c r="N296" i="2"/>
  <c r="N295" i="2"/>
  <c r="N292" i="2"/>
  <c r="N291" i="2"/>
  <c r="N289" i="2"/>
  <c r="N286" i="2"/>
  <c r="N285" i="2"/>
  <c r="N284" i="2"/>
  <c r="N283" i="2"/>
  <c r="N281" i="2"/>
  <c r="N280" i="2"/>
  <c r="N277" i="2"/>
  <c r="N275" i="2"/>
  <c r="N274" i="2"/>
  <c r="N273" i="2"/>
  <c r="N272" i="2"/>
  <c r="N271" i="2"/>
  <c r="N268" i="2"/>
  <c r="N265" i="2"/>
  <c r="N262" i="2"/>
  <c r="N261" i="2"/>
  <c r="N260" i="2"/>
  <c r="N259" i="2"/>
  <c r="N256" i="2"/>
  <c r="N253" i="2"/>
  <c r="N250" i="2"/>
  <c r="N249" i="2"/>
  <c r="N248" i="2"/>
  <c r="N247" i="2"/>
  <c r="N244" i="2"/>
  <c r="N243" i="2"/>
  <c r="N241" i="2"/>
  <c r="N238" i="2"/>
  <c r="N235" i="2"/>
  <c r="N233" i="2"/>
  <c r="N232" i="2"/>
  <c r="N229" i="2"/>
  <c r="N227" i="2"/>
  <c r="N226" i="2"/>
  <c r="N223" i="2"/>
  <c r="H222" i="2"/>
  <c r="N220" i="2"/>
  <c r="N217" i="2"/>
  <c r="N214" i="2"/>
  <c r="N211" i="2"/>
  <c r="N208" i="2"/>
  <c r="N205" i="2"/>
  <c r="N202" i="2"/>
  <c r="N201" i="2"/>
  <c r="N199" i="2"/>
  <c r="N196" i="2"/>
  <c r="N195" i="2"/>
  <c r="N193" i="2"/>
  <c r="H190" i="2"/>
  <c r="N190" i="2"/>
  <c r="H187" i="2"/>
  <c r="N187" i="2"/>
  <c r="N185" i="2"/>
  <c r="N184" i="2"/>
  <c r="N181" i="2"/>
  <c r="N179" i="2"/>
  <c r="N178" i="2"/>
  <c r="N175" i="2"/>
  <c r="N172" i="2"/>
  <c r="N169" i="2"/>
  <c r="N166" i="2"/>
  <c r="N163" i="2"/>
  <c r="N160" i="2"/>
  <c r="N157" i="2"/>
  <c r="N154" i="2"/>
  <c r="N153" i="2"/>
  <c r="N151" i="2"/>
  <c r="N148" i="2"/>
  <c r="N147" i="2"/>
  <c r="N145" i="2"/>
  <c r="N142" i="2"/>
  <c r="N139" i="2"/>
  <c r="N137" i="2"/>
  <c r="N136" i="2"/>
  <c r="N133" i="2"/>
  <c r="N131" i="2"/>
  <c r="N130" i="2"/>
  <c r="N127" i="2"/>
  <c r="N124" i="2"/>
  <c r="N121" i="2"/>
  <c r="N119" i="2"/>
  <c r="N118" i="2"/>
  <c r="N115" i="2"/>
  <c r="N113" i="2"/>
  <c r="N112" i="2"/>
  <c r="N105" i="2"/>
  <c r="N99" i="2"/>
  <c r="N87" i="2"/>
  <c r="N81" i="2"/>
  <c r="N73" i="2"/>
  <c r="U68" i="2"/>
  <c r="T68" i="2"/>
  <c r="N68" i="2"/>
  <c r="U67" i="2"/>
  <c r="T67" i="2"/>
  <c r="U66" i="2"/>
  <c r="T66" i="2"/>
  <c r="N66" i="2"/>
  <c r="U65" i="2"/>
  <c r="T65" i="2"/>
  <c r="U64" i="2"/>
  <c r="T64" i="2"/>
  <c r="U63" i="2"/>
  <c r="T63" i="2"/>
  <c r="N63" i="2"/>
  <c r="U62" i="2"/>
  <c r="T62" i="2"/>
  <c r="U61" i="2"/>
  <c r="T61" i="2"/>
  <c r="U60" i="2"/>
  <c r="T60" i="2"/>
  <c r="U59" i="2"/>
  <c r="T59" i="2"/>
  <c r="N59" i="2"/>
  <c r="U58" i="2"/>
  <c r="T58" i="2"/>
  <c r="N40" i="2"/>
  <c r="N16" i="2"/>
  <c r="N12" i="2"/>
  <c r="N11" i="2"/>
  <c r="M192" i="24" l="1"/>
  <c r="M195" i="24"/>
  <c r="M227" i="24"/>
  <c r="M484" i="24"/>
  <c r="M574" i="24"/>
  <c r="M626" i="24"/>
  <c r="M670" i="24"/>
  <c r="M722" i="24"/>
  <c r="H411" i="2"/>
  <c r="M416" i="24" s="1"/>
  <c r="H669" i="2"/>
  <c r="M674" i="24" s="1"/>
  <c r="H137" i="2"/>
  <c r="M142" i="24" s="1"/>
  <c r="H315" i="2"/>
  <c r="M320" i="24" s="1"/>
  <c r="H729" i="2"/>
  <c r="M734" i="24" s="1"/>
  <c r="H633" i="2"/>
  <c r="M638" i="24" s="1"/>
  <c r="H782" i="2"/>
  <c r="M787" i="24" s="1"/>
  <c r="H8" i="2"/>
  <c r="M13" i="24" s="1"/>
  <c r="H94" i="2"/>
  <c r="M99" i="24" s="1"/>
  <c r="H498" i="2"/>
  <c r="M503" i="24" s="1"/>
  <c r="H297" i="2"/>
  <c r="M302" i="24" s="1"/>
  <c r="H393" i="2"/>
  <c r="M398" i="24" s="1"/>
  <c r="H575" i="2"/>
  <c r="M580" i="24" s="1"/>
  <c r="H642" i="2"/>
  <c r="M647" i="24" s="1"/>
  <c r="H738" i="2"/>
  <c r="M743" i="24" s="1"/>
  <c r="H98" i="2"/>
  <c r="M103" i="24" s="1"/>
  <c r="H96" i="2"/>
  <c r="M101" i="24" s="1"/>
  <c r="H97" i="2"/>
  <c r="M102" i="24" s="1"/>
  <c r="H185" i="2"/>
  <c r="M190" i="24" s="1"/>
  <c r="H313" i="2"/>
  <c r="M318" i="24" s="1"/>
  <c r="H318" i="2"/>
  <c r="M323" i="24" s="1"/>
  <c r="H409" i="2"/>
  <c r="M414" i="24" s="1"/>
  <c r="H414" i="2"/>
  <c r="M419" i="24" s="1"/>
  <c r="H473" i="2"/>
  <c r="M478" i="24" s="1"/>
  <c r="H530" i="2"/>
  <c r="M535" i="24" s="1"/>
  <c r="H610" i="2"/>
  <c r="M615" i="24" s="1"/>
  <c r="H158" i="2"/>
  <c r="M163" i="24" s="1"/>
  <c r="H206" i="2"/>
  <c r="M211" i="24" s="1"/>
  <c r="H233" i="2"/>
  <c r="M238" i="24" s="1"/>
  <c r="H254" i="2"/>
  <c r="M259" i="24" s="1"/>
  <c r="H286" i="2"/>
  <c r="M291" i="24" s="1"/>
  <c r="H350" i="2"/>
  <c r="M355" i="24" s="1"/>
  <c r="H382" i="2"/>
  <c r="M387" i="24" s="1"/>
  <c r="H674" i="2"/>
  <c r="M679" i="24" s="1"/>
  <c r="H791" i="2"/>
  <c r="M796" i="24" s="1"/>
  <c r="H15" i="2"/>
  <c r="M20" i="24" s="1"/>
  <c r="H66" i="2"/>
  <c r="M71" i="24" s="1"/>
  <c r="H89" i="2"/>
  <c r="M94" i="24" s="1"/>
  <c r="H153" i="2"/>
  <c r="M158" i="24" s="1"/>
  <c r="H155" i="2"/>
  <c r="M160" i="24" s="1"/>
  <c r="H174" i="2"/>
  <c r="M179" i="24" s="1"/>
  <c r="H201" i="2"/>
  <c r="M206" i="24" s="1"/>
  <c r="H270" i="2"/>
  <c r="M275" i="24" s="1"/>
  <c r="H329" i="2"/>
  <c r="M334" i="24" s="1"/>
  <c r="H366" i="2"/>
  <c r="M371" i="24" s="1"/>
  <c r="H425" i="2"/>
  <c r="M430" i="24" s="1"/>
  <c r="H441" i="2"/>
  <c r="M446" i="24" s="1"/>
  <c r="H505" i="2"/>
  <c r="M510" i="24" s="1"/>
  <c r="H537" i="2"/>
  <c r="M542" i="24" s="1"/>
  <c r="H653" i="2"/>
  <c r="M658" i="24" s="1"/>
  <c r="H685" i="2"/>
  <c r="M690" i="24" s="1"/>
  <c r="H706" i="2"/>
  <c r="M711" i="24" s="1"/>
  <c r="H749" i="2"/>
  <c r="M754" i="24" s="1"/>
  <c r="H770" i="2"/>
  <c r="M775" i="24" s="1"/>
  <c r="H121" i="2"/>
  <c r="M126" i="24" s="1"/>
  <c r="H377" i="2"/>
  <c r="M382" i="24" s="1"/>
  <c r="H553" i="2"/>
  <c r="M558" i="24" s="1"/>
  <c r="H637" i="2"/>
  <c r="M642" i="24" s="1"/>
  <c r="H73" i="2"/>
  <c r="M78" i="24" s="1"/>
  <c r="H281" i="2"/>
  <c r="M286" i="24" s="1"/>
  <c r="H457" i="2"/>
  <c r="M462" i="24" s="1"/>
  <c r="H489" i="2"/>
  <c r="M494" i="24" s="1"/>
  <c r="H585" i="2"/>
  <c r="M590" i="24" s="1"/>
  <c r="H697" i="2"/>
  <c r="M702" i="24" s="1"/>
  <c r="H11" i="2"/>
  <c r="M16" i="24" s="1"/>
  <c r="H12" i="2"/>
  <c r="M17" i="24" s="1"/>
  <c r="H42" i="2"/>
  <c r="M47" i="24" s="1"/>
  <c r="H64" i="2"/>
  <c r="M69" i="24" s="1"/>
  <c r="H105" i="2"/>
  <c r="M110" i="24" s="1"/>
  <c r="H126" i="2"/>
  <c r="M131" i="24" s="1"/>
  <c r="H169" i="2"/>
  <c r="M174" i="24" s="1"/>
  <c r="H217" i="2"/>
  <c r="M222" i="24" s="1"/>
  <c r="H219" i="2"/>
  <c r="M224" i="24" s="1"/>
  <c r="H238" i="2"/>
  <c r="M243" i="24" s="1"/>
  <c r="H249" i="2"/>
  <c r="M254" i="24" s="1"/>
  <c r="H251" i="2"/>
  <c r="M256" i="24" s="1"/>
  <c r="H265" i="2"/>
  <c r="M270" i="24" s="1"/>
  <c r="H283" i="2"/>
  <c r="M288" i="24" s="1"/>
  <c r="H302" i="2"/>
  <c r="M307" i="24" s="1"/>
  <c r="H334" i="2"/>
  <c r="M339" i="24" s="1"/>
  <c r="H345" i="2"/>
  <c r="M350" i="24" s="1"/>
  <c r="H347" i="2"/>
  <c r="M352" i="24" s="1"/>
  <c r="H361" i="2"/>
  <c r="M366" i="24" s="1"/>
  <c r="H379" i="2"/>
  <c r="M384" i="24" s="1"/>
  <c r="H398" i="2"/>
  <c r="M403" i="24" s="1"/>
  <c r="H430" i="2"/>
  <c r="M435" i="24" s="1"/>
  <c r="H447" i="2"/>
  <c r="M452" i="24" s="1"/>
  <c r="H466" i="2"/>
  <c r="M471" i="24" s="1"/>
  <c r="H511" i="2"/>
  <c r="M516" i="24" s="1"/>
  <c r="H521" i="2"/>
  <c r="M526" i="24" s="1"/>
  <c r="H543" i="2"/>
  <c r="M548" i="24" s="1"/>
  <c r="H562" i="2"/>
  <c r="M567" i="24" s="1"/>
  <c r="H601" i="2"/>
  <c r="M606" i="24" s="1"/>
  <c r="H605" i="2"/>
  <c r="M610" i="24" s="1"/>
  <c r="H761" i="2"/>
  <c r="M766" i="24" s="1"/>
  <c r="H779" i="2"/>
  <c r="M784" i="24" s="1"/>
  <c r="N8" i="2"/>
  <c r="N89" i="2"/>
  <c r="N97" i="2"/>
  <c r="N129" i="2"/>
  <c r="N155" i="2"/>
  <c r="N161" i="2"/>
  <c r="N219" i="2"/>
  <c r="N225" i="2"/>
  <c r="N251" i="2"/>
  <c r="N257" i="2"/>
  <c r="N315" i="2"/>
  <c r="N347" i="2"/>
  <c r="N353" i="2"/>
  <c r="N411" i="2"/>
  <c r="N447" i="2"/>
  <c r="N449" i="2"/>
  <c r="N479" i="2"/>
  <c r="N543" i="2"/>
  <c r="N545" i="2"/>
  <c r="N575" i="2"/>
  <c r="N605" i="2"/>
  <c r="N677" i="2"/>
  <c r="N701" i="2"/>
  <c r="N7" i="2"/>
  <c r="N75" i="2"/>
  <c r="N79" i="2"/>
  <c r="N171" i="2"/>
  <c r="N209" i="2"/>
  <c r="N267" i="2"/>
  <c r="N305" i="2"/>
  <c r="N363" i="2"/>
  <c r="N395" i="2"/>
  <c r="N495" i="2"/>
  <c r="N527" i="2"/>
  <c r="N591" i="2"/>
  <c r="N659" i="2"/>
  <c r="N687" i="2"/>
  <c r="N61" i="2"/>
  <c r="N107" i="2"/>
  <c r="N111" i="2"/>
  <c r="N177" i="2"/>
  <c r="N203" i="2"/>
  <c r="N299" i="2"/>
  <c r="N401" i="2"/>
  <c r="N497" i="2"/>
  <c r="N623" i="2"/>
  <c r="N627" i="2"/>
  <c r="N719" i="2"/>
  <c r="N54" i="2"/>
  <c r="N56" i="2"/>
  <c r="N64" i="2"/>
  <c r="H171" i="2"/>
  <c r="M176" i="24" s="1"/>
  <c r="H203" i="2"/>
  <c r="M208" i="24" s="1"/>
  <c r="H235" i="2"/>
  <c r="M240" i="24" s="1"/>
  <c r="H267" i="2"/>
  <c r="M272" i="24" s="1"/>
  <c r="H299" i="2"/>
  <c r="M304" i="24" s="1"/>
  <c r="H331" i="2"/>
  <c r="M336" i="24" s="1"/>
  <c r="H363" i="2"/>
  <c r="M368" i="24" s="1"/>
  <c r="H395" i="2"/>
  <c r="M400" i="24" s="1"/>
  <c r="H427" i="2"/>
  <c r="M432" i="24" s="1"/>
  <c r="H450" i="2"/>
  <c r="M455" i="24" s="1"/>
  <c r="H463" i="2"/>
  <c r="M468" i="24" s="1"/>
  <c r="H482" i="2"/>
  <c r="M487" i="24" s="1"/>
  <c r="H495" i="2"/>
  <c r="M500" i="24" s="1"/>
  <c r="H514" i="2"/>
  <c r="M519" i="24" s="1"/>
  <c r="H527" i="2"/>
  <c r="M532" i="24" s="1"/>
  <c r="H546" i="2"/>
  <c r="M551" i="24" s="1"/>
  <c r="H559" i="2"/>
  <c r="M564" i="24" s="1"/>
  <c r="H578" i="2"/>
  <c r="M583" i="24" s="1"/>
  <c r="H591" i="2"/>
  <c r="M596" i="24" s="1"/>
  <c r="H623" i="2"/>
  <c r="M628" i="24" s="1"/>
  <c r="H655" i="2"/>
  <c r="M660" i="24" s="1"/>
  <c r="H687" i="2"/>
  <c r="M692" i="24" s="1"/>
  <c r="H701" i="2"/>
  <c r="M706" i="24" s="1"/>
  <c r="H733" i="2"/>
  <c r="M738" i="24" s="1"/>
  <c r="H765" i="2"/>
  <c r="M770" i="24" s="1"/>
  <c r="H781" i="2"/>
  <c r="M786" i="24" s="1"/>
  <c r="H786" i="2"/>
  <c r="M791" i="24" s="1"/>
  <c r="H109" i="2"/>
  <c r="M114" i="24" s="1"/>
  <c r="H129" i="2"/>
  <c r="M134" i="24" s="1"/>
  <c r="H173" i="2"/>
  <c r="M178" i="24" s="1"/>
  <c r="H177" i="2"/>
  <c r="M182" i="24" s="1"/>
  <c r="H189" i="2"/>
  <c r="M194" i="24" s="1"/>
  <c r="H193" i="2"/>
  <c r="M198" i="24" s="1"/>
  <c r="H205" i="2"/>
  <c r="M210" i="24" s="1"/>
  <c r="H209" i="2"/>
  <c r="M214" i="24" s="1"/>
  <c r="H221" i="2"/>
  <c r="M226" i="24" s="1"/>
  <c r="H225" i="2"/>
  <c r="M230" i="24" s="1"/>
  <c r="H237" i="2"/>
  <c r="M242" i="24" s="1"/>
  <c r="H241" i="2"/>
  <c r="M246" i="24" s="1"/>
  <c r="H246" i="2"/>
  <c r="M251" i="24" s="1"/>
  <c r="H253" i="2"/>
  <c r="M258" i="24" s="1"/>
  <c r="H257" i="2"/>
  <c r="M262" i="24" s="1"/>
  <c r="H262" i="2"/>
  <c r="M267" i="24" s="1"/>
  <c r="H269" i="2"/>
  <c r="M274" i="24" s="1"/>
  <c r="H273" i="2"/>
  <c r="M278" i="24" s="1"/>
  <c r="H278" i="2"/>
  <c r="M283" i="24" s="1"/>
  <c r="H285" i="2"/>
  <c r="M290" i="24" s="1"/>
  <c r="H289" i="2"/>
  <c r="M294" i="24" s="1"/>
  <c r="H294" i="2"/>
  <c r="M299" i="24" s="1"/>
  <c r="H301" i="2"/>
  <c r="M306" i="24" s="1"/>
  <c r="H305" i="2"/>
  <c r="M310" i="24" s="1"/>
  <c r="H310" i="2"/>
  <c r="M315" i="24" s="1"/>
  <c r="H317" i="2"/>
  <c r="M322" i="24" s="1"/>
  <c r="H321" i="2"/>
  <c r="M326" i="24" s="1"/>
  <c r="H326" i="2"/>
  <c r="M331" i="24" s="1"/>
  <c r="H333" i="2"/>
  <c r="M338" i="24" s="1"/>
  <c r="H337" i="2"/>
  <c r="M342" i="24" s="1"/>
  <c r="H342" i="2"/>
  <c r="M347" i="24" s="1"/>
  <c r="H349" i="2"/>
  <c r="M354" i="24" s="1"/>
  <c r="H353" i="2"/>
  <c r="M358" i="24" s="1"/>
  <c r="H358" i="2"/>
  <c r="M363" i="24" s="1"/>
  <c r="H365" i="2"/>
  <c r="M370" i="24" s="1"/>
  <c r="H369" i="2"/>
  <c r="M374" i="24" s="1"/>
  <c r="H374" i="2"/>
  <c r="M379" i="24" s="1"/>
  <c r="H381" i="2"/>
  <c r="M386" i="24" s="1"/>
  <c r="H385" i="2"/>
  <c r="M390" i="24" s="1"/>
  <c r="H390" i="2"/>
  <c r="M395" i="24" s="1"/>
  <c r="H397" i="2"/>
  <c r="M402" i="24" s="1"/>
  <c r="H401" i="2"/>
  <c r="M406" i="24" s="1"/>
  <c r="H406" i="2"/>
  <c r="M411" i="24" s="1"/>
  <c r="H413" i="2"/>
  <c r="M418" i="24" s="1"/>
  <c r="H417" i="2"/>
  <c r="M422" i="24" s="1"/>
  <c r="H422" i="2"/>
  <c r="M427" i="24" s="1"/>
  <c r="H429" i="2"/>
  <c r="M434" i="24" s="1"/>
  <c r="H433" i="2"/>
  <c r="M438" i="24" s="1"/>
  <c r="H449" i="2"/>
  <c r="M454" i="24" s="1"/>
  <c r="H465" i="2"/>
  <c r="M470" i="24" s="1"/>
  <c r="H481" i="2"/>
  <c r="M486" i="24" s="1"/>
  <c r="H497" i="2"/>
  <c r="M502" i="24" s="1"/>
  <c r="H513" i="2"/>
  <c r="M518" i="24" s="1"/>
  <c r="H529" i="2"/>
  <c r="M534" i="24" s="1"/>
  <c r="H545" i="2"/>
  <c r="M550" i="24" s="1"/>
  <c r="H561" i="2"/>
  <c r="M566" i="24" s="1"/>
  <c r="H577" i="2"/>
  <c r="M582" i="24" s="1"/>
  <c r="H593" i="2"/>
  <c r="M598" i="24" s="1"/>
  <c r="H602" i="2"/>
  <c r="M607" i="24" s="1"/>
  <c r="H607" i="2"/>
  <c r="M612" i="24" s="1"/>
  <c r="H613" i="2"/>
  <c r="M618" i="24" s="1"/>
  <c r="H618" i="2"/>
  <c r="M623" i="24" s="1"/>
  <c r="H625" i="2"/>
  <c r="M630" i="24" s="1"/>
  <c r="H634" i="2"/>
  <c r="M639" i="24" s="1"/>
  <c r="H639" i="2"/>
  <c r="M644" i="24" s="1"/>
  <c r="H645" i="2"/>
  <c r="M650" i="24" s="1"/>
  <c r="H650" i="2"/>
  <c r="M655" i="24" s="1"/>
  <c r="H657" i="2"/>
  <c r="M662" i="24" s="1"/>
  <c r="H666" i="2"/>
  <c r="M671" i="24" s="1"/>
  <c r="H671" i="2"/>
  <c r="M676" i="24" s="1"/>
  <c r="H677" i="2"/>
  <c r="M682" i="24" s="1"/>
  <c r="H682" i="2"/>
  <c r="M687" i="24" s="1"/>
  <c r="H689" i="2"/>
  <c r="M694" i="24" s="1"/>
  <c r="H698" i="2"/>
  <c r="M703" i="24" s="1"/>
  <c r="H703" i="2"/>
  <c r="M708" i="24" s="1"/>
  <c r="H709" i="2"/>
  <c r="M714" i="24" s="1"/>
  <c r="H714" i="2"/>
  <c r="M719" i="24" s="1"/>
  <c r="H721" i="2"/>
  <c r="M726" i="24" s="1"/>
  <c r="H730" i="2"/>
  <c r="M735" i="24" s="1"/>
  <c r="H735" i="2"/>
  <c r="M740" i="24" s="1"/>
  <c r="H741" i="2"/>
  <c r="M746" i="24" s="1"/>
  <c r="H746" i="2"/>
  <c r="M751" i="24" s="1"/>
  <c r="H753" i="2"/>
  <c r="M758" i="24" s="1"/>
  <c r="H762" i="2"/>
  <c r="M767" i="24" s="1"/>
  <c r="H767" i="2"/>
  <c r="M772" i="24" s="1"/>
  <c r="H771" i="2"/>
  <c r="M776" i="24" s="1"/>
  <c r="H774" i="2"/>
  <c r="M779" i="24" s="1"/>
  <c r="H778" i="2"/>
  <c r="M783" i="24" s="1"/>
  <c r="H783" i="2"/>
  <c r="M788" i="24" s="1"/>
  <c r="H790" i="2"/>
  <c r="M795" i="24" s="1"/>
  <c r="H719" i="2"/>
  <c r="M724" i="24" s="1"/>
  <c r="H751" i="2"/>
  <c r="M756" i="24" s="1"/>
  <c r="H10" i="2"/>
  <c r="M15" i="24" s="1"/>
  <c r="H56" i="2"/>
  <c r="M61" i="24" s="1"/>
  <c r="H77" i="2"/>
  <c r="M82" i="24" s="1"/>
  <c r="H141" i="2"/>
  <c r="M146" i="24" s="1"/>
  <c r="H145" i="2"/>
  <c r="M150" i="24" s="1"/>
  <c r="H150" i="2"/>
  <c r="M155" i="24" s="1"/>
  <c r="H157" i="2"/>
  <c r="M162" i="24" s="1"/>
  <c r="H161" i="2"/>
  <c r="M166" i="24" s="1"/>
  <c r="H166" i="2"/>
  <c r="M171" i="24" s="1"/>
  <c r="H182" i="2"/>
  <c r="M187" i="24" s="1"/>
  <c r="H198" i="2"/>
  <c r="M203" i="24" s="1"/>
  <c r="H214" i="2"/>
  <c r="M219" i="24" s="1"/>
  <c r="H230" i="2"/>
  <c r="M235" i="24" s="1"/>
  <c r="H16" i="2"/>
  <c r="M21" i="24" s="1"/>
  <c r="H41" i="2"/>
  <c r="M46" i="24" s="1"/>
  <c r="H68" i="2"/>
  <c r="M73" i="24" s="1"/>
  <c r="H81" i="2"/>
  <c r="M86" i="24" s="1"/>
  <c r="H99" i="2"/>
  <c r="M104" i="24" s="1"/>
  <c r="H113" i="2"/>
  <c r="M118" i="24" s="1"/>
  <c r="H131" i="2"/>
  <c r="M136" i="24" s="1"/>
  <c r="H147" i="2"/>
  <c r="M152" i="24" s="1"/>
  <c r="H163" i="2"/>
  <c r="M168" i="24" s="1"/>
  <c r="H179" i="2"/>
  <c r="M184" i="24" s="1"/>
  <c r="H195" i="2"/>
  <c r="M200" i="24" s="1"/>
  <c r="H211" i="2"/>
  <c r="M216" i="24" s="1"/>
  <c r="H227" i="2"/>
  <c r="M232" i="24" s="1"/>
  <c r="H243" i="2"/>
  <c r="M248" i="24" s="1"/>
  <c r="H259" i="2"/>
  <c r="M264" i="24" s="1"/>
  <c r="H275" i="2"/>
  <c r="M280" i="24" s="1"/>
  <c r="H291" i="2"/>
  <c r="M296" i="24" s="1"/>
  <c r="B19" i="24" s="1"/>
  <c r="H307" i="2"/>
  <c r="M312" i="24" s="1"/>
  <c r="H323" i="2"/>
  <c r="M328" i="24" s="1"/>
  <c r="H339" i="2"/>
  <c r="M344" i="24" s="1"/>
  <c r="H355" i="2"/>
  <c r="M360" i="24" s="1"/>
  <c r="H371" i="2"/>
  <c r="M376" i="24" s="1"/>
  <c r="H387" i="2"/>
  <c r="M392" i="24" s="1"/>
  <c r="H403" i="2"/>
  <c r="M408" i="24" s="1"/>
  <c r="H419" i="2"/>
  <c r="M424" i="24" s="1"/>
  <c r="H439" i="2"/>
  <c r="M444" i="24" s="1"/>
  <c r="H442" i="2"/>
  <c r="M447" i="24" s="1"/>
  <c r="H455" i="2"/>
  <c r="M460" i="24" s="1"/>
  <c r="H458" i="2"/>
  <c r="M463" i="24" s="1"/>
  <c r="H471" i="2"/>
  <c r="M476" i="24" s="1"/>
  <c r="H474" i="2"/>
  <c r="M479" i="24" s="1"/>
  <c r="H487" i="2"/>
  <c r="M492" i="24" s="1"/>
  <c r="H490" i="2"/>
  <c r="M495" i="24" s="1"/>
  <c r="H503" i="2"/>
  <c r="M508" i="24" s="1"/>
  <c r="H506" i="2"/>
  <c r="M511" i="24" s="1"/>
  <c r="H519" i="2"/>
  <c r="M524" i="24" s="1"/>
  <c r="H522" i="2"/>
  <c r="M527" i="24" s="1"/>
  <c r="H535" i="2"/>
  <c r="M540" i="24" s="1"/>
  <c r="H538" i="2"/>
  <c r="M543" i="24" s="1"/>
  <c r="H551" i="2"/>
  <c r="M556" i="24" s="1"/>
  <c r="H554" i="2"/>
  <c r="M559" i="24" s="1"/>
  <c r="H567" i="2"/>
  <c r="M572" i="24" s="1"/>
  <c r="H570" i="2"/>
  <c r="M575" i="24" s="1"/>
  <c r="H583" i="2"/>
  <c r="M588" i="24" s="1"/>
  <c r="H586" i="2"/>
  <c r="M591" i="24" s="1"/>
  <c r="H597" i="2"/>
  <c r="M602" i="24" s="1"/>
  <c r="H615" i="2"/>
  <c r="M620" i="24" s="1"/>
  <c r="H629" i="2"/>
  <c r="M634" i="24" s="1"/>
  <c r="H647" i="2"/>
  <c r="M652" i="24" s="1"/>
  <c r="H661" i="2"/>
  <c r="M666" i="24" s="1"/>
  <c r="H679" i="2"/>
  <c r="M684" i="24" s="1"/>
  <c r="H693" i="2"/>
  <c r="M698" i="24" s="1"/>
  <c r="H711" i="2"/>
  <c r="M716" i="24" s="1"/>
  <c r="N723" i="2"/>
  <c r="H725" i="2"/>
  <c r="M730" i="24" s="1"/>
  <c r="H743" i="2"/>
  <c r="M748" i="24" s="1"/>
  <c r="N755" i="2"/>
  <c r="H757" i="2"/>
  <c r="M762" i="24" s="1"/>
  <c r="N771" i="2"/>
  <c r="H773" i="2"/>
  <c r="M778" i="24" s="1"/>
  <c r="N785" i="2"/>
  <c r="H787" i="2"/>
  <c r="M792" i="24" s="1"/>
  <c r="N69" i="2"/>
  <c r="N101" i="2"/>
  <c r="N437" i="2"/>
  <c r="N485" i="2"/>
  <c r="N533" i="2"/>
  <c r="N581" i="2"/>
  <c r="H6" i="2"/>
  <c r="M11" i="24" s="1"/>
  <c r="N67" i="2"/>
  <c r="H86" i="2"/>
  <c r="M91" i="24" s="1"/>
  <c r="H91" i="2"/>
  <c r="M96" i="24" s="1"/>
  <c r="H118" i="2"/>
  <c r="M123" i="24" s="1"/>
  <c r="H123" i="2"/>
  <c r="M128" i="24" s="1"/>
  <c r="N167" i="2"/>
  <c r="N183" i="2"/>
  <c r="N197" i="2"/>
  <c r="N215" i="2"/>
  <c r="N263" i="2"/>
  <c r="N279" i="2"/>
  <c r="N311" i="2"/>
  <c r="N327" i="2"/>
  <c r="N341" i="2"/>
  <c r="N359" i="2"/>
  <c r="H494" i="2"/>
  <c r="M499" i="24" s="1"/>
  <c r="N14" i="2"/>
  <c r="H58" i="2"/>
  <c r="M63" i="24" s="1"/>
  <c r="H60" i="2"/>
  <c r="M65" i="24" s="1"/>
  <c r="N71" i="2"/>
  <c r="H78" i="2"/>
  <c r="M83" i="24" s="1"/>
  <c r="H83" i="2"/>
  <c r="M88" i="24" s="1"/>
  <c r="H93" i="2"/>
  <c r="M98" i="24" s="1"/>
  <c r="H110" i="2"/>
  <c r="M115" i="24" s="1"/>
  <c r="H115" i="2"/>
  <c r="M120" i="24" s="1"/>
  <c r="N123" i="2"/>
  <c r="N135" i="2"/>
  <c r="H142" i="2"/>
  <c r="M147" i="24" s="1"/>
  <c r="H149" i="2"/>
  <c r="M154" i="24" s="1"/>
  <c r="H197" i="2"/>
  <c r="M202" i="24" s="1"/>
  <c r="H213" i="2"/>
  <c r="M218" i="24" s="1"/>
  <c r="H245" i="2"/>
  <c r="M250" i="24" s="1"/>
  <c r="H277" i="2"/>
  <c r="M282" i="24" s="1"/>
  <c r="H309" i="2"/>
  <c r="M314" i="24" s="1"/>
  <c r="H341" i="2"/>
  <c r="M346" i="24" s="1"/>
  <c r="H373" i="2"/>
  <c r="M378" i="24" s="1"/>
  <c r="H389" i="2"/>
  <c r="M394" i="24" s="1"/>
  <c r="H421" i="2"/>
  <c r="M426" i="24" s="1"/>
  <c r="N443" i="2"/>
  <c r="N459" i="2"/>
  <c r="N491" i="2"/>
  <c r="N507" i="2"/>
  <c r="N509" i="2"/>
  <c r="N539" i="2"/>
  <c r="N555" i="2"/>
  <c r="N557" i="2"/>
  <c r="N587" i="2"/>
  <c r="H617" i="2"/>
  <c r="M622" i="24" s="1"/>
  <c r="H649" i="2"/>
  <c r="M654" i="24" s="1"/>
  <c r="H681" i="2"/>
  <c r="M686" i="24" s="1"/>
  <c r="H713" i="2"/>
  <c r="M718" i="24" s="1"/>
  <c r="H745" i="2"/>
  <c r="M750" i="24" s="1"/>
  <c r="N389" i="2"/>
  <c r="N9" i="2"/>
  <c r="H62" i="2"/>
  <c r="M67" i="24" s="1"/>
  <c r="N65" i="2"/>
  <c r="H67" i="2"/>
  <c r="M72" i="24" s="1"/>
  <c r="N85" i="2"/>
  <c r="N91" i="2"/>
  <c r="N103" i="2"/>
  <c r="N117" i="2"/>
  <c r="H125" i="2"/>
  <c r="M130" i="24" s="1"/>
  <c r="H165" i="2"/>
  <c r="M170" i="24" s="1"/>
  <c r="H181" i="2"/>
  <c r="M186" i="24" s="1"/>
  <c r="H229" i="2"/>
  <c r="M234" i="24" s="1"/>
  <c r="H261" i="2"/>
  <c r="M266" i="24" s="1"/>
  <c r="H293" i="2"/>
  <c r="M298" i="24" s="1"/>
  <c r="H325" i="2"/>
  <c r="M330" i="24" s="1"/>
  <c r="H357" i="2"/>
  <c r="M362" i="24" s="1"/>
  <c r="H405" i="2"/>
  <c r="M410" i="24" s="1"/>
  <c r="H434" i="2"/>
  <c r="M439" i="24" s="1"/>
  <c r="N461" i="2"/>
  <c r="H7" i="2"/>
  <c r="M12" i="24" s="1"/>
  <c r="H18" i="2"/>
  <c r="M23" i="24" s="1"/>
  <c r="H20" i="2"/>
  <c r="M25" i="24" s="1"/>
  <c r="H22" i="2"/>
  <c r="M27" i="24" s="1"/>
  <c r="H24" i="2"/>
  <c r="M29" i="24" s="1"/>
  <c r="H26" i="2"/>
  <c r="M31" i="24" s="1"/>
  <c r="H28" i="2"/>
  <c r="M33" i="24" s="1"/>
  <c r="H30" i="2"/>
  <c r="M35" i="24" s="1"/>
  <c r="H32" i="2"/>
  <c r="M37" i="24" s="1"/>
  <c r="H34" i="2"/>
  <c r="M39" i="24" s="1"/>
  <c r="H36" i="2"/>
  <c r="M41" i="24" s="1"/>
  <c r="H38" i="2"/>
  <c r="M43" i="24" s="1"/>
  <c r="H40" i="2"/>
  <c r="M45" i="24" s="1"/>
  <c r="N42" i="2"/>
  <c r="H55" i="2"/>
  <c r="M60" i="24" s="1"/>
  <c r="N58" i="2"/>
  <c r="N60" i="2"/>
  <c r="N62" i="2"/>
  <c r="H65" i="2"/>
  <c r="M70" i="24" s="1"/>
  <c r="H70" i="2"/>
  <c r="M75" i="24" s="1"/>
  <c r="H75" i="2"/>
  <c r="M80" i="24" s="1"/>
  <c r="N77" i="2"/>
  <c r="N83" i="2"/>
  <c r="H85" i="2"/>
  <c r="M90" i="24" s="1"/>
  <c r="N95" i="2"/>
  <c r="H102" i="2"/>
  <c r="M107" i="24" s="1"/>
  <c r="H107" i="2"/>
  <c r="M112" i="24" s="1"/>
  <c r="N109" i="2"/>
  <c r="H117" i="2"/>
  <c r="M122" i="24" s="1"/>
  <c r="H134" i="2"/>
  <c r="M139" i="24" s="1"/>
  <c r="H139" i="2"/>
  <c r="M144" i="24" s="1"/>
  <c r="N141" i="2"/>
  <c r="N143" i="2"/>
  <c r="N159" i="2"/>
  <c r="N173" i="2"/>
  <c r="N189" i="2"/>
  <c r="N191" i="2"/>
  <c r="N207" i="2"/>
  <c r="N221" i="2"/>
  <c r="N237" i="2"/>
  <c r="N239" i="2"/>
  <c r="N255" i="2"/>
  <c r="N269" i="2"/>
  <c r="N287" i="2"/>
  <c r="N303" i="2"/>
  <c r="N317" i="2"/>
  <c r="N335" i="2"/>
  <c r="N351" i="2"/>
  <c r="N365" i="2"/>
  <c r="N383" i="2"/>
  <c r="N399" i="2"/>
  <c r="N413" i="2"/>
  <c r="N431" i="2"/>
  <c r="H438" i="2"/>
  <c r="M443" i="24" s="1"/>
  <c r="H443" i="2"/>
  <c r="M448" i="24" s="1"/>
  <c r="H454" i="2"/>
  <c r="M459" i="24" s="1"/>
  <c r="H459" i="2"/>
  <c r="M464" i="24" s="1"/>
  <c r="H470" i="2"/>
  <c r="M475" i="24" s="1"/>
  <c r="H475" i="2"/>
  <c r="M480" i="24" s="1"/>
  <c r="H486" i="2"/>
  <c r="M491" i="24" s="1"/>
  <c r="H491" i="2"/>
  <c r="M496" i="24" s="1"/>
  <c r="H502" i="2"/>
  <c r="M507" i="24" s="1"/>
  <c r="H507" i="2"/>
  <c r="M512" i="24" s="1"/>
  <c r="H518" i="2"/>
  <c r="M523" i="24" s="1"/>
  <c r="H523" i="2"/>
  <c r="M528" i="24" s="1"/>
  <c r="H534" i="2"/>
  <c r="M539" i="24" s="1"/>
  <c r="H539" i="2"/>
  <c r="M544" i="24" s="1"/>
  <c r="H550" i="2"/>
  <c r="M555" i="24" s="1"/>
  <c r="H555" i="2"/>
  <c r="M560" i="24" s="1"/>
  <c r="H566" i="2"/>
  <c r="M571" i="24" s="1"/>
  <c r="H571" i="2"/>
  <c r="M576" i="24" s="1"/>
  <c r="H582" i="2"/>
  <c r="M587" i="24" s="1"/>
  <c r="H587" i="2"/>
  <c r="M592" i="24" s="1"/>
  <c r="N611" i="2"/>
  <c r="N639" i="2"/>
  <c r="N641" i="2"/>
  <c r="N671" i="2"/>
  <c r="N675" i="2"/>
  <c r="N707" i="2"/>
  <c r="N735" i="2"/>
  <c r="N737" i="2"/>
  <c r="N767" i="2"/>
  <c r="H775" i="2"/>
  <c r="M780" i="24" s="1"/>
  <c r="N6" i="2"/>
  <c r="N435" i="2"/>
  <c r="N483" i="2"/>
  <c r="N531" i="2"/>
  <c r="N579" i="2"/>
  <c r="N467" i="2"/>
  <c r="N515" i="2"/>
  <c r="N563" i="2"/>
  <c r="H69" i="2"/>
  <c r="M74" i="24" s="1"/>
  <c r="N93" i="2"/>
  <c r="H101" i="2"/>
  <c r="M106" i="24" s="1"/>
  <c r="N125" i="2"/>
  <c r="H133" i="2"/>
  <c r="M138" i="24" s="1"/>
  <c r="N149" i="2"/>
  <c r="N165" i="2"/>
  <c r="N213" i="2"/>
  <c r="N231" i="2"/>
  <c r="N245" i="2"/>
  <c r="N293" i="2"/>
  <c r="N375" i="2"/>
  <c r="N407" i="2"/>
  <c r="N423" i="2"/>
  <c r="H435" i="2"/>
  <c r="M440" i="24" s="1"/>
  <c r="H446" i="2"/>
  <c r="M451" i="24" s="1"/>
  <c r="H451" i="2"/>
  <c r="M456" i="24" s="1"/>
  <c r="H462" i="2"/>
  <c r="M467" i="24" s="1"/>
  <c r="H467" i="2"/>
  <c r="M472" i="24" s="1"/>
  <c r="H478" i="2"/>
  <c r="M483" i="24" s="1"/>
  <c r="H483" i="2"/>
  <c r="M488" i="24" s="1"/>
  <c r="H499" i="2"/>
  <c r="M504" i="24" s="1"/>
  <c r="H510" i="2"/>
  <c r="M515" i="24" s="1"/>
  <c r="H515" i="2"/>
  <c r="M520" i="24" s="1"/>
  <c r="H526" i="2"/>
  <c r="M531" i="24" s="1"/>
  <c r="H531" i="2"/>
  <c r="M536" i="24" s="1"/>
  <c r="H542" i="2"/>
  <c r="M547" i="24" s="1"/>
  <c r="H547" i="2"/>
  <c r="M552" i="24" s="1"/>
  <c r="H558" i="2"/>
  <c r="M563" i="24" s="1"/>
  <c r="H563" i="2"/>
  <c r="M568" i="24" s="1"/>
  <c r="H574" i="2"/>
  <c r="M579" i="24" s="1"/>
  <c r="H579" i="2"/>
  <c r="M584" i="24" s="1"/>
  <c r="H590" i="2"/>
  <c r="M595" i="24" s="1"/>
  <c r="N599" i="2"/>
  <c r="N617" i="2"/>
  <c r="N651" i="2"/>
  <c r="N663" i="2"/>
  <c r="N683" i="2"/>
  <c r="N695" i="2"/>
  <c r="N713" i="2"/>
  <c r="N747" i="2"/>
  <c r="N759" i="2"/>
  <c r="H9" i="2"/>
  <c r="M14" i="24" s="1"/>
  <c r="H14" i="2"/>
  <c r="M19" i="24" s="1"/>
  <c r="H54" i="2"/>
  <c r="M59" i="24" s="1"/>
  <c r="H59" i="2"/>
  <c r="M64" i="24" s="1"/>
  <c r="H61" i="2"/>
  <c r="M66" i="24" s="1"/>
  <c r="H63" i="2"/>
  <c r="M68" i="24" s="1"/>
  <c r="H71" i="2"/>
  <c r="M76" i="24" s="1"/>
  <c r="H74" i="2"/>
  <c r="M79" i="24" s="1"/>
  <c r="H79" i="2"/>
  <c r="M84" i="24" s="1"/>
  <c r="H82" i="2"/>
  <c r="M87" i="24" s="1"/>
  <c r="H87" i="2"/>
  <c r="M92" i="24" s="1"/>
  <c r="H90" i="2"/>
  <c r="M95" i="24" s="1"/>
  <c r="H95" i="2"/>
  <c r="M100" i="24" s="1"/>
  <c r="H103" i="2"/>
  <c r="M108" i="24" s="1"/>
  <c r="H106" i="2"/>
  <c r="M111" i="24" s="1"/>
  <c r="H111" i="2"/>
  <c r="M116" i="24" s="1"/>
  <c r="H114" i="2"/>
  <c r="M119" i="24" s="1"/>
  <c r="H119" i="2"/>
  <c r="M124" i="24" s="1"/>
  <c r="H122" i="2"/>
  <c r="M127" i="24" s="1"/>
  <c r="H127" i="2"/>
  <c r="M132" i="24" s="1"/>
  <c r="H130" i="2"/>
  <c r="M135" i="24" s="1"/>
  <c r="H135" i="2"/>
  <c r="M140" i="24" s="1"/>
  <c r="H138" i="2"/>
  <c r="M143" i="24" s="1"/>
  <c r="H143" i="2"/>
  <c r="M148" i="24" s="1"/>
  <c r="H146" i="2"/>
  <c r="M151" i="24" s="1"/>
  <c r="H151" i="2"/>
  <c r="M156" i="24" s="1"/>
  <c r="H154" i="2"/>
  <c r="M159" i="24" s="1"/>
  <c r="H159" i="2"/>
  <c r="M164" i="24" s="1"/>
  <c r="H162" i="2"/>
  <c r="M167" i="24" s="1"/>
  <c r="H167" i="2"/>
  <c r="M172" i="24" s="1"/>
  <c r="H170" i="2"/>
  <c r="M175" i="24" s="1"/>
  <c r="H175" i="2"/>
  <c r="M180" i="24" s="1"/>
  <c r="H178" i="2"/>
  <c r="M183" i="24" s="1"/>
  <c r="H183" i="2"/>
  <c r="M188" i="24" s="1"/>
  <c r="H186" i="2"/>
  <c r="M191" i="24" s="1"/>
  <c r="H191" i="2"/>
  <c r="M196" i="24" s="1"/>
  <c r="H194" i="2"/>
  <c r="M199" i="24" s="1"/>
  <c r="H199" i="2"/>
  <c r="M204" i="24" s="1"/>
  <c r="H202" i="2"/>
  <c r="M207" i="24" s="1"/>
  <c r="H207" i="2"/>
  <c r="M212" i="24" s="1"/>
  <c r="H210" i="2"/>
  <c r="M215" i="24" s="1"/>
  <c r="H215" i="2"/>
  <c r="M220" i="24" s="1"/>
  <c r="H218" i="2"/>
  <c r="M223" i="24" s="1"/>
  <c r="H223" i="2"/>
  <c r="M228" i="24" s="1"/>
  <c r="H226" i="2"/>
  <c r="M231" i="24" s="1"/>
  <c r="H231" i="2"/>
  <c r="M236" i="24" s="1"/>
  <c r="H234" i="2"/>
  <c r="M239" i="24" s="1"/>
  <c r="H239" i="2"/>
  <c r="M244" i="24" s="1"/>
  <c r="H242" i="2"/>
  <c r="M247" i="24" s="1"/>
  <c r="H247" i="2"/>
  <c r="M252" i="24" s="1"/>
  <c r="H250" i="2"/>
  <c r="M255" i="24" s="1"/>
  <c r="H255" i="2"/>
  <c r="M260" i="24" s="1"/>
  <c r="H258" i="2"/>
  <c r="M263" i="24" s="1"/>
  <c r="H263" i="2"/>
  <c r="M268" i="24" s="1"/>
  <c r="H266" i="2"/>
  <c r="M271" i="24" s="1"/>
  <c r="H271" i="2"/>
  <c r="M276" i="24" s="1"/>
  <c r="H274" i="2"/>
  <c r="M279" i="24" s="1"/>
  <c r="H279" i="2"/>
  <c r="M284" i="24" s="1"/>
  <c r="H282" i="2"/>
  <c r="M287" i="24" s="1"/>
  <c r="H287" i="2"/>
  <c r="M292" i="24" s="1"/>
  <c r="H290" i="2"/>
  <c r="M295" i="24" s="1"/>
  <c r="H295" i="2"/>
  <c r="M300" i="24" s="1"/>
  <c r="H298" i="2"/>
  <c r="M303" i="24" s="1"/>
  <c r="H303" i="2"/>
  <c r="M308" i="24" s="1"/>
  <c r="H306" i="2"/>
  <c r="M311" i="24" s="1"/>
  <c r="H311" i="2"/>
  <c r="M316" i="24" s="1"/>
  <c r="H314" i="2"/>
  <c r="M319" i="24" s="1"/>
  <c r="H319" i="2"/>
  <c r="M324" i="24" s="1"/>
  <c r="H322" i="2"/>
  <c r="M327" i="24" s="1"/>
  <c r="H327" i="2"/>
  <c r="M332" i="24" s="1"/>
  <c r="H330" i="2"/>
  <c r="M335" i="24" s="1"/>
  <c r="H335" i="2"/>
  <c r="M340" i="24" s="1"/>
  <c r="H338" i="2"/>
  <c r="M343" i="24" s="1"/>
  <c r="H343" i="2"/>
  <c r="M348" i="24" s="1"/>
  <c r="H346" i="2"/>
  <c r="M351" i="24" s="1"/>
  <c r="H351" i="2"/>
  <c r="M356" i="24" s="1"/>
  <c r="H354" i="2"/>
  <c r="M359" i="24" s="1"/>
  <c r="H359" i="2"/>
  <c r="M364" i="24" s="1"/>
  <c r="H362" i="2"/>
  <c r="M367" i="24" s="1"/>
  <c r="H367" i="2"/>
  <c r="M372" i="24" s="1"/>
  <c r="H370" i="2"/>
  <c r="M375" i="24" s="1"/>
  <c r="H375" i="2"/>
  <c r="M380" i="24" s="1"/>
  <c r="H378" i="2"/>
  <c r="M383" i="24" s="1"/>
  <c r="H383" i="2"/>
  <c r="M388" i="24" s="1"/>
  <c r="H386" i="2"/>
  <c r="M391" i="24" s="1"/>
  <c r="H391" i="2"/>
  <c r="M396" i="24" s="1"/>
  <c r="H394" i="2"/>
  <c r="M399" i="24" s="1"/>
  <c r="H399" i="2"/>
  <c r="M404" i="24" s="1"/>
  <c r="H402" i="2"/>
  <c r="M407" i="24" s="1"/>
  <c r="H407" i="2"/>
  <c r="M412" i="24" s="1"/>
  <c r="H410" i="2"/>
  <c r="M415" i="24" s="1"/>
  <c r="H415" i="2"/>
  <c r="M420" i="24" s="1"/>
  <c r="H418" i="2"/>
  <c r="M423" i="24" s="1"/>
  <c r="H423" i="2"/>
  <c r="M428" i="24" s="1"/>
  <c r="H426" i="2"/>
  <c r="M431" i="24" s="1"/>
  <c r="H431" i="2"/>
  <c r="M436" i="24" s="1"/>
  <c r="H437" i="2"/>
  <c r="M442" i="24" s="1"/>
  <c r="H445" i="2"/>
  <c r="M450" i="24" s="1"/>
  <c r="H453" i="2"/>
  <c r="M458" i="24" s="1"/>
  <c r="H461" i="2"/>
  <c r="M466" i="24" s="1"/>
  <c r="H469" i="2"/>
  <c r="M474" i="24" s="1"/>
  <c r="H477" i="2"/>
  <c r="M482" i="24" s="1"/>
  <c r="H485" i="2"/>
  <c r="M490" i="24" s="1"/>
  <c r="H493" i="2"/>
  <c r="M498" i="24" s="1"/>
  <c r="H501" i="2"/>
  <c r="M506" i="24" s="1"/>
  <c r="H509" i="2"/>
  <c r="M514" i="24" s="1"/>
  <c r="H517" i="2"/>
  <c r="M522" i="24" s="1"/>
  <c r="H525" i="2"/>
  <c r="M530" i="24" s="1"/>
  <c r="H533" i="2"/>
  <c r="M538" i="24" s="1"/>
  <c r="H541" i="2"/>
  <c r="M546" i="24" s="1"/>
  <c r="H549" i="2"/>
  <c r="M554" i="24" s="1"/>
  <c r="H557" i="2"/>
  <c r="M562" i="24" s="1"/>
  <c r="H565" i="2"/>
  <c r="M570" i="24" s="1"/>
  <c r="H573" i="2"/>
  <c r="M578" i="24" s="1"/>
  <c r="H581" i="2"/>
  <c r="M586" i="24" s="1"/>
  <c r="H589" i="2"/>
  <c r="M594" i="24" s="1"/>
  <c r="H594" i="2"/>
  <c r="M599" i="24" s="1"/>
  <c r="H599" i="2"/>
  <c r="M604" i="24" s="1"/>
  <c r="H609" i="2"/>
  <c r="M614" i="24" s="1"/>
  <c r="H626" i="2"/>
  <c r="M631" i="24" s="1"/>
  <c r="H631" i="2"/>
  <c r="M636" i="24" s="1"/>
  <c r="H641" i="2"/>
  <c r="M646" i="24" s="1"/>
  <c r="H658" i="2"/>
  <c r="M663" i="24" s="1"/>
  <c r="H663" i="2"/>
  <c r="M668" i="24" s="1"/>
  <c r="N665" i="2"/>
  <c r="H673" i="2"/>
  <c r="M678" i="24" s="1"/>
  <c r="H690" i="2"/>
  <c r="M695" i="24" s="1"/>
  <c r="H695" i="2"/>
  <c r="M700" i="24" s="1"/>
  <c r="H705" i="2"/>
  <c r="M710" i="24" s="1"/>
  <c r="H722" i="2"/>
  <c r="M727" i="24" s="1"/>
  <c r="H727" i="2"/>
  <c r="M732" i="24" s="1"/>
  <c r="H737" i="2"/>
  <c r="M742" i="24" s="1"/>
  <c r="H754" i="2"/>
  <c r="M759" i="24" s="1"/>
  <c r="H759" i="2"/>
  <c r="M764" i="24" s="1"/>
  <c r="N761" i="2"/>
  <c r="H769" i="2"/>
  <c r="M774" i="24" s="1"/>
  <c r="H789" i="2"/>
  <c r="M794" i="24" s="1"/>
  <c r="N791" i="2"/>
  <c r="H794" i="2"/>
  <c r="M799" i="24" s="1"/>
  <c r="N593" i="2"/>
  <c r="N689" i="2"/>
  <c r="N783" i="2"/>
  <c r="E262" i="20"/>
  <c r="H595" i="2"/>
  <c r="M600" i="24" s="1"/>
  <c r="H598" i="2"/>
  <c r="M603" i="24" s="1"/>
  <c r="H603" i="2"/>
  <c r="M608" i="24" s="1"/>
  <c r="H606" i="2"/>
  <c r="M611" i="24" s="1"/>
  <c r="H611" i="2"/>
  <c r="M616" i="24" s="1"/>
  <c r="H614" i="2"/>
  <c r="M619" i="24" s="1"/>
  <c r="H619" i="2"/>
  <c r="M624" i="24" s="1"/>
  <c r="H622" i="2"/>
  <c r="M627" i="24" s="1"/>
  <c r="H627" i="2"/>
  <c r="M632" i="24" s="1"/>
  <c r="H630" i="2"/>
  <c r="M635" i="24" s="1"/>
  <c r="H635" i="2"/>
  <c r="M640" i="24" s="1"/>
  <c r="H638" i="2"/>
  <c r="M643" i="24" s="1"/>
  <c r="H643" i="2"/>
  <c r="M648" i="24" s="1"/>
  <c r="H646" i="2"/>
  <c r="M651" i="24" s="1"/>
  <c r="H651" i="2"/>
  <c r="M656" i="24" s="1"/>
  <c r="H654" i="2"/>
  <c r="M659" i="24" s="1"/>
  <c r="H659" i="2"/>
  <c r="M664" i="24" s="1"/>
  <c r="H662" i="2"/>
  <c r="M667" i="24" s="1"/>
  <c r="H667" i="2"/>
  <c r="M672" i="24" s="1"/>
  <c r="H670" i="2"/>
  <c r="M675" i="24" s="1"/>
  <c r="H675" i="2"/>
  <c r="M680" i="24" s="1"/>
  <c r="H678" i="2"/>
  <c r="M683" i="24" s="1"/>
  <c r="H683" i="2"/>
  <c r="M688" i="24" s="1"/>
  <c r="H686" i="2"/>
  <c r="M691" i="24" s="1"/>
  <c r="H691" i="2"/>
  <c r="M696" i="24" s="1"/>
  <c r="H694" i="2"/>
  <c r="M699" i="24" s="1"/>
  <c r="H699" i="2"/>
  <c r="M704" i="24" s="1"/>
  <c r="H702" i="2"/>
  <c r="M707" i="24" s="1"/>
  <c r="H707" i="2"/>
  <c r="M712" i="24" s="1"/>
  <c r="H710" i="2"/>
  <c r="M715" i="24" s="1"/>
  <c r="H715" i="2"/>
  <c r="M720" i="24" s="1"/>
  <c r="H718" i="2"/>
  <c r="M723" i="24" s="1"/>
  <c r="H723" i="2"/>
  <c r="M728" i="24" s="1"/>
  <c r="H726" i="2"/>
  <c r="M731" i="24" s="1"/>
  <c r="H731" i="2"/>
  <c r="M736" i="24" s="1"/>
  <c r="H734" i="2"/>
  <c r="M739" i="24" s="1"/>
  <c r="H739" i="2"/>
  <c r="M744" i="24" s="1"/>
  <c r="H742" i="2"/>
  <c r="M747" i="24" s="1"/>
  <c r="H747" i="2"/>
  <c r="M752" i="24" s="1"/>
  <c r="H750" i="2"/>
  <c r="M755" i="24" s="1"/>
  <c r="H755" i="2"/>
  <c r="M760" i="24" s="1"/>
  <c r="H758" i="2"/>
  <c r="M763" i="24" s="1"/>
  <c r="H763" i="2"/>
  <c r="M768" i="24" s="1"/>
  <c r="H766" i="2"/>
  <c r="M771" i="24" s="1"/>
  <c r="H777" i="2"/>
  <c r="M782" i="24" s="1"/>
  <c r="H785" i="2"/>
  <c r="M790" i="24" s="1"/>
  <c r="H793" i="2"/>
  <c r="M798" i="24" s="1"/>
  <c r="E258" i="20"/>
  <c r="N13" i="2"/>
  <c r="N17" i="2"/>
  <c r="N19" i="2"/>
  <c r="N21" i="2"/>
  <c r="N23" i="2"/>
  <c r="N25" i="2"/>
  <c r="N27" i="2"/>
  <c r="N29" i="2"/>
  <c r="N31" i="2"/>
  <c r="N33" i="2"/>
  <c r="N35" i="2"/>
  <c r="N37" i="2"/>
  <c r="N39" i="2"/>
  <c r="N43" i="2"/>
  <c r="N44" i="2"/>
  <c r="N45" i="2"/>
  <c r="N46" i="2"/>
  <c r="N47" i="2"/>
  <c r="N48" i="2"/>
  <c r="N49" i="2"/>
  <c r="N50" i="2"/>
  <c r="N51" i="2"/>
  <c r="N52" i="2"/>
  <c r="N53" i="2"/>
  <c r="N57" i="2"/>
  <c r="N72" i="2"/>
  <c r="N76" i="2"/>
  <c r="N80" i="2"/>
  <c r="N84" i="2"/>
  <c r="N88" i="2"/>
  <c r="N92" i="2"/>
  <c r="N96" i="2"/>
  <c r="N100" i="2"/>
  <c r="N104" i="2"/>
  <c r="N108" i="2"/>
  <c r="N116" i="2"/>
  <c r="N120" i="2"/>
  <c r="F41" i="20"/>
  <c r="N128" i="2"/>
  <c r="N132" i="2"/>
  <c r="F45" i="20"/>
  <c r="N140" i="2"/>
  <c r="N144" i="2"/>
  <c r="F49" i="20"/>
  <c r="N152" i="2"/>
  <c r="N156" i="2"/>
  <c r="F53" i="20"/>
  <c r="N164" i="2"/>
  <c r="N168" i="2"/>
  <c r="F57" i="20"/>
  <c r="N176" i="2"/>
  <c r="N180" i="2"/>
  <c r="F61" i="20"/>
  <c r="N188" i="2"/>
  <c r="N192" i="2"/>
  <c r="F65" i="20"/>
  <c r="N200" i="2"/>
  <c r="N204" i="2"/>
  <c r="F69" i="20"/>
  <c r="N212" i="2"/>
  <c r="N216" i="2"/>
  <c r="F73" i="20"/>
  <c r="N224" i="2"/>
  <c r="N228" i="2"/>
  <c r="F77" i="20"/>
  <c r="N236" i="2"/>
  <c r="N240" i="2"/>
  <c r="F81" i="20"/>
  <c r="E84" i="20"/>
  <c r="N252" i="2"/>
  <c r="F85" i="20"/>
  <c r="E88" i="20"/>
  <c r="N264" i="2"/>
  <c r="F89" i="20"/>
  <c r="E92" i="20"/>
  <c r="N276" i="2"/>
  <c r="F93" i="20"/>
  <c r="E96" i="20"/>
  <c r="N288" i="2"/>
  <c r="F97" i="20"/>
  <c r="E100" i="20"/>
  <c r="N300" i="2"/>
  <c r="F101" i="20"/>
  <c r="E104" i="20"/>
  <c r="N312" i="2"/>
  <c r="F105" i="20"/>
  <c r="E108" i="20"/>
  <c r="N324" i="2"/>
  <c r="F109" i="20"/>
  <c r="E112" i="20"/>
  <c r="N336" i="2"/>
  <c r="F113" i="20"/>
  <c r="E116" i="20"/>
  <c r="N348" i="2"/>
  <c r="F117" i="20"/>
  <c r="E120" i="20"/>
  <c r="N360" i="2"/>
  <c r="F121" i="20"/>
  <c r="E124" i="20"/>
  <c r="N372" i="2"/>
  <c r="F125" i="20"/>
  <c r="E128" i="20"/>
  <c r="N384" i="2"/>
  <c r="F129" i="20"/>
  <c r="E132" i="20"/>
  <c r="N396" i="2"/>
  <c r="F133" i="20"/>
  <c r="E136" i="20"/>
  <c r="N408" i="2"/>
  <c r="F137" i="20"/>
  <c r="E140" i="20"/>
  <c r="N420" i="2"/>
  <c r="F141" i="20"/>
  <c r="E144" i="20"/>
  <c r="N432" i="2"/>
  <c r="F145" i="20"/>
  <c r="E148" i="20"/>
  <c r="N444" i="2"/>
  <c r="F149" i="20"/>
  <c r="E152" i="20"/>
  <c r="N456" i="2"/>
  <c r="F153" i="20"/>
  <c r="E156" i="20"/>
  <c r="N468" i="2"/>
  <c r="F157" i="20"/>
  <c r="E160" i="20"/>
  <c r="N480" i="2"/>
  <c r="F161" i="20"/>
  <c r="E164" i="20"/>
  <c r="N492" i="2"/>
  <c r="F165" i="20"/>
  <c r="E168" i="20"/>
  <c r="N504" i="2"/>
  <c r="F169" i="20"/>
  <c r="E172" i="20"/>
  <c r="N516" i="2"/>
  <c r="F173" i="20"/>
  <c r="E176" i="20"/>
  <c r="N528" i="2"/>
  <c r="F177" i="20"/>
  <c r="E180" i="20"/>
  <c r="N540" i="2"/>
  <c r="F181" i="20"/>
  <c r="E184" i="20"/>
  <c r="N552" i="2"/>
  <c r="F185" i="20"/>
  <c r="E188" i="20"/>
  <c r="N564" i="2"/>
  <c r="F189" i="20"/>
  <c r="E192" i="20"/>
  <c r="N576" i="2"/>
  <c r="F193" i="20"/>
  <c r="E196" i="20"/>
  <c r="N588" i="2"/>
  <c r="F197" i="20"/>
  <c r="E200" i="20"/>
  <c r="N600" i="2"/>
  <c r="F201" i="20"/>
  <c r="E204" i="20"/>
  <c r="N612" i="2"/>
  <c r="F205" i="20"/>
  <c r="E208" i="20"/>
  <c r="N624" i="2"/>
  <c r="F209" i="20"/>
  <c r="E212" i="20"/>
  <c r="N636" i="2"/>
  <c r="F213" i="20"/>
  <c r="E216" i="20"/>
  <c r="N648" i="2"/>
  <c r="F217" i="20"/>
  <c r="E220" i="20"/>
  <c r="N660" i="2"/>
  <c r="F221" i="20"/>
  <c r="E224" i="20"/>
  <c r="N672" i="2"/>
  <c r="F225" i="20"/>
  <c r="E228" i="20"/>
  <c r="N684" i="2"/>
  <c r="F229" i="20"/>
  <c r="E232" i="20"/>
  <c r="N696" i="2"/>
  <c r="F233" i="20"/>
  <c r="E236" i="20"/>
  <c r="N708" i="2"/>
  <c r="F237" i="20"/>
  <c r="E240" i="20"/>
  <c r="N720" i="2"/>
  <c r="F241" i="20"/>
  <c r="E244" i="20"/>
  <c r="N732" i="2"/>
  <c r="F245" i="20"/>
  <c r="E248" i="20"/>
  <c r="N744" i="2"/>
  <c r="F249" i="20"/>
  <c r="E252" i="20"/>
  <c r="N756" i="2"/>
  <c r="F253" i="20"/>
  <c r="E256" i="20"/>
  <c r="N768" i="2"/>
  <c r="F257" i="20"/>
  <c r="E260" i="20"/>
  <c r="N780" i="2"/>
  <c r="F261" i="20"/>
  <c r="E264" i="20"/>
  <c r="N792" i="2"/>
  <c r="F265" i="20"/>
  <c r="F3" i="20"/>
  <c r="F4" i="20"/>
  <c r="F5" i="20"/>
  <c r="F6" i="20"/>
  <c r="F7" i="20"/>
  <c r="F8" i="20"/>
  <c r="F9" i="20"/>
  <c r="F10" i="20"/>
  <c r="F11" i="20"/>
  <c r="F12" i="20"/>
  <c r="F13" i="20"/>
  <c r="F14" i="20"/>
  <c r="F15" i="20"/>
  <c r="F16" i="20"/>
  <c r="F17" i="20"/>
  <c r="F18" i="20"/>
  <c r="F19" i="20"/>
  <c r="F20" i="20"/>
  <c r="F21" i="20"/>
  <c r="F22" i="20"/>
  <c r="F23" i="20"/>
  <c r="F24" i="20"/>
  <c r="F25" i="20"/>
  <c r="F26" i="20"/>
  <c r="F27" i="20"/>
  <c r="F28" i="20"/>
  <c r="F29" i="20"/>
  <c r="F30" i="20"/>
  <c r="F31" i="20"/>
  <c r="F32" i="20"/>
  <c r="F33" i="20"/>
  <c r="F34" i="20"/>
  <c r="F35" i="20"/>
  <c r="F36" i="20"/>
  <c r="F37" i="20"/>
  <c r="G40" i="20"/>
  <c r="E41" i="20"/>
  <c r="G44" i="20"/>
  <c r="E45" i="20"/>
  <c r="G48" i="20"/>
  <c r="E49" i="20"/>
  <c r="G52" i="20"/>
  <c r="E53" i="20"/>
  <c r="G56" i="20"/>
  <c r="E57" i="20"/>
  <c r="G60" i="20"/>
  <c r="E61" i="20"/>
  <c r="G64" i="20"/>
  <c r="E65" i="20"/>
  <c r="G68" i="20"/>
  <c r="E69" i="20"/>
  <c r="G72" i="20"/>
  <c r="E73" i="20"/>
  <c r="G76" i="20"/>
  <c r="E77" i="20"/>
  <c r="G80" i="20"/>
  <c r="E83" i="20"/>
  <c r="E85" i="20"/>
  <c r="G86" i="20"/>
  <c r="G88" i="20"/>
  <c r="E91" i="20"/>
  <c r="E93" i="20"/>
  <c r="G94" i="20"/>
  <c r="G96" i="20"/>
  <c r="E99" i="20"/>
  <c r="E101" i="20"/>
  <c r="G102" i="20"/>
  <c r="G104" i="20"/>
  <c r="E107" i="20"/>
  <c r="E109" i="20"/>
  <c r="G110" i="20"/>
  <c r="G112" i="20"/>
  <c r="E115" i="20"/>
  <c r="E117" i="20"/>
  <c r="G118" i="20"/>
  <c r="G120" i="20"/>
  <c r="E123" i="20"/>
  <c r="E125" i="20"/>
  <c r="G126" i="20"/>
  <c r="G128" i="20"/>
  <c r="E131" i="20"/>
  <c r="E133" i="20"/>
  <c r="G134" i="20"/>
  <c r="G136" i="20"/>
  <c r="E139" i="20"/>
  <c r="E141" i="20"/>
  <c r="G142" i="20"/>
  <c r="G144" i="20"/>
  <c r="E147" i="20"/>
  <c r="E149" i="20"/>
  <c r="G150" i="20"/>
  <c r="G152" i="20"/>
  <c r="E155" i="20"/>
  <c r="E157" i="20"/>
  <c r="G158" i="20"/>
  <c r="G160" i="20"/>
  <c r="E163" i="20"/>
  <c r="E165" i="20"/>
  <c r="G166" i="20"/>
  <c r="G168" i="20"/>
  <c r="E171" i="20"/>
  <c r="E173" i="20"/>
  <c r="G174" i="20"/>
  <c r="G176" i="20"/>
  <c r="E179" i="20"/>
  <c r="E181" i="20"/>
  <c r="G182" i="20"/>
  <c r="G184" i="20"/>
  <c r="E187" i="20"/>
  <c r="E189" i="20"/>
  <c r="G190" i="20"/>
  <c r="G192" i="20"/>
  <c r="E195" i="20"/>
  <c r="E197" i="20"/>
  <c r="G198" i="20"/>
  <c r="G200" i="20"/>
  <c r="E203" i="20"/>
  <c r="E205" i="20"/>
  <c r="G206" i="20"/>
  <c r="G208" i="20"/>
  <c r="E211" i="20"/>
  <c r="E213" i="20"/>
  <c r="G214" i="20"/>
  <c r="G216" i="20"/>
  <c r="E219" i="20"/>
  <c r="E221" i="20"/>
  <c r="G222" i="20"/>
  <c r="G224" i="20"/>
  <c r="E227" i="20"/>
  <c r="E229" i="20"/>
  <c r="G230" i="20"/>
  <c r="G232" i="20"/>
  <c r="E235" i="20"/>
  <c r="E237" i="20"/>
  <c r="G238" i="20"/>
  <c r="G240" i="20"/>
  <c r="E243" i="20"/>
  <c r="E245" i="20"/>
  <c r="G246" i="20"/>
  <c r="G248" i="20"/>
  <c r="E251" i="20"/>
  <c r="E253" i="20"/>
  <c r="G254" i="20"/>
  <c r="G256" i="20"/>
  <c r="E259" i="20"/>
  <c r="E261" i="20"/>
  <c r="G262" i="20"/>
  <c r="G264" i="20"/>
  <c r="F38" i="20"/>
  <c r="F42" i="20"/>
  <c r="F46" i="20"/>
  <c r="F50" i="20"/>
  <c r="F54" i="20"/>
  <c r="F62" i="20"/>
  <c r="F70" i="20"/>
  <c r="F74" i="20"/>
  <c r="F78" i="20"/>
  <c r="F82" i="20"/>
  <c r="G83" i="20"/>
  <c r="F86" i="20"/>
  <c r="G87" i="20"/>
  <c r="F90" i="20"/>
  <c r="G91" i="20"/>
  <c r="F94" i="20"/>
  <c r="G95" i="20"/>
  <c r="F98" i="20"/>
  <c r="G99" i="20"/>
  <c r="F102" i="20"/>
  <c r="G103" i="20"/>
  <c r="F106" i="20"/>
  <c r="G107" i="20"/>
  <c r="F110" i="20"/>
  <c r="G111" i="20"/>
  <c r="F114" i="20"/>
  <c r="G115" i="20"/>
  <c r="F118" i="20"/>
  <c r="G119" i="20"/>
  <c r="F122" i="20"/>
  <c r="G123" i="20"/>
  <c r="F126" i="20"/>
  <c r="G127" i="20"/>
  <c r="F130" i="20"/>
  <c r="G131" i="20"/>
  <c r="F134" i="20"/>
  <c r="G135" i="20"/>
  <c r="F138" i="20"/>
  <c r="G139" i="20"/>
  <c r="F142" i="20"/>
  <c r="G143" i="20"/>
  <c r="F146" i="20"/>
  <c r="G147" i="20"/>
  <c r="F150" i="20"/>
  <c r="G151" i="20"/>
  <c r="F154" i="20"/>
  <c r="G155" i="20"/>
  <c r="F158" i="20"/>
  <c r="G159" i="20"/>
  <c r="F162" i="20"/>
  <c r="G163" i="20"/>
  <c r="F166" i="20"/>
  <c r="G167" i="20"/>
  <c r="F170" i="20"/>
  <c r="G171" i="20"/>
  <c r="F174" i="20"/>
  <c r="G175" i="20"/>
  <c r="F178" i="20"/>
  <c r="G179" i="20"/>
  <c r="F182" i="20"/>
  <c r="G183" i="20"/>
  <c r="F186" i="20"/>
  <c r="G187" i="20"/>
  <c r="F190" i="20"/>
  <c r="G191" i="20"/>
  <c r="F194" i="20"/>
  <c r="G195" i="20"/>
  <c r="F198" i="20"/>
  <c r="G199" i="20"/>
  <c r="F202" i="20"/>
  <c r="G203" i="20"/>
  <c r="F206" i="20"/>
  <c r="G207" i="20"/>
  <c r="F210" i="20"/>
  <c r="G211" i="20"/>
  <c r="F214" i="20"/>
  <c r="G215" i="20"/>
  <c r="F218" i="20"/>
  <c r="G219" i="20"/>
  <c r="F222" i="20"/>
  <c r="G223" i="20"/>
  <c r="F226" i="20"/>
  <c r="G227" i="20"/>
  <c r="F230" i="20"/>
  <c r="G231" i="20"/>
  <c r="F234" i="20"/>
  <c r="G235" i="20"/>
  <c r="F238" i="20"/>
  <c r="G239" i="20"/>
  <c r="F242" i="20"/>
  <c r="G243" i="20"/>
  <c r="F246" i="20"/>
  <c r="G247" i="20"/>
  <c r="F250" i="20"/>
  <c r="G251" i="20"/>
  <c r="F254" i="20"/>
  <c r="G255" i="20"/>
  <c r="F258" i="20"/>
  <c r="G259" i="20"/>
  <c r="F262" i="20"/>
  <c r="G263" i="20"/>
  <c r="G3" i="20"/>
  <c r="G4" i="20"/>
  <c r="G5" i="20"/>
  <c r="G6" i="20"/>
  <c r="G7" i="20"/>
  <c r="G8" i="20"/>
  <c r="G9" i="20"/>
  <c r="G10" i="20"/>
  <c r="G11" i="20"/>
  <c r="G12" i="20"/>
  <c r="G13" i="20"/>
  <c r="G14" i="20"/>
  <c r="G15" i="20"/>
  <c r="G16" i="20"/>
  <c r="G17" i="20"/>
  <c r="G18" i="20"/>
  <c r="G19" i="20"/>
  <c r="G20" i="20"/>
  <c r="G21" i="20"/>
  <c r="G22" i="20"/>
  <c r="G23" i="20"/>
  <c r="G24" i="20"/>
  <c r="G25" i="20"/>
  <c r="G26" i="20"/>
  <c r="G27" i="20"/>
  <c r="G28" i="20"/>
  <c r="G29" i="20"/>
  <c r="G30" i="20"/>
  <c r="G31" i="20"/>
  <c r="G32" i="20"/>
  <c r="G33" i="20"/>
  <c r="G34" i="20"/>
  <c r="G35" i="20"/>
  <c r="G36" i="20"/>
  <c r="G37" i="20"/>
  <c r="E38" i="20"/>
  <c r="G41" i="20"/>
  <c r="E42" i="20"/>
  <c r="G45" i="20"/>
  <c r="E46" i="20"/>
  <c r="G49" i="20"/>
  <c r="E50" i="20"/>
  <c r="G53" i="20"/>
  <c r="E54" i="20"/>
  <c r="G57" i="20"/>
  <c r="E58" i="20"/>
  <c r="G61" i="20"/>
  <c r="E62" i="20"/>
  <c r="G65" i="20"/>
  <c r="E66" i="20"/>
  <c r="G69" i="20"/>
  <c r="E70" i="20"/>
  <c r="G73" i="20"/>
  <c r="E74" i="20"/>
  <c r="G77" i="20"/>
  <c r="E78" i="20"/>
  <c r="E82" i="20"/>
  <c r="G85" i="20"/>
  <c r="E90" i="20"/>
  <c r="G93" i="20"/>
  <c r="E98" i="20"/>
  <c r="G101" i="20"/>
  <c r="E106" i="20"/>
  <c r="G109" i="20"/>
  <c r="E114" i="20"/>
  <c r="G117" i="20"/>
  <c r="E122" i="20"/>
  <c r="G125" i="20"/>
  <c r="E130" i="20"/>
  <c r="G133" i="20"/>
  <c r="E138" i="20"/>
  <c r="G141" i="20"/>
  <c r="E146" i="20"/>
  <c r="G149" i="20"/>
  <c r="E154" i="20"/>
  <c r="G157" i="20"/>
  <c r="E162" i="20"/>
  <c r="G165" i="20"/>
  <c r="E170" i="20"/>
  <c r="G173" i="20"/>
  <c r="E178" i="20"/>
  <c r="G181" i="20"/>
  <c r="E186" i="20"/>
  <c r="G189" i="20"/>
  <c r="E194" i="20"/>
  <c r="G197" i="20"/>
  <c r="E202" i="20"/>
  <c r="G205" i="20"/>
  <c r="E210" i="20"/>
  <c r="G213" i="20"/>
  <c r="E218" i="20"/>
  <c r="G221" i="20"/>
  <c r="E226" i="20"/>
  <c r="G229" i="20"/>
  <c r="E234" i="20"/>
  <c r="G237" i="20"/>
  <c r="E242" i="20"/>
  <c r="G245" i="20"/>
  <c r="E250" i="20"/>
  <c r="G253" i="20"/>
  <c r="G261" i="20"/>
  <c r="F58" i="20"/>
  <c r="F66" i="20"/>
  <c r="N10" i="2"/>
  <c r="N15" i="2"/>
  <c r="N18" i="2"/>
  <c r="N20" i="2"/>
  <c r="N22" i="2"/>
  <c r="N24" i="2"/>
  <c r="N26" i="2"/>
  <c r="N28" i="2"/>
  <c r="N30" i="2"/>
  <c r="N32" i="2"/>
  <c r="N34" i="2"/>
  <c r="N36" i="2"/>
  <c r="N38" i="2"/>
  <c r="N41" i="2"/>
  <c r="N55" i="2"/>
  <c r="N70" i="2"/>
  <c r="N74" i="2"/>
  <c r="N78" i="2"/>
  <c r="N82" i="2"/>
  <c r="N86" i="2"/>
  <c r="N90" i="2"/>
  <c r="N94" i="2"/>
  <c r="N98" i="2"/>
  <c r="N102" i="2"/>
  <c r="N106" i="2"/>
  <c r="N110" i="2"/>
  <c r="N114" i="2"/>
  <c r="F39" i="20"/>
  <c r="N122" i="2"/>
  <c r="N126" i="2"/>
  <c r="F43" i="20"/>
  <c r="N134" i="2"/>
  <c r="N138" i="2"/>
  <c r="F47" i="20"/>
  <c r="N146" i="2"/>
  <c r="N150" i="2"/>
  <c r="F51" i="20"/>
  <c r="N158" i="2"/>
  <c r="N162" i="2"/>
  <c r="F55" i="20"/>
  <c r="N170" i="2"/>
  <c r="N174" i="2"/>
  <c r="F59" i="20"/>
  <c r="N182" i="2"/>
  <c r="N186" i="2"/>
  <c r="F63" i="20"/>
  <c r="N194" i="2"/>
  <c r="N198" i="2"/>
  <c r="F67" i="20"/>
  <c r="N206" i="2"/>
  <c r="N210" i="2"/>
  <c r="F71" i="20"/>
  <c r="N218" i="2"/>
  <c r="N222" i="2"/>
  <c r="F75" i="20"/>
  <c r="N230" i="2"/>
  <c r="N234" i="2"/>
  <c r="F79" i="20"/>
  <c r="N242" i="2"/>
  <c r="N246" i="2"/>
  <c r="F83" i="20"/>
  <c r="N254" i="2"/>
  <c r="N258" i="2"/>
  <c r="F87" i="20"/>
  <c r="N266" i="2"/>
  <c r="N270" i="2"/>
  <c r="F91" i="20"/>
  <c r="N278" i="2"/>
  <c r="N282" i="2"/>
  <c r="F95" i="20"/>
  <c r="N290" i="2"/>
  <c r="N294" i="2"/>
  <c r="F99" i="20"/>
  <c r="N302" i="2"/>
  <c r="N306" i="2"/>
  <c r="F103" i="20"/>
  <c r="N314" i="2"/>
  <c r="N318" i="2"/>
  <c r="F107" i="20"/>
  <c r="N326" i="2"/>
  <c r="N330" i="2"/>
  <c r="F111" i="20"/>
  <c r="N338" i="2"/>
  <c r="N342" i="2"/>
  <c r="F115" i="20"/>
  <c r="N350" i="2"/>
  <c r="N354" i="2"/>
  <c r="F119" i="20"/>
  <c r="N362" i="2"/>
  <c r="N366" i="2"/>
  <c r="F123" i="20"/>
  <c r="N374" i="2"/>
  <c r="N378" i="2"/>
  <c r="F127" i="20"/>
  <c r="N386" i="2"/>
  <c r="N390" i="2"/>
  <c r="F131" i="20"/>
  <c r="N398" i="2"/>
  <c r="N402" i="2"/>
  <c r="F135" i="20"/>
  <c r="N410" i="2"/>
  <c r="N414" i="2"/>
  <c r="F139" i="20"/>
  <c r="N422" i="2"/>
  <c r="N426" i="2"/>
  <c r="F143" i="20"/>
  <c r="N434" i="2"/>
  <c r="N438" i="2"/>
  <c r="F147" i="20"/>
  <c r="N446" i="2"/>
  <c r="N450" i="2"/>
  <c r="F151" i="20"/>
  <c r="N458" i="2"/>
  <c r="N462" i="2"/>
  <c r="F155" i="20"/>
  <c r="N470" i="2"/>
  <c r="N474" i="2"/>
  <c r="F159" i="20"/>
  <c r="N482" i="2"/>
  <c r="N486" i="2"/>
  <c r="F163" i="20"/>
  <c r="N494" i="2"/>
  <c r="N498" i="2"/>
  <c r="F167" i="20"/>
  <c r="N506" i="2"/>
  <c r="N510" i="2"/>
  <c r="F171" i="20"/>
  <c r="N518" i="2"/>
  <c r="N522" i="2"/>
  <c r="F175" i="20"/>
  <c r="N530" i="2"/>
  <c r="N534" i="2"/>
  <c r="F179" i="20"/>
  <c r="N542" i="2"/>
  <c r="N546" i="2"/>
  <c r="F183" i="20"/>
  <c r="N554" i="2"/>
  <c r="N558" i="2"/>
  <c r="F187" i="20"/>
  <c r="N566" i="2"/>
  <c r="N570" i="2"/>
  <c r="F191" i="20"/>
  <c r="N578" i="2"/>
  <c r="N582" i="2"/>
  <c r="F195" i="20"/>
  <c r="N590" i="2"/>
  <c r="N594" i="2"/>
  <c r="F199" i="20"/>
  <c r="N602" i="2"/>
  <c r="N606" i="2"/>
  <c r="F203" i="20"/>
  <c r="N614" i="2"/>
  <c r="N618" i="2"/>
  <c r="F207" i="20"/>
  <c r="N626" i="2"/>
  <c r="N630" i="2"/>
  <c r="F211" i="20"/>
  <c r="N638" i="2"/>
  <c r="N642" i="2"/>
  <c r="F215" i="20"/>
  <c r="N650" i="2"/>
  <c r="N654" i="2"/>
  <c r="F219" i="20"/>
  <c r="N662" i="2"/>
  <c r="N666" i="2"/>
  <c r="F223" i="20"/>
  <c r="N674" i="2"/>
  <c r="N678" i="2"/>
  <c r="F227" i="20"/>
  <c r="N686" i="2"/>
  <c r="N690" i="2"/>
  <c r="F231" i="20"/>
  <c r="N698" i="2"/>
  <c r="N702" i="2"/>
  <c r="F235" i="20"/>
  <c r="N710" i="2"/>
  <c r="N714" i="2"/>
  <c r="F239" i="20"/>
  <c r="N722" i="2"/>
  <c r="N726" i="2"/>
  <c r="F243" i="20"/>
  <c r="N734" i="2"/>
  <c r="N738" i="2"/>
  <c r="F247" i="20"/>
  <c r="N746" i="2"/>
  <c r="N750" i="2"/>
  <c r="F251" i="20"/>
  <c r="N758" i="2"/>
  <c r="N762" i="2"/>
  <c r="F255" i="20"/>
  <c r="N770" i="2"/>
  <c r="N774" i="2"/>
  <c r="F259" i="20"/>
  <c r="N782" i="2"/>
  <c r="N786" i="2"/>
  <c r="F263" i="20"/>
  <c r="N794" i="2"/>
  <c r="G38" i="20"/>
  <c r="E39" i="20"/>
  <c r="G42" i="20"/>
  <c r="E43" i="20"/>
  <c r="G46" i="20"/>
  <c r="E47" i="20"/>
  <c r="G50" i="20"/>
  <c r="E51" i="20"/>
  <c r="G54" i="20"/>
  <c r="E55" i="20"/>
  <c r="G58" i="20"/>
  <c r="E59" i="20"/>
  <c r="G62" i="20"/>
  <c r="E63" i="20"/>
  <c r="G66" i="20"/>
  <c r="E67" i="20"/>
  <c r="G70" i="20"/>
  <c r="E71" i="20"/>
  <c r="G74" i="20"/>
  <c r="E75" i="20"/>
  <c r="G78" i="20"/>
  <c r="E79" i="20"/>
  <c r="E81" i="20"/>
  <c r="G82" i="20"/>
  <c r="G84" i="20"/>
  <c r="E87" i="20"/>
  <c r="E89" i="20"/>
  <c r="G90" i="20"/>
  <c r="G92" i="20"/>
  <c r="E95" i="20"/>
  <c r="E97" i="20"/>
  <c r="G98" i="20"/>
  <c r="G100" i="20"/>
  <c r="E103" i="20"/>
  <c r="E105" i="20"/>
  <c r="G106" i="20"/>
  <c r="G108" i="20"/>
  <c r="E111" i="20"/>
  <c r="E113" i="20"/>
  <c r="G114" i="20"/>
  <c r="G116" i="20"/>
  <c r="E119" i="20"/>
  <c r="E121" i="20"/>
  <c r="G122" i="20"/>
  <c r="G124" i="20"/>
  <c r="E127" i="20"/>
  <c r="E129" i="20"/>
  <c r="G130" i="20"/>
  <c r="G132" i="20"/>
  <c r="E135" i="20"/>
  <c r="E137" i="20"/>
  <c r="G138" i="20"/>
  <c r="G140" i="20"/>
  <c r="E143" i="20"/>
  <c r="E145" i="20"/>
  <c r="G146" i="20"/>
  <c r="G148" i="20"/>
  <c r="E151" i="20"/>
  <c r="E153" i="20"/>
  <c r="G154" i="20"/>
  <c r="G156" i="20"/>
  <c r="E159" i="20"/>
  <c r="E161" i="20"/>
  <c r="G162" i="20"/>
  <c r="G164" i="20"/>
  <c r="E167" i="20"/>
  <c r="E169" i="20"/>
  <c r="G170" i="20"/>
  <c r="G172" i="20"/>
  <c r="E175" i="20"/>
  <c r="E177" i="20"/>
  <c r="G178" i="20"/>
  <c r="G180" i="20"/>
  <c r="E183" i="20"/>
  <c r="E185" i="20"/>
  <c r="G186" i="20"/>
  <c r="G188" i="20"/>
  <c r="E191" i="20"/>
  <c r="E193" i="20"/>
  <c r="G194" i="20"/>
  <c r="G196" i="20"/>
  <c r="E199" i="20"/>
  <c r="E201" i="20"/>
  <c r="G202" i="20"/>
  <c r="G204" i="20"/>
  <c r="E207" i="20"/>
  <c r="E209" i="20"/>
  <c r="G210" i="20"/>
  <c r="G212" i="20"/>
  <c r="E215" i="20"/>
  <c r="E217" i="20"/>
  <c r="G218" i="20"/>
  <c r="G220" i="20"/>
  <c r="E223" i="20"/>
  <c r="E225" i="20"/>
  <c r="G226" i="20"/>
  <c r="G228" i="20"/>
  <c r="E231" i="20"/>
  <c r="E233" i="20"/>
  <c r="G234" i="20"/>
  <c r="G236" i="20"/>
  <c r="E239" i="20"/>
  <c r="E241" i="20"/>
  <c r="G242" i="20"/>
  <c r="G244" i="20"/>
  <c r="E247" i="20"/>
  <c r="E249" i="20"/>
  <c r="G250" i="20"/>
  <c r="G252" i="20"/>
  <c r="E255" i="20"/>
  <c r="E257" i="20"/>
  <c r="G258" i="20"/>
  <c r="G260" i="20"/>
  <c r="E263" i="20"/>
  <c r="E265" i="20"/>
  <c r="H13" i="2"/>
  <c r="M18" i="24" s="1"/>
  <c r="H17" i="2"/>
  <c r="M22" i="24" s="1"/>
  <c r="H19" i="2"/>
  <c r="M24" i="24" s="1"/>
  <c r="H21" i="2"/>
  <c r="M26" i="24" s="1"/>
  <c r="H23" i="2"/>
  <c r="M28" i="24" s="1"/>
  <c r="H25" i="2"/>
  <c r="M30" i="24" s="1"/>
  <c r="H27" i="2"/>
  <c r="M32" i="24" s="1"/>
  <c r="H29" i="2"/>
  <c r="M34" i="24" s="1"/>
  <c r="H31" i="2"/>
  <c r="M36" i="24" s="1"/>
  <c r="H33" i="2"/>
  <c r="M38" i="24" s="1"/>
  <c r="H35" i="2"/>
  <c r="M40" i="24" s="1"/>
  <c r="H37" i="2"/>
  <c r="M42" i="24" s="1"/>
  <c r="H39" i="2"/>
  <c r="M44" i="24" s="1"/>
  <c r="H43" i="2"/>
  <c r="M48" i="24" s="1"/>
  <c r="H44" i="2"/>
  <c r="M49" i="24" s="1"/>
  <c r="H45" i="2"/>
  <c r="M50" i="24" s="1"/>
  <c r="H46" i="2"/>
  <c r="M51" i="24" s="1"/>
  <c r="H47" i="2"/>
  <c r="M52" i="24" s="1"/>
  <c r="H48" i="2"/>
  <c r="M53" i="24" s="1"/>
  <c r="H49" i="2"/>
  <c r="M54" i="24" s="1"/>
  <c r="H50" i="2"/>
  <c r="M55" i="24" s="1"/>
  <c r="H51" i="2"/>
  <c r="M56" i="24" s="1"/>
  <c r="H52" i="2"/>
  <c r="M57" i="24" s="1"/>
  <c r="H53" i="2"/>
  <c r="M58" i="24" s="1"/>
  <c r="H57" i="2"/>
  <c r="M62" i="24" s="1"/>
  <c r="H72" i="2"/>
  <c r="M77" i="24" s="1"/>
  <c r="H76" i="2"/>
  <c r="M81" i="24" s="1"/>
  <c r="H80" i="2"/>
  <c r="M85" i="24" s="1"/>
  <c r="H84" i="2"/>
  <c r="M89" i="24" s="1"/>
  <c r="H88" i="2"/>
  <c r="M93" i="24" s="1"/>
  <c r="H92" i="2"/>
  <c r="M97" i="24" s="1"/>
  <c r="H100" i="2"/>
  <c r="M105" i="24" s="1"/>
  <c r="H104" i="2"/>
  <c r="M109" i="24" s="1"/>
  <c r="H108" i="2"/>
  <c r="M113" i="24" s="1"/>
  <c r="H112" i="2"/>
  <c r="M117" i="24" s="1"/>
  <c r="H116" i="2"/>
  <c r="M121" i="24" s="1"/>
  <c r="F40" i="20"/>
  <c r="H120" i="2"/>
  <c r="M125" i="24" s="1"/>
  <c r="H124" i="2"/>
  <c r="M129" i="24" s="1"/>
  <c r="H128" i="2"/>
  <c r="M133" i="24" s="1"/>
  <c r="F44" i="20"/>
  <c r="H132" i="2"/>
  <c r="M137" i="24" s="1"/>
  <c r="H136" i="2"/>
  <c r="M141" i="24" s="1"/>
  <c r="H140" i="2"/>
  <c r="M145" i="24" s="1"/>
  <c r="F48" i="20"/>
  <c r="H144" i="2"/>
  <c r="M149" i="24" s="1"/>
  <c r="H148" i="2"/>
  <c r="M153" i="24" s="1"/>
  <c r="H152" i="2"/>
  <c r="M157" i="24" s="1"/>
  <c r="F52" i="20"/>
  <c r="H156" i="2"/>
  <c r="M161" i="24" s="1"/>
  <c r="H160" i="2"/>
  <c r="M165" i="24" s="1"/>
  <c r="H164" i="2"/>
  <c r="M169" i="24" s="1"/>
  <c r="F56" i="20"/>
  <c r="H168" i="2"/>
  <c r="M173" i="24" s="1"/>
  <c r="H172" i="2"/>
  <c r="M177" i="24" s="1"/>
  <c r="H176" i="2"/>
  <c r="M181" i="24" s="1"/>
  <c r="F60" i="20"/>
  <c r="H180" i="2"/>
  <c r="M185" i="24" s="1"/>
  <c r="H184" i="2"/>
  <c r="M189" i="24" s="1"/>
  <c r="H188" i="2"/>
  <c r="M193" i="24" s="1"/>
  <c r="F64" i="20"/>
  <c r="H192" i="2"/>
  <c r="M197" i="24" s="1"/>
  <c r="H196" i="2"/>
  <c r="M201" i="24" s="1"/>
  <c r="H200" i="2"/>
  <c r="M205" i="24" s="1"/>
  <c r="F68" i="20"/>
  <c r="H204" i="2"/>
  <c r="M209" i="24" s="1"/>
  <c r="H208" i="2"/>
  <c r="M213" i="24" s="1"/>
  <c r="H212" i="2"/>
  <c r="M217" i="24" s="1"/>
  <c r="F72" i="20"/>
  <c r="H216" i="2"/>
  <c r="M221" i="24" s="1"/>
  <c r="H220" i="2"/>
  <c r="M225" i="24" s="1"/>
  <c r="H224" i="2"/>
  <c r="M229" i="24" s="1"/>
  <c r="F76" i="20"/>
  <c r="H228" i="2"/>
  <c r="M233" i="24" s="1"/>
  <c r="H232" i="2"/>
  <c r="M237" i="24" s="1"/>
  <c r="H236" i="2"/>
  <c r="M241" i="24" s="1"/>
  <c r="F80" i="20"/>
  <c r="H240" i="2"/>
  <c r="M245" i="24" s="1"/>
  <c r="H244" i="2"/>
  <c r="M249" i="24" s="1"/>
  <c r="H248" i="2"/>
  <c r="M253" i="24" s="1"/>
  <c r="F84" i="20"/>
  <c r="H252" i="2"/>
  <c r="M257" i="24" s="1"/>
  <c r="H256" i="2"/>
  <c r="M261" i="24" s="1"/>
  <c r="H260" i="2"/>
  <c r="M265" i="24" s="1"/>
  <c r="F88" i="20"/>
  <c r="H264" i="2"/>
  <c r="M269" i="24" s="1"/>
  <c r="H268" i="2"/>
  <c r="M273" i="24" s="1"/>
  <c r="H272" i="2"/>
  <c r="M277" i="24" s="1"/>
  <c r="F92" i="20"/>
  <c r="H276" i="2"/>
  <c r="M281" i="24" s="1"/>
  <c r="H280" i="2"/>
  <c r="M285" i="24" s="1"/>
  <c r="H284" i="2"/>
  <c r="M289" i="24" s="1"/>
  <c r="F96" i="20"/>
  <c r="H288" i="2"/>
  <c r="M293" i="24" s="1"/>
  <c r="H292" i="2"/>
  <c r="M297" i="24" s="1"/>
  <c r="H296" i="2"/>
  <c r="M301" i="24" s="1"/>
  <c r="F100" i="20"/>
  <c r="H300" i="2"/>
  <c r="M305" i="24" s="1"/>
  <c r="H304" i="2"/>
  <c r="M309" i="24" s="1"/>
  <c r="H308" i="2"/>
  <c r="M313" i="24" s="1"/>
  <c r="F104" i="20"/>
  <c r="H312" i="2"/>
  <c r="M317" i="24" s="1"/>
  <c r="H316" i="2"/>
  <c r="M321" i="24" s="1"/>
  <c r="H320" i="2"/>
  <c r="M325" i="24" s="1"/>
  <c r="F108" i="20"/>
  <c r="H324" i="2"/>
  <c r="M329" i="24" s="1"/>
  <c r="H328" i="2"/>
  <c r="M333" i="24" s="1"/>
  <c r="H332" i="2"/>
  <c r="M337" i="24" s="1"/>
  <c r="F112" i="20"/>
  <c r="H336" i="2"/>
  <c r="M341" i="24" s="1"/>
  <c r="H340" i="2"/>
  <c r="M345" i="24" s="1"/>
  <c r="H344" i="2"/>
  <c r="M349" i="24" s="1"/>
  <c r="F116" i="20"/>
  <c r="H348" i="2"/>
  <c r="M353" i="24" s="1"/>
  <c r="H352" i="2"/>
  <c r="M357" i="24" s="1"/>
  <c r="H356" i="2"/>
  <c r="M361" i="24" s="1"/>
  <c r="F120" i="20"/>
  <c r="H360" i="2"/>
  <c r="M365" i="24" s="1"/>
  <c r="H364" i="2"/>
  <c r="M369" i="24" s="1"/>
  <c r="H368" i="2"/>
  <c r="M373" i="24" s="1"/>
  <c r="F124" i="20"/>
  <c r="H372" i="2"/>
  <c r="M377" i="24" s="1"/>
  <c r="H376" i="2"/>
  <c r="M381" i="24" s="1"/>
  <c r="H380" i="2"/>
  <c r="M385" i="24" s="1"/>
  <c r="F128" i="20"/>
  <c r="H384" i="2"/>
  <c r="M389" i="24" s="1"/>
  <c r="H388" i="2"/>
  <c r="M393" i="24" s="1"/>
  <c r="H392" i="2"/>
  <c r="M397" i="24" s="1"/>
  <c r="F132" i="20"/>
  <c r="H396" i="2"/>
  <c r="M401" i="24" s="1"/>
  <c r="H400" i="2"/>
  <c r="M405" i="24" s="1"/>
  <c r="H404" i="2"/>
  <c r="M409" i="24" s="1"/>
  <c r="F136" i="20"/>
  <c r="H408" i="2"/>
  <c r="M413" i="24" s="1"/>
  <c r="H412" i="2"/>
  <c r="M417" i="24" s="1"/>
  <c r="H416" i="2"/>
  <c r="M421" i="24" s="1"/>
  <c r="F140" i="20"/>
  <c r="H420" i="2"/>
  <c r="M425" i="24" s="1"/>
  <c r="H424" i="2"/>
  <c r="M429" i="24" s="1"/>
  <c r="H428" i="2"/>
  <c r="M433" i="24" s="1"/>
  <c r="F144" i="20"/>
  <c r="H432" i="2"/>
  <c r="M437" i="24" s="1"/>
  <c r="H436" i="2"/>
  <c r="M441" i="24" s="1"/>
  <c r="H440" i="2"/>
  <c r="M445" i="24" s="1"/>
  <c r="F148" i="20"/>
  <c r="H444" i="2"/>
  <c r="M449" i="24" s="1"/>
  <c r="H448" i="2"/>
  <c r="M453" i="24" s="1"/>
  <c r="H452" i="2"/>
  <c r="M457" i="24" s="1"/>
  <c r="F152" i="20"/>
  <c r="H456" i="2"/>
  <c r="M461" i="24" s="1"/>
  <c r="H460" i="2"/>
  <c r="M465" i="24" s="1"/>
  <c r="H464" i="2"/>
  <c r="M469" i="24" s="1"/>
  <c r="F156" i="20"/>
  <c r="H468" i="2"/>
  <c r="M473" i="24" s="1"/>
  <c r="H472" i="2"/>
  <c r="M477" i="24" s="1"/>
  <c r="H476" i="2"/>
  <c r="M481" i="24" s="1"/>
  <c r="F160" i="20"/>
  <c r="H480" i="2"/>
  <c r="M485" i="24" s="1"/>
  <c r="H484" i="2"/>
  <c r="M489" i="24" s="1"/>
  <c r="H488" i="2"/>
  <c r="M493" i="24" s="1"/>
  <c r="F164" i="20"/>
  <c r="H492" i="2"/>
  <c r="M497" i="24" s="1"/>
  <c r="H496" i="2"/>
  <c r="M501" i="24" s="1"/>
  <c r="H500" i="2"/>
  <c r="M505" i="24" s="1"/>
  <c r="F168" i="20"/>
  <c r="H504" i="2"/>
  <c r="M509" i="24" s="1"/>
  <c r="H508" i="2"/>
  <c r="M513" i="24" s="1"/>
  <c r="H512" i="2"/>
  <c r="M517" i="24" s="1"/>
  <c r="F172" i="20"/>
  <c r="H516" i="2"/>
  <c r="M521" i="24" s="1"/>
  <c r="H520" i="2"/>
  <c r="M525" i="24" s="1"/>
  <c r="H524" i="2"/>
  <c r="M529" i="24" s="1"/>
  <c r="F176" i="20"/>
  <c r="H528" i="2"/>
  <c r="M533" i="24" s="1"/>
  <c r="H532" i="2"/>
  <c r="M537" i="24" s="1"/>
  <c r="H536" i="2"/>
  <c r="M541" i="24" s="1"/>
  <c r="F180" i="20"/>
  <c r="H540" i="2"/>
  <c r="M545" i="24" s="1"/>
  <c r="H544" i="2"/>
  <c r="M549" i="24" s="1"/>
  <c r="H548" i="2"/>
  <c r="M553" i="24" s="1"/>
  <c r="F184" i="20"/>
  <c r="H552" i="2"/>
  <c r="M557" i="24" s="1"/>
  <c r="H556" i="2"/>
  <c r="M561" i="24" s="1"/>
  <c r="H560" i="2"/>
  <c r="M565" i="24" s="1"/>
  <c r="F188" i="20"/>
  <c r="H564" i="2"/>
  <c r="M569" i="24" s="1"/>
  <c r="H568" i="2"/>
  <c r="M573" i="24" s="1"/>
  <c r="H572" i="2"/>
  <c r="M577" i="24" s="1"/>
  <c r="F192" i="20"/>
  <c r="H576" i="2"/>
  <c r="M581" i="24" s="1"/>
  <c r="H580" i="2"/>
  <c r="M585" i="24" s="1"/>
  <c r="H584" i="2"/>
  <c r="M589" i="24" s="1"/>
  <c r="F196" i="20"/>
  <c r="H588" i="2"/>
  <c r="M593" i="24" s="1"/>
  <c r="H592" i="2"/>
  <c r="M597" i="24" s="1"/>
  <c r="H596" i="2"/>
  <c r="M601" i="24" s="1"/>
  <c r="F200" i="20"/>
  <c r="H600" i="2"/>
  <c r="M605" i="24" s="1"/>
  <c r="H604" i="2"/>
  <c r="M609" i="24" s="1"/>
  <c r="H608" i="2"/>
  <c r="M613" i="24" s="1"/>
  <c r="F204" i="20"/>
  <c r="H612" i="2"/>
  <c r="M617" i="24" s="1"/>
  <c r="H616" i="2"/>
  <c r="M621" i="24" s="1"/>
  <c r="H620" i="2"/>
  <c r="M625" i="24" s="1"/>
  <c r="F208" i="20"/>
  <c r="H624" i="2"/>
  <c r="M629" i="24" s="1"/>
  <c r="H628" i="2"/>
  <c r="M633" i="24" s="1"/>
  <c r="H632" i="2"/>
  <c r="M637" i="24" s="1"/>
  <c r="F212" i="20"/>
  <c r="H636" i="2"/>
  <c r="M641" i="24" s="1"/>
  <c r="H640" i="2"/>
  <c r="M645" i="24" s="1"/>
  <c r="H644" i="2"/>
  <c r="M649" i="24" s="1"/>
  <c r="F216" i="20"/>
  <c r="H648" i="2"/>
  <c r="M653" i="24" s="1"/>
  <c r="H652" i="2"/>
  <c r="M657" i="24" s="1"/>
  <c r="H656" i="2"/>
  <c r="M661" i="24" s="1"/>
  <c r="F220" i="20"/>
  <c r="H660" i="2"/>
  <c r="M665" i="24" s="1"/>
  <c r="H664" i="2"/>
  <c r="M669" i="24" s="1"/>
  <c r="H668" i="2"/>
  <c r="M673" i="24" s="1"/>
  <c r="F224" i="20"/>
  <c r="H672" i="2"/>
  <c r="M677" i="24" s="1"/>
  <c r="H676" i="2"/>
  <c r="M681" i="24" s="1"/>
  <c r="H680" i="2"/>
  <c r="M685" i="24" s="1"/>
  <c r="F228" i="20"/>
  <c r="H684" i="2"/>
  <c r="M689" i="24" s="1"/>
  <c r="H688" i="2"/>
  <c r="M693" i="24" s="1"/>
  <c r="H692" i="2"/>
  <c r="M697" i="24" s="1"/>
  <c r="F232" i="20"/>
  <c r="H696" i="2"/>
  <c r="M701" i="24" s="1"/>
  <c r="H700" i="2"/>
  <c r="M705" i="24" s="1"/>
  <c r="H704" i="2"/>
  <c r="M709" i="24" s="1"/>
  <c r="F236" i="20"/>
  <c r="H708" i="2"/>
  <c r="M713" i="24" s="1"/>
  <c r="H712" i="2"/>
  <c r="M717" i="24" s="1"/>
  <c r="H716" i="2"/>
  <c r="M721" i="24" s="1"/>
  <c r="F240" i="20"/>
  <c r="H720" i="2"/>
  <c r="M725" i="24" s="1"/>
  <c r="H724" i="2"/>
  <c r="M729" i="24" s="1"/>
  <c r="H728" i="2"/>
  <c r="M733" i="24" s="1"/>
  <c r="F244" i="20"/>
  <c r="H732" i="2"/>
  <c r="M737" i="24" s="1"/>
  <c r="H736" i="2"/>
  <c r="M741" i="24" s="1"/>
  <c r="H740" i="2"/>
  <c r="M745" i="24" s="1"/>
  <c r="F248" i="20"/>
  <c r="H744" i="2"/>
  <c r="M749" i="24" s="1"/>
  <c r="H748" i="2"/>
  <c r="M753" i="24" s="1"/>
  <c r="H752" i="2"/>
  <c r="M757" i="24" s="1"/>
  <c r="F252" i="20"/>
  <c r="H756" i="2"/>
  <c r="M761" i="24" s="1"/>
  <c r="H760" i="2"/>
  <c r="M765" i="24" s="1"/>
  <c r="H764" i="2"/>
  <c r="M769" i="24" s="1"/>
  <c r="F256" i="20"/>
  <c r="H768" i="2"/>
  <c r="M773" i="24" s="1"/>
  <c r="H772" i="2"/>
  <c r="M777" i="24" s="1"/>
  <c r="H776" i="2"/>
  <c r="M781" i="24" s="1"/>
  <c r="F260" i="20"/>
  <c r="H780" i="2"/>
  <c r="M785" i="24" s="1"/>
  <c r="H784" i="2"/>
  <c r="M789" i="24" s="1"/>
  <c r="H788" i="2"/>
  <c r="M793" i="24" s="1"/>
  <c r="F264" i="20"/>
  <c r="H792" i="2"/>
  <c r="M797" i="24" s="1"/>
  <c r="I797" i="2"/>
  <c r="E3" i="20"/>
  <c r="E4" i="20"/>
  <c r="E5" i="20"/>
  <c r="E6" i="20"/>
  <c r="E7" i="20"/>
  <c r="E8" i="20"/>
  <c r="E9" i="20"/>
  <c r="E10" i="20"/>
  <c r="E11" i="20"/>
  <c r="E12" i="20"/>
  <c r="E13" i="20"/>
  <c r="E14" i="20"/>
  <c r="E15" i="20"/>
  <c r="E16" i="20"/>
  <c r="E17" i="20"/>
  <c r="E18" i="20"/>
  <c r="E19" i="20"/>
  <c r="E20" i="20"/>
  <c r="E21" i="20"/>
  <c r="E22" i="20"/>
  <c r="E23" i="20"/>
  <c r="E24" i="20"/>
  <c r="E25" i="20"/>
  <c r="E26" i="20"/>
  <c r="E27" i="20"/>
  <c r="E28" i="20"/>
  <c r="E29" i="20"/>
  <c r="E30" i="20"/>
  <c r="E31" i="20"/>
  <c r="E32" i="20"/>
  <c r="E33" i="20"/>
  <c r="E34" i="20"/>
  <c r="E35" i="20"/>
  <c r="E36" i="20"/>
  <c r="E37" i="20"/>
  <c r="G39" i="20"/>
  <c r="E40" i="20"/>
  <c r="G43" i="20"/>
  <c r="E44" i="20"/>
  <c r="G47" i="20"/>
  <c r="E48" i="20"/>
  <c r="G51" i="20"/>
  <c r="E52" i="20"/>
  <c r="G55" i="20"/>
  <c r="E56" i="20"/>
  <c r="G59" i="20"/>
  <c r="E60" i="20"/>
  <c r="G63" i="20"/>
  <c r="E64" i="20"/>
  <c r="G67" i="20"/>
  <c r="E68" i="20"/>
  <c r="G71" i="20"/>
  <c r="E72" i="20"/>
  <c r="G75" i="20"/>
  <c r="E76" i="20"/>
  <c r="G79" i="20"/>
  <c r="E80" i="20"/>
  <c r="G81" i="20"/>
  <c r="E86" i="20"/>
  <c r="G89" i="20"/>
  <c r="E94" i="20"/>
  <c r="G97" i="20"/>
  <c r="E102" i="20"/>
  <c r="G105" i="20"/>
  <c r="E110" i="20"/>
  <c r="G113" i="20"/>
  <c r="E118" i="20"/>
  <c r="G121" i="20"/>
  <c r="E126" i="20"/>
  <c r="G129" i="20"/>
  <c r="E134" i="20"/>
  <c r="G137" i="20"/>
  <c r="E142" i="20"/>
  <c r="G145" i="20"/>
  <c r="E150" i="20"/>
  <c r="G153" i="20"/>
  <c r="E158" i="20"/>
  <c r="G161" i="20"/>
  <c r="E166" i="20"/>
  <c r="G169" i="20"/>
  <c r="E174" i="20"/>
  <c r="G177" i="20"/>
  <c r="E182" i="20"/>
  <c r="G185" i="20"/>
  <c r="E190" i="20"/>
  <c r="G193" i="20"/>
  <c r="E198" i="20"/>
  <c r="G201" i="20"/>
  <c r="E206" i="20"/>
  <c r="G209" i="20"/>
  <c r="E214" i="20"/>
  <c r="G217" i="20"/>
  <c r="E222" i="20"/>
  <c r="G225" i="20"/>
  <c r="E230" i="20"/>
  <c r="G233" i="20"/>
  <c r="E238" i="20"/>
  <c r="G241" i="20"/>
  <c r="E246" i="20"/>
  <c r="G249" i="20"/>
  <c r="E254" i="20"/>
  <c r="G257" i="20"/>
  <c r="G265" i="20"/>
  <c r="U8" i="2" l="1" a="1"/>
  <c r="U8" i="2" s="1"/>
  <c r="M262" i="20"/>
  <c r="H262" i="20"/>
  <c r="U17" i="2" a="1"/>
  <c r="H258" i="20"/>
  <c r="M258" i="20"/>
  <c r="U17" i="2"/>
  <c r="M34" i="20"/>
  <c r="H34" i="20"/>
  <c r="M30" i="20"/>
  <c r="H30" i="20"/>
  <c r="M26" i="20"/>
  <c r="H26" i="20"/>
  <c r="M22" i="20"/>
  <c r="H22" i="20"/>
  <c r="M18" i="20"/>
  <c r="H18" i="20"/>
  <c r="M14" i="20"/>
  <c r="H14" i="20"/>
  <c r="M10" i="20"/>
  <c r="H10" i="20"/>
  <c r="M6" i="20"/>
  <c r="H6" i="20"/>
  <c r="U38" i="2" a="1"/>
  <c r="U38" i="2" s="1"/>
  <c r="U36" i="2" a="1"/>
  <c r="U36" i="2" s="1"/>
  <c r="U31" i="2" a="1"/>
  <c r="U31" i="2" s="1"/>
  <c r="U27" i="2" a="1"/>
  <c r="U27" i="2" s="1"/>
  <c r="U24" i="2" a="1"/>
  <c r="U24" i="2" s="1"/>
  <c r="U18" i="2" a="1"/>
  <c r="U18" i="2" s="1"/>
  <c r="M242" i="20"/>
  <c r="H242" i="20"/>
  <c r="M226" i="20"/>
  <c r="H226" i="20"/>
  <c r="M210" i="20"/>
  <c r="H210" i="20"/>
  <c r="M194" i="20"/>
  <c r="H194" i="20"/>
  <c r="M178" i="20"/>
  <c r="H178" i="20"/>
  <c r="M162" i="20"/>
  <c r="H162" i="20"/>
  <c r="M146" i="20"/>
  <c r="H146" i="20"/>
  <c r="M130" i="20"/>
  <c r="H130" i="20"/>
  <c r="M114" i="20"/>
  <c r="H114" i="20"/>
  <c r="M98" i="20"/>
  <c r="H98" i="20"/>
  <c r="M82" i="20"/>
  <c r="H82" i="20"/>
  <c r="H261" i="20"/>
  <c r="M261" i="20"/>
  <c r="H253" i="20"/>
  <c r="M253" i="20"/>
  <c r="H245" i="20"/>
  <c r="M245" i="20"/>
  <c r="H237" i="20"/>
  <c r="M237" i="20"/>
  <c r="H229" i="20"/>
  <c r="M229" i="20"/>
  <c r="H221" i="20"/>
  <c r="M221" i="20"/>
  <c r="H213" i="20"/>
  <c r="M213" i="20"/>
  <c r="H205" i="20"/>
  <c r="M205" i="20"/>
  <c r="H197" i="20"/>
  <c r="M197" i="20"/>
  <c r="H189" i="20"/>
  <c r="M189" i="20"/>
  <c r="H181" i="20"/>
  <c r="M181" i="20"/>
  <c r="H173" i="20"/>
  <c r="M173" i="20"/>
  <c r="H165" i="20"/>
  <c r="M165" i="20"/>
  <c r="H157" i="20"/>
  <c r="M157" i="20"/>
  <c r="H149" i="20"/>
  <c r="M149" i="20"/>
  <c r="H141" i="20"/>
  <c r="M141" i="20"/>
  <c r="H133" i="20"/>
  <c r="M133" i="20"/>
  <c r="H125" i="20"/>
  <c r="M125" i="20"/>
  <c r="H117" i="20"/>
  <c r="M117" i="20"/>
  <c r="H109" i="20"/>
  <c r="M109" i="20"/>
  <c r="H101" i="20"/>
  <c r="M101" i="20"/>
  <c r="H93" i="20"/>
  <c r="M93" i="20"/>
  <c r="H85" i="20"/>
  <c r="M85" i="20"/>
  <c r="H252" i="20"/>
  <c r="M252" i="20"/>
  <c r="H236" i="20"/>
  <c r="M236" i="20"/>
  <c r="H220" i="20"/>
  <c r="M220" i="20"/>
  <c r="H204" i="20"/>
  <c r="M204" i="20"/>
  <c r="H188" i="20"/>
  <c r="M188" i="20"/>
  <c r="H172" i="20"/>
  <c r="M172" i="20"/>
  <c r="H156" i="20"/>
  <c r="M156" i="20"/>
  <c r="H140" i="20"/>
  <c r="M140" i="20"/>
  <c r="H124" i="20"/>
  <c r="M124" i="20"/>
  <c r="H108" i="20"/>
  <c r="M108" i="20"/>
  <c r="H92" i="20"/>
  <c r="M92" i="20"/>
  <c r="M246" i="20"/>
  <c r="H246" i="20"/>
  <c r="M230" i="20"/>
  <c r="H230" i="20"/>
  <c r="M214" i="20"/>
  <c r="H214" i="20"/>
  <c r="M198" i="20"/>
  <c r="H198" i="20"/>
  <c r="M182" i="20"/>
  <c r="H182" i="20"/>
  <c r="M166" i="20"/>
  <c r="H166" i="20"/>
  <c r="M150" i="20"/>
  <c r="H150" i="20"/>
  <c r="M134" i="20"/>
  <c r="H134" i="20"/>
  <c r="M118" i="20"/>
  <c r="H118" i="20"/>
  <c r="M102" i="20"/>
  <c r="H102" i="20"/>
  <c r="M86" i="20"/>
  <c r="H86" i="20"/>
  <c r="M76" i="20"/>
  <c r="H76" i="20"/>
  <c r="M68" i="20"/>
  <c r="H68" i="20"/>
  <c r="M60" i="20"/>
  <c r="H60" i="20"/>
  <c r="M52" i="20"/>
  <c r="H52" i="20"/>
  <c r="M44" i="20"/>
  <c r="H44" i="20"/>
  <c r="M37" i="20"/>
  <c r="H37" i="20"/>
  <c r="M33" i="20"/>
  <c r="H33" i="20"/>
  <c r="M29" i="20"/>
  <c r="H29" i="20"/>
  <c r="M25" i="20"/>
  <c r="H25" i="20"/>
  <c r="M21" i="20"/>
  <c r="H21" i="20"/>
  <c r="M17" i="20"/>
  <c r="H17" i="20"/>
  <c r="M13" i="20"/>
  <c r="H13" i="20"/>
  <c r="M9" i="20"/>
  <c r="H9" i="20"/>
  <c r="M5" i="20"/>
  <c r="H5" i="20"/>
  <c r="M75" i="20"/>
  <c r="H75" i="20"/>
  <c r="M67" i="20"/>
  <c r="H67" i="20"/>
  <c r="M59" i="20"/>
  <c r="H59" i="20"/>
  <c r="M51" i="20"/>
  <c r="H51" i="20"/>
  <c r="M43" i="20"/>
  <c r="H43" i="20"/>
  <c r="M78" i="20"/>
  <c r="H78" i="20"/>
  <c r="M70" i="20"/>
  <c r="H70" i="20"/>
  <c r="M62" i="20"/>
  <c r="H62" i="20"/>
  <c r="M54" i="20"/>
  <c r="H54" i="20"/>
  <c r="M46" i="20"/>
  <c r="H46" i="20"/>
  <c r="M38" i="20"/>
  <c r="H38" i="20"/>
  <c r="H259" i="20"/>
  <c r="M259" i="20"/>
  <c r="H251" i="20"/>
  <c r="M251" i="20"/>
  <c r="H243" i="20"/>
  <c r="M243" i="20"/>
  <c r="H235" i="20"/>
  <c r="M235" i="20"/>
  <c r="H227" i="20"/>
  <c r="M227" i="20"/>
  <c r="H219" i="20"/>
  <c r="M219" i="20"/>
  <c r="H211" i="20"/>
  <c r="M211" i="20"/>
  <c r="H203" i="20"/>
  <c r="M203" i="20"/>
  <c r="H195" i="20"/>
  <c r="M195" i="20"/>
  <c r="H187" i="20"/>
  <c r="M187" i="20"/>
  <c r="H179" i="20"/>
  <c r="M179" i="20"/>
  <c r="H171" i="20"/>
  <c r="M171" i="20"/>
  <c r="H163" i="20"/>
  <c r="M163" i="20"/>
  <c r="H155" i="20"/>
  <c r="M155" i="20"/>
  <c r="H147" i="20"/>
  <c r="M147" i="20"/>
  <c r="H139" i="20"/>
  <c r="M139" i="20"/>
  <c r="H131" i="20"/>
  <c r="M131" i="20"/>
  <c r="H123" i="20"/>
  <c r="M123" i="20"/>
  <c r="H115" i="20"/>
  <c r="M115" i="20"/>
  <c r="H107" i="20"/>
  <c r="M107" i="20"/>
  <c r="H99" i="20"/>
  <c r="M99" i="20"/>
  <c r="H91" i="20"/>
  <c r="M91" i="20"/>
  <c r="H83" i="20"/>
  <c r="M83" i="20"/>
  <c r="M73" i="20"/>
  <c r="H73" i="20"/>
  <c r="M65" i="20"/>
  <c r="H65" i="20"/>
  <c r="M57" i="20"/>
  <c r="H57" i="20"/>
  <c r="M49" i="20"/>
  <c r="H49" i="20"/>
  <c r="M41" i="20"/>
  <c r="H41" i="20"/>
  <c r="H264" i="20"/>
  <c r="M264" i="20"/>
  <c r="H248" i="20"/>
  <c r="M248" i="20"/>
  <c r="H232" i="20"/>
  <c r="M232" i="20"/>
  <c r="H216" i="20"/>
  <c r="M216" i="20"/>
  <c r="H200" i="20"/>
  <c r="M200" i="20"/>
  <c r="H184" i="20"/>
  <c r="M184" i="20"/>
  <c r="H168" i="20"/>
  <c r="M168" i="20"/>
  <c r="H152" i="20"/>
  <c r="M152" i="20"/>
  <c r="H136" i="20"/>
  <c r="M136" i="20"/>
  <c r="H120" i="20"/>
  <c r="M120" i="20"/>
  <c r="H104" i="20"/>
  <c r="M104" i="20"/>
  <c r="H88" i="20"/>
  <c r="M88" i="20"/>
  <c r="U35" i="2" a="1"/>
  <c r="U35" i="2" s="1"/>
  <c r="U29" i="2" a="1"/>
  <c r="U29" i="2" s="1"/>
  <c r="U26" i="2" a="1"/>
  <c r="U26" i="2" s="1"/>
  <c r="U23" i="2" a="1"/>
  <c r="U23" i="2" s="1"/>
  <c r="U20" i="2" a="1"/>
  <c r="U20" i="2" s="1"/>
  <c r="I1" i="2" a="1"/>
  <c r="I1" i="2" s="1"/>
  <c r="O797" i="2"/>
  <c r="M36" i="20"/>
  <c r="H36" i="20"/>
  <c r="M32" i="20"/>
  <c r="H32" i="20"/>
  <c r="M28" i="20"/>
  <c r="H28" i="20"/>
  <c r="M24" i="20"/>
  <c r="H24" i="20"/>
  <c r="M20" i="20"/>
  <c r="H20" i="20"/>
  <c r="M16" i="20"/>
  <c r="H16" i="20"/>
  <c r="M12" i="20"/>
  <c r="H12" i="20"/>
  <c r="M8" i="20"/>
  <c r="H8" i="20"/>
  <c r="M4" i="20"/>
  <c r="H4" i="20"/>
  <c r="U6" i="2" a="1"/>
  <c r="U6" i="2" s="1"/>
  <c r="M265" i="20"/>
  <c r="H265" i="20"/>
  <c r="M257" i="20"/>
  <c r="H257" i="20"/>
  <c r="M249" i="20"/>
  <c r="H249" i="20"/>
  <c r="M241" i="20"/>
  <c r="H241" i="20"/>
  <c r="M233" i="20"/>
  <c r="H233" i="20"/>
  <c r="M225" i="20"/>
  <c r="H225" i="20"/>
  <c r="M217" i="20"/>
  <c r="H217" i="20"/>
  <c r="M209" i="20"/>
  <c r="H209" i="20"/>
  <c r="M201" i="20"/>
  <c r="H201" i="20"/>
  <c r="M193" i="20"/>
  <c r="H193" i="20"/>
  <c r="M185" i="20"/>
  <c r="H185" i="20"/>
  <c r="M177" i="20"/>
  <c r="H177" i="20"/>
  <c r="M169" i="20"/>
  <c r="H169" i="20"/>
  <c r="M161" i="20"/>
  <c r="H161" i="20"/>
  <c r="M153" i="20"/>
  <c r="H153" i="20"/>
  <c r="M145" i="20"/>
  <c r="H145" i="20"/>
  <c r="M137" i="20"/>
  <c r="H137" i="20"/>
  <c r="M129" i="20"/>
  <c r="H129" i="20"/>
  <c r="M121" i="20"/>
  <c r="H121" i="20"/>
  <c r="M113" i="20"/>
  <c r="H113" i="20"/>
  <c r="M105" i="20"/>
  <c r="H105" i="20"/>
  <c r="M97" i="20"/>
  <c r="H97" i="20"/>
  <c r="M89" i="20"/>
  <c r="H89" i="20"/>
  <c r="M81" i="20"/>
  <c r="H81" i="20"/>
  <c r="H797" i="2"/>
  <c r="J789" i="2" s="1"/>
  <c r="I264" i="20" s="1"/>
  <c r="U34" i="2" a="1"/>
  <c r="U34" i="2" s="1"/>
  <c r="U32" i="2" a="1"/>
  <c r="U32" i="2" s="1"/>
  <c r="U28" i="2" a="1"/>
  <c r="U28" i="2" s="1"/>
  <c r="U19" i="2" a="1"/>
  <c r="U19" i="2" s="1"/>
  <c r="U21" i="2" a="1"/>
  <c r="U21" i="2" s="1"/>
  <c r="M250" i="20"/>
  <c r="H250" i="20"/>
  <c r="M234" i="20"/>
  <c r="H234" i="20"/>
  <c r="M218" i="20"/>
  <c r="H218" i="20"/>
  <c r="M202" i="20"/>
  <c r="H202" i="20"/>
  <c r="M186" i="20"/>
  <c r="H186" i="20"/>
  <c r="M170" i="20"/>
  <c r="H170" i="20"/>
  <c r="M154" i="20"/>
  <c r="H154" i="20"/>
  <c r="M138" i="20"/>
  <c r="H138" i="20"/>
  <c r="M122" i="20"/>
  <c r="H122" i="20"/>
  <c r="M106" i="20"/>
  <c r="H106" i="20"/>
  <c r="M90" i="20"/>
  <c r="H90" i="20"/>
  <c r="H260" i="20"/>
  <c r="M260" i="20"/>
  <c r="H244" i="20"/>
  <c r="M244" i="20"/>
  <c r="H228" i="20"/>
  <c r="M228" i="20"/>
  <c r="H212" i="20"/>
  <c r="M212" i="20"/>
  <c r="H196" i="20"/>
  <c r="M196" i="20"/>
  <c r="H180" i="20"/>
  <c r="M180" i="20"/>
  <c r="H164" i="20"/>
  <c r="M164" i="20"/>
  <c r="H148" i="20"/>
  <c r="M148" i="20"/>
  <c r="H132" i="20"/>
  <c r="M132" i="20"/>
  <c r="H116" i="20"/>
  <c r="M116" i="20"/>
  <c r="H100" i="20"/>
  <c r="M100" i="20"/>
  <c r="H84" i="20"/>
  <c r="M84" i="20"/>
  <c r="U7" i="2" a="1"/>
  <c r="U7" i="2" s="1"/>
  <c r="M254" i="20"/>
  <c r="H254" i="20"/>
  <c r="M238" i="20"/>
  <c r="H238" i="20"/>
  <c r="M222" i="20"/>
  <c r="H222" i="20"/>
  <c r="M206" i="20"/>
  <c r="H206" i="20"/>
  <c r="M190" i="20"/>
  <c r="H190" i="20"/>
  <c r="M174" i="20"/>
  <c r="H174" i="20"/>
  <c r="M158" i="20"/>
  <c r="H158" i="20"/>
  <c r="M142" i="20"/>
  <c r="H142" i="20"/>
  <c r="M126" i="20"/>
  <c r="H126" i="20"/>
  <c r="M110" i="20"/>
  <c r="H110" i="20"/>
  <c r="M94" i="20"/>
  <c r="H94" i="20"/>
  <c r="H80" i="20"/>
  <c r="M80" i="20"/>
  <c r="M72" i="20"/>
  <c r="H72" i="20"/>
  <c r="M64" i="20"/>
  <c r="H64" i="20"/>
  <c r="M56" i="20"/>
  <c r="H56" i="20"/>
  <c r="M48" i="20"/>
  <c r="H48" i="20"/>
  <c r="M40" i="20"/>
  <c r="H40" i="20"/>
  <c r="M35" i="20"/>
  <c r="H35" i="20"/>
  <c r="M31" i="20"/>
  <c r="H31" i="20"/>
  <c r="M27" i="20"/>
  <c r="H27" i="20"/>
  <c r="M23" i="20"/>
  <c r="H23" i="20"/>
  <c r="M19" i="20"/>
  <c r="H19" i="20"/>
  <c r="M15" i="20"/>
  <c r="H15" i="20"/>
  <c r="M11" i="20"/>
  <c r="H11" i="20"/>
  <c r="M7" i="20"/>
  <c r="H7" i="20"/>
  <c r="M3" i="20"/>
  <c r="H3" i="20"/>
  <c r="H263" i="20"/>
  <c r="M263" i="20"/>
  <c r="H255" i="20"/>
  <c r="M255" i="20"/>
  <c r="H247" i="20"/>
  <c r="M247" i="20"/>
  <c r="H239" i="20"/>
  <c r="M239" i="20"/>
  <c r="H231" i="20"/>
  <c r="M231" i="20"/>
  <c r="H223" i="20"/>
  <c r="M223" i="20"/>
  <c r="H215" i="20"/>
  <c r="M215" i="20"/>
  <c r="H207" i="20"/>
  <c r="M207" i="20"/>
  <c r="H199" i="20"/>
  <c r="M199" i="20"/>
  <c r="H191" i="20"/>
  <c r="M191" i="20"/>
  <c r="H183" i="20"/>
  <c r="M183" i="20"/>
  <c r="H175" i="20"/>
  <c r="M175" i="20"/>
  <c r="H167" i="20"/>
  <c r="M167" i="20"/>
  <c r="H159" i="20"/>
  <c r="M159" i="20"/>
  <c r="H151" i="20"/>
  <c r="M151" i="20"/>
  <c r="H143" i="20"/>
  <c r="M143" i="20"/>
  <c r="H135" i="20"/>
  <c r="M135" i="20"/>
  <c r="H127" i="20"/>
  <c r="M127" i="20"/>
  <c r="H119" i="20"/>
  <c r="M119" i="20"/>
  <c r="H111" i="20"/>
  <c r="M111" i="20"/>
  <c r="H103" i="20"/>
  <c r="M103" i="20"/>
  <c r="H95" i="20"/>
  <c r="M95" i="20"/>
  <c r="H87" i="20"/>
  <c r="M87" i="20"/>
  <c r="M79" i="20"/>
  <c r="H79" i="20"/>
  <c r="M71" i="20"/>
  <c r="H71" i="20"/>
  <c r="M63" i="20"/>
  <c r="H63" i="20"/>
  <c r="M55" i="20"/>
  <c r="H55" i="20"/>
  <c r="M47" i="20"/>
  <c r="H47" i="20"/>
  <c r="M39" i="20"/>
  <c r="H39" i="20"/>
  <c r="M74" i="20"/>
  <c r="H74" i="20"/>
  <c r="M66" i="20"/>
  <c r="H66" i="20"/>
  <c r="M58" i="20"/>
  <c r="H58" i="20"/>
  <c r="M50" i="20"/>
  <c r="H50" i="20"/>
  <c r="M42" i="20"/>
  <c r="H42" i="20"/>
  <c r="M77" i="20"/>
  <c r="H77" i="20"/>
  <c r="M69" i="20"/>
  <c r="H69" i="20"/>
  <c r="M61" i="20"/>
  <c r="H61" i="20"/>
  <c r="M53" i="20"/>
  <c r="H53" i="20"/>
  <c r="M45" i="20"/>
  <c r="H45" i="20"/>
  <c r="H256" i="20"/>
  <c r="M256" i="20"/>
  <c r="H240" i="20"/>
  <c r="M240" i="20"/>
  <c r="H224" i="20"/>
  <c r="M224" i="20"/>
  <c r="H208" i="20"/>
  <c r="M208" i="20"/>
  <c r="H192" i="20"/>
  <c r="M192" i="20"/>
  <c r="H176" i="20"/>
  <c r="M176" i="20"/>
  <c r="H160" i="20"/>
  <c r="M160" i="20"/>
  <c r="H144" i="20"/>
  <c r="M144" i="20"/>
  <c r="H128" i="20"/>
  <c r="M128" i="20"/>
  <c r="H112" i="20"/>
  <c r="M112" i="20"/>
  <c r="H96" i="20"/>
  <c r="M96" i="20"/>
  <c r="U37" i="2" a="1"/>
  <c r="U37" i="2" s="1"/>
  <c r="U33" i="2" a="1"/>
  <c r="U33" i="2" s="1"/>
  <c r="U30" i="2" a="1"/>
  <c r="U30" i="2" s="1"/>
  <c r="U25" i="2" a="1"/>
  <c r="U25" i="2" s="1"/>
  <c r="U22" i="2" a="1"/>
  <c r="U22" i="2" s="1"/>
  <c r="J6" i="2" l="1"/>
  <c r="J19" i="2"/>
  <c r="J7" i="20" s="1"/>
  <c r="J27" i="2"/>
  <c r="I10" i="20" s="1"/>
  <c r="J35" i="2"/>
  <c r="K12" i="20" s="1"/>
  <c r="J44" i="2"/>
  <c r="K15" i="20" s="1"/>
  <c r="J48" i="2"/>
  <c r="I17" i="20" s="1"/>
  <c r="J52" i="2"/>
  <c r="J18" i="20" s="1"/>
  <c r="J76" i="2"/>
  <c r="J26" i="20" s="1"/>
  <c r="J92" i="2"/>
  <c r="K31" i="20" s="1"/>
  <c r="J108" i="2"/>
  <c r="I37" i="20" s="1"/>
  <c r="J124" i="2"/>
  <c r="J42" i="20" s="1"/>
  <c r="J140" i="2"/>
  <c r="K47" i="20" s="1"/>
  <c r="J156" i="2"/>
  <c r="I53" i="20" s="1"/>
  <c r="J172" i="2"/>
  <c r="J58" i="20" s="1"/>
  <c r="J188" i="2"/>
  <c r="K63" i="20" s="1"/>
  <c r="J204" i="2"/>
  <c r="I69" i="20" s="1"/>
  <c r="J220" i="2"/>
  <c r="J74" i="20" s="1"/>
  <c r="J236" i="2"/>
  <c r="K79" i="20" s="1"/>
  <c r="J252" i="2"/>
  <c r="I85" i="20" s="1"/>
  <c r="J268" i="2"/>
  <c r="J90" i="20" s="1"/>
  <c r="J284" i="2"/>
  <c r="K95" i="20" s="1"/>
  <c r="J300" i="2"/>
  <c r="I101" i="20" s="1"/>
  <c r="J316" i="2"/>
  <c r="J106" i="20" s="1"/>
  <c r="J332" i="2"/>
  <c r="K111" i="20" s="1"/>
  <c r="J348" i="2"/>
  <c r="I117" i="20" s="1"/>
  <c r="J364" i="2"/>
  <c r="J122" i="20" s="1"/>
  <c r="J380" i="2"/>
  <c r="K127" i="20" s="1"/>
  <c r="J396" i="2"/>
  <c r="I133" i="20" s="1"/>
  <c r="J412" i="2"/>
  <c r="J138" i="20" s="1"/>
  <c r="J428" i="2"/>
  <c r="K143" i="20" s="1"/>
  <c r="J444" i="2"/>
  <c r="I149" i="20" s="1"/>
  <c r="J460" i="2"/>
  <c r="J154" i="20" s="1"/>
  <c r="J476" i="2"/>
  <c r="K159" i="20" s="1"/>
  <c r="J492" i="2"/>
  <c r="I165" i="20" s="1"/>
  <c r="J508" i="2"/>
  <c r="J170" i="20" s="1"/>
  <c r="J524" i="2"/>
  <c r="K175" i="20" s="1"/>
  <c r="J540" i="2"/>
  <c r="I181" i="20" s="1"/>
  <c r="J556" i="2"/>
  <c r="J186" i="20" s="1"/>
  <c r="J572" i="2"/>
  <c r="K191" i="20" s="1"/>
  <c r="J588" i="2"/>
  <c r="I197" i="20" s="1"/>
  <c r="J604" i="2"/>
  <c r="J202" i="20" s="1"/>
  <c r="J620" i="2"/>
  <c r="K207" i="20" s="1"/>
  <c r="J636" i="2"/>
  <c r="I213" i="20" s="1"/>
  <c r="J652" i="2"/>
  <c r="J218" i="20" s="1"/>
  <c r="J668" i="2"/>
  <c r="K223" i="20" s="1"/>
  <c r="J684" i="2"/>
  <c r="I229" i="20" s="1"/>
  <c r="J700" i="2"/>
  <c r="J234" i="20" s="1"/>
  <c r="J716" i="2"/>
  <c r="K239" i="20" s="1"/>
  <c r="J732" i="2"/>
  <c r="I245" i="20" s="1"/>
  <c r="J748" i="2"/>
  <c r="J250" i="20" s="1"/>
  <c r="J764" i="2"/>
  <c r="K255" i="20" s="1"/>
  <c r="J780" i="2"/>
  <c r="I261" i="20" s="1"/>
  <c r="J71" i="2"/>
  <c r="K24" i="20" s="1"/>
  <c r="J127" i="2"/>
  <c r="J43" i="20" s="1"/>
  <c r="J175" i="2"/>
  <c r="J59" i="20" s="1"/>
  <c r="J207" i="2"/>
  <c r="I70" i="20" s="1"/>
  <c r="J223" i="2"/>
  <c r="J75" i="20" s="1"/>
  <c r="J239" i="2"/>
  <c r="K80" i="20" s="1"/>
  <c r="J255" i="2"/>
  <c r="I86" i="20" s="1"/>
  <c r="J271" i="2"/>
  <c r="J91" i="20" s="1"/>
  <c r="J287" i="2"/>
  <c r="K96" i="20" s="1"/>
  <c r="J303" i="2"/>
  <c r="I102" i="20" s="1"/>
  <c r="J319" i="2"/>
  <c r="J107" i="20" s="1"/>
  <c r="J335" i="2"/>
  <c r="K112" i="20" s="1"/>
  <c r="J351" i="2"/>
  <c r="I118" i="20" s="1"/>
  <c r="J367" i="2"/>
  <c r="J123" i="20" s="1"/>
  <c r="J383" i="2"/>
  <c r="K128" i="20" s="1"/>
  <c r="J399" i="2"/>
  <c r="I134" i="20" s="1"/>
  <c r="J415" i="2"/>
  <c r="J139" i="20" s="1"/>
  <c r="J431" i="2"/>
  <c r="K144" i="20" s="1"/>
  <c r="J447" i="2"/>
  <c r="I150" i="20" s="1"/>
  <c r="J463" i="2"/>
  <c r="J155" i="20" s="1"/>
  <c r="J479" i="2"/>
  <c r="K160" i="20" s="1"/>
  <c r="J495" i="2"/>
  <c r="I166" i="20" s="1"/>
  <c r="J511" i="2"/>
  <c r="J171" i="20" s="1"/>
  <c r="J527" i="2"/>
  <c r="K176" i="20" s="1"/>
  <c r="J543" i="2"/>
  <c r="I182" i="20" s="1"/>
  <c r="J559" i="2"/>
  <c r="J187" i="20" s="1"/>
  <c r="J575" i="2"/>
  <c r="K192" i="20" s="1"/>
  <c r="J591" i="2"/>
  <c r="I198" i="20" s="1"/>
  <c r="J607" i="2"/>
  <c r="J203" i="20" s="1"/>
  <c r="J623" i="2"/>
  <c r="K208" i="20" s="1"/>
  <c r="J639" i="2"/>
  <c r="I214" i="20" s="1"/>
  <c r="J655" i="2"/>
  <c r="J219" i="20" s="1"/>
  <c r="J671" i="2"/>
  <c r="K224" i="20" s="1"/>
  <c r="J687" i="2"/>
  <c r="I230" i="20" s="1"/>
  <c r="J703" i="2"/>
  <c r="J235" i="20" s="1"/>
  <c r="J719" i="2"/>
  <c r="K240" i="20" s="1"/>
  <c r="J735" i="2"/>
  <c r="I246" i="20" s="1"/>
  <c r="J751" i="2"/>
  <c r="J251" i="20" s="1"/>
  <c r="J767" i="2"/>
  <c r="K256" i="20" s="1"/>
  <c r="J783" i="2"/>
  <c r="I262" i="20" s="1"/>
  <c r="J12" i="2"/>
  <c r="I5" i="20" s="1"/>
  <c r="J75" i="2"/>
  <c r="I26" i="20" s="1"/>
  <c r="J95" i="2"/>
  <c r="K32" i="20" s="1"/>
  <c r="J119" i="2"/>
  <c r="K40" i="20" s="1"/>
  <c r="J143" i="2"/>
  <c r="K48" i="20" s="1"/>
  <c r="J163" i="2"/>
  <c r="J55" i="20" s="1"/>
  <c r="J191" i="2"/>
  <c r="K64" i="20" s="1"/>
  <c r="J18" i="2"/>
  <c r="I7" i="20" s="1"/>
  <c r="J26" i="2"/>
  <c r="K9" i="20" s="1"/>
  <c r="J34" i="2"/>
  <c r="J12" i="20" s="1"/>
  <c r="J55" i="2"/>
  <c r="J19" i="20" s="1"/>
  <c r="J82" i="2"/>
  <c r="J28" i="20" s="1"/>
  <c r="J98" i="2"/>
  <c r="K33" i="20" s="1"/>
  <c r="J114" i="2"/>
  <c r="I39" i="20" s="1"/>
  <c r="J130" i="2"/>
  <c r="J44" i="20" s="1"/>
  <c r="J146" i="2"/>
  <c r="K49" i="20" s="1"/>
  <c r="J162" i="2"/>
  <c r="I55" i="20" s="1"/>
  <c r="J178" i="2"/>
  <c r="J60" i="20" s="1"/>
  <c r="J194" i="2"/>
  <c r="K65" i="20" s="1"/>
  <c r="J210" i="2"/>
  <c r="I71" i="20" s="1"/>
  <c r="J226" i="2"/>
  <c r="J76" i="20" s="1"/>
  <c r="J242" i="2"/>
  <c r="K81" i="20" s="1"/>
  <c r="J258" i="2"/>
  <c r="I87" i="20" s="1"/>
  <c r="J274" i="2"/>
  <c r="J92" i="20" s="1"/>
  <c r="J290" i="2"/>
  <c r="K97" i="20" s="1"/>
  <c r="J306" i="2"/>
  <c r="I103" i="20" s="1"/>
  <c r="J322" i="2"/>
  <c r="J108" i="20" s="1"/>
  <c r="J338" i="2"/>
  <c r="K113" i="20" s="1"/>
  <c r="J354" i="2"/>
  <c r="I119" i="20" s="1"/>
  <c r="J370" i="2"/>
  <c r="J124" i="20" s="1"/>
  <c r="J386" i="2"/>
  <c r="K129" i="20" s="1"/>
  <c r="J402" i="2"/>
  <c r="I135" i="20" s="1"/>
  <c r="J418" i="2"/>
  <c r="J140" i="20" s="1"/>
  <c r="J434" i="2"/>
  <c r="K145" i="20" s="1"/>
  <c r="J450" i="2"/>
  <c r="I151" i="20" s="1"/>
  <c r="J466" i="2"/>
  <c r="J156" i="20" s="1"/>
  <c r="J482" i="2"/>
  <c r="K161" i="20" s="1"/>
  <c r="J498" i="2"/>
  <c r="I167" i="20" s="1"/>
  <c r="J514" i="2"/>
  <c r="J172" i="20" s="1"/>
  <c r="J530" i="2"/>
  <c r="K177" i="20" s="1"/>
  <c r="J546" i="2"/>
  <c r="I183" i="20" s="1"/>
  <c r="J562" i="2"/>
  <c r="J188" i="20" s="1"/>
  <c r="J578" i="2"/>
  <c r="K193" i="20" s="1"/>
  <c r="J594" i="2"/>
  <c r="I199" i="20" s="1"/>
  <c r="J610" i="2"/>
  <c r="J204" i="20" s="1"/>
  <c r="J626" i="2"/>
  <c r="K209" i="20" s="1"/>
  <c r="J642" i="2"/>
  <c r="I215" i="20" s="1"/>
  <c r="J658" i="2"/>
  <c r="J220" i="20" s="1"/>
  <c r="J674" i="2"/>
  <c r="K225" i="20" s="1"/>
  <c r="J690" i="2"/>
  <c r="I231" i="20" s="1"/>
  <c r="J706" i="2"/>
  <c r="J236" i="20" s="1"/>
  <c r="J722" i="2"/>
  <c r="K241" i="20" s="1"/>
  <c r="J738" i="2"/>
  <c r="I247" i="20" s="1"/>
  <c r="J754" i="2"/>
  <c r="J252" i="20" s="1"/>
  <c r="J770" i="2"/>
  <c r="K257" i="20" s="1"/>
  <c r="J786" i="2"/>
  <c r="I263" i="20" s="1"/>
  <c r="J9" i="2"/>
  <c r="I4" i="20" s="1"/>
  <c r="J58" i="2"/>
  <c r="J20" i="20" s="1"/>
  <c r="J62" i="2"/>
  <c r="K21" i="20" s="1"/>
  <c r="J66" i="2"/>
  <c r="I23" i="20" s="1"/>
  <c r="J73" i="2"/>
  <c r="J25" i="20" s="1"/>
  <c r="J89" i="2"/>
  <c r="K30" i="20" s="1"/>
  <c r="J105" i="2"/>
  <c r="I36" i="20" s="1"/>
  <c r="J121" i="2"/>
  <c r="J41" i="20" s="1"/>
  <c r="J137" i="2"/>
  <c r="K46" i="20" s="1"/>
  <c r="J153" i="2"/>
  <c r="I52" i="20" s="1"/>
  <c r="J169" i="2"/>
  <c r="J57" i="20" s="1"/>
  <c r="J185" i="2"/>
  <c r="K62" i="20" s="1"/>
  <c r="J201" i="2"/>
  <c r="I68" i="20" s="1"/>
  <c r="J217" i="2"/>
  <c r="J73" i="20" s="1"/>
  <c r="J233" i="2"/>
  <c r="K78" i="20" s="1"/>
  <c r="J249" i="2"/>
  <c r="I84" i="20" s="1"/>
  <c r="J265" i="2"/>
  <c r="J89" i="20" s="1"/>
  <c r="J281" i="2"/>
  <c r="K94" i="20" s="1"/>
  <c r="J297" i="2"/>
  <c r="I100" i="20" s="1"/>
  <c r="J313" i="2"/>
  <c r="J105" i="20" s="1"/>
  <c r="J329" i="2"/>
  <c r="K110" i="20" s="1"/>
  <c r="J345" i="2"/>
  <c r="I116" i="20" s="1"/>
  <c r="J361" i="2"/>
  <c r="J121" i="20" s="1"/>
  <c r="J377" i="2"/>
  <c r="K126" i="20" s="1"/>
  <c r="J393" i="2"/>
  <c r="I132" i="20" s="1"/>
  <c r="J409" i="2"/>
  <c r="J137" i="20" s="1"/>
  <c r="J425" i="2"/>
  <c r="K142" i="20" s="1"/>
  <c r="J441" i="2"/>
  <c r="I148" i="20" s="1"/>
  <c r="J457" i="2"/>
  <c r="J153" i="20" s="1"/>
  <c r="J473" i="2"/>
  <c r="K158" i="20" s="1"/>
  <c r="J489" i="2"/>
  <c r="I164" i="20" s="1"/>
  <c r="J505" i="2"/>
  <c r="J169" i="20" s="1"/>
  <c r="J521" i="2"/>
  <c r="K174" i="20" s="1"/>
  <c r="J537" i="2"/>
  <c r="I180" i="20" s="1"/>
  <c r="J553" i="2"/>
  <c r="J185" i="20" s="1"/>
  <c r="J569" i="2"/>
  <c r="K190" i="20" s="1"/>
  <c r="J585" i="2"/>
  <c r="I196" i="20" s="1"/>
  <c r="J601" i="2"/>
  <c r="J201" i="20" s="1"/>
  <c r="J617" i="2"/>
  <c r="K206" i="20" s="1"/>
  <c r="J633" i="2"/>
  <c r="I212" i="20" s="1"/>
  <c r="J649" i="2"/>
  <c r="J217" i="20" s="1"/>
  <c r="J665" i="2"/>
  <c r="K222" i="20" s="1"/>
  <c r="J681" i="2"/>
  <c r="I228" i="20" s="1"/>
  <c r="J697" i="2"/>
  <c r="J233" i="20" s="1"/>
  <c r="J713" i="2"/>
  <c r="K238" i="20" s="1"/>
  <c r="J729" i="2"/>
  <c r="I244" i="20" s="1"/>
  <c r="J745" i="2"/>
  <c r="J249" i="20" s="1"/>
  <c r="J761" i="2"/>
  <c r="K254" i="20" s="1"/>
  <c r="J777" i="2"/>
  <c r="I260" i="20" s="1"/>
  <c r="J793" i="2"/>
  <c r="J265" i="20" s="1"/>
  <c r="J8" i="2"/>
  <c r="K3" i="20" s="1"/>
  <c r="J21" i="2"/>
  <c r="I8" i="20" s="1"/>
  <c r="J29" i="2"/>
  <c r="K10" i="20" s="1"/>
  <c r="J37" i="2"/>
  <c r="J13" i="20" s="1"/>
  <c r="J45" i="2"/>
  <c r="I16" i="20" s="1"/>
  <c r="J49" i="2"/>
  <c r="J17" i="20" s="1"/>
  <c r="J53" i="2"/>
  <c r="K18" i="20" s="1"/>
  <c r="J80" i="2"/>
  <c r="K27" i="20" s="1"/>
  <c r="J96" i="2"/>
  <c r="I33" i="20" s="1"/>
  <c r="J112" i="2"/>
  <c r="J38" i="20" s="1"/>
  <c r="J128" i="2"/>
  <c r="K43" i="20" s="1"/>
  <c r="J144" i="2"/>
  <c r="I49" i="20" s="1"/>
  <c r="J160" i="2"/>
  <c r="J54" i="20" s="1"/>
  <c r="J176" i="2"/>
  <c r="K59" i="20" s="1"/>
  <c r="J192" i="2"/>
  <c r="I65" i="20" s="1"/>
  <c r="J208" i="2"/>
  <c r="J70" i="20" s="1"/>
  <c r="J224" i="2"/>
  <c r="K75" i="20" s="1"/>
  <c r="J240" i="2"/>
  <c r="I81" i="20" s="1"/>
  <c r="J256" i="2"/>
  <c r="J86" i="20" s="1"/>
  <c r="J272" i="2"/>
  <c r="K91" i="20" s="1"/>
  <c r="J288" i="2"/>
  <c r="I97" i="20" s="1"/>
  <c r="J304" i="2"/>
  <c r="J102" i="20" s="1"/>
  <c r="J320" i="2"/>
  <c r="K107" i="20" s="1"/>
  <c r="J336" i="2"/>
  <c r="I113" i="20" s="1"/>
  <c r="J352" i="2"/>
  <c r="J118" i="20" s="1"/>
  <c r="J368" i="2"/>
  <c r="K123" i="20" s="1"/>
  <c r="J384" i="2"/>
  <c r="I129" i="20" s="1"/>
  <c r="J400" i="2"/>
  <c r="J134" i="20" s="1"/>
  <c r="J416" i="2"/>
  <c r="K139" i="20" s="1"/>
  <c r="J432" i="2"/>
  <c r="I145" i="20" s="1"/>
  <c r="J448" i="2"/>
  <c r="J150" i="20" s="1"/>
  <c r="J464" i="2"/>
  <c r="K155" i="20" s="1"/>
  <c r="J480" i="2"/>
  <c r="I161" i="20" s="1"/>
  <c r="J496" i="2"/>
  <c r="J166" i="20" s="1"/>
  <c r="J512" i="2"/>
  <c r="K171" i="20" s="1"/>
  <c r="J528" i="2"/>
  <c r="I177" i="20" s="1"/>
  <c r="J544" i="2"/>
  <c r="J182" i="20" s="1"/>
  <c r="J560" i="2"/>
  <c r="K187" i="20" s="1"/>
  <c r="J576" i="2"/>
  <c r="I193" i="20" s="1"/>
  <c r="J592" i="2"/>
  <c r="J198" i="20" s="1"/>
  <c r="J608" i="2"/>
  <c r="K203" i="20" s="1"/>
  <c r="J624" i="2"/>
  <c r="I209" i="20" s="1"/>
  <c r="J640" i="2"/>
  <c r="J214" i="20" s="1"/>
  <c r="J656" i="2"/>
  <c r="K219" i="20" s="1"/>
  <c r="J672" i="2"/>
  <c r="I225" i="20" s="1"/>
  <c r="J688" i="2"/>
  <c r="J230" i="20" s="1"/>
  <c r="J704" i="2"/>
  <c r="K235" i="20" s="1"/>
  <c r="J720" i="2"/>
  <c r="I241" i="20" s="1"/>
  <c r="J736" i="2"/>
  <c r="J246" i="20" s="1"/>
  <c r="J752" i="2"/>
  <c r="K251" i="20" s="1"/>
  <c r="J768" i="2"/>
  <c r="I257" i="20" s="1"/>
  <c r="J784" i="2"/>
  <c r="J262" i="20" s="1"/>
  <c r="J87" i="2"/>
  <c r="I30" i="20" s="1"/>
  <c r="J139" i="2"/>
  <c r="J47" i="20" s="1"/>
  <c r="J187" i="2"/>
  <c r="J63" i="20" s="1"/>
  <c r="J211" i="2"/>
  <c r="J71" i="20" s="1"/>
  <c r="J227" i="2"/>
  <c r="K76" i="20" s="1"/>
  <c r="J243" i="2"/>
  <c r="I82" i="20" s="1"/>
  <c r="J259" i="2"/>
  <c r="J87" i="20" s="1"/>
  <c r="J275" i="2"/>
  <c r="K92" i="20" s="1"/>
  <c r="J291" i="2"/>
  <c r="I98" i="20" s="1"/>
  <c r="J307" i="2"/>
  <c r="J103" i="20" s="1"/>
  <c r="J323" i="2"/>
  <c r="K108" i="20" s="1"/>
  <c r="J339" i="2"/>
  <c r="I114" i="20" s="1"/>
  <c r="J355" i="2"/>
  <c r="J119" i="20" s="1"/>
  <c r="J371" i="2"/>
  <c r="K124" i="20" s="1"/>
  <c r="J387" i="2"/>
  <c r="I130" i="20" s="1"/>
  <c r="J403" i="2"/>
  <c r="J135" i="20" s="1"/>
  <c r="J419" i="2"/>
  <c r="K140" i="20" s="1"/>
  <c r="J435" i="2"/>
  <c r="I146" i="20" s="1"/>
  <c r="J451" i="2"/>
  <c r="J151" i="20" s="1"/>
  <c r="J467" i="2"/>
  <c r="K156" i="20" s="1"/>
  <c r="J483" i="2"/>
  <c r="I162" i="20" s="1"/>
  <c r="J499" i="2"/>
  <c r="J167" i="20" s="1"/>
  <c r="J515" i="2"/>
  <c r="K172" i="20" s="1"/>
  <c r="J531" i="2"/>
  <c r="I178" i="20" s="1"/>
  <c r="J547" i="2"/>
  <c r="J183" i="20" s="1"/>
  <c r="J563" i="2"/>
  <c r="K188" i="20" s="1"/>
  <c r="J579" i="2"/>
  <c r="I194" i="20" s="1"/>
  <c r="J595" i="2"/>
  <c r="J199" i="20" s="1"/>
  <c r="J611" i="2"/>
  <c r="K204" i="20" s="1"/>
  <c r="J627" i="2"/>
  <c r="I210" i="20" s="1"/>
  <c r="J643" i="2"/>
  <c r="J215" i="20" s="1"/>
  <c r="J659" i="2"/>
  <c r="K220" i="20" s="1"/>
  <c r="J675" i="2"/>
  <c r="I226" i="20" s="1"/>
  <c r="J691" i="2"/>
  <c r="J231" i="20" s="1"/>
  <c r="J707" i="2"/>
  <c r="K236" i="20" s="1"/>
  <c r="J723" i="2"/>
  <c r="I242" i="20" s="1"/>
  <c r="J739" i="2"/>
  <c r="J247" i="20" s="1"/>
  <c r="J755" i="2"/>
  <c r="K252" i="20" s="1"/>
  <c r="J771" i="2"/>
  <c r="I258" i="20" s="1"/>
  <c r="J787" i="2"/>
  <c r="J263" i="20" s="1"/>
  <c r="J16" i="2"/>
  <c r="J6" i="20" s="1"/>
  <c r="J79" i="2"/>
  <c r="J27" i="20" s="1"/>
  <c r="J99" i="2"/>
  <c r="I34" i="20" s="1"/>
  <c r="J123" i="2"/>
  <c r="I42" i="20" s="1"/>
  <c r="J147" i="2"/>
  <c r="I50" i="20" s="1"/>
  <c r="J167" i="2"/>
  <c r="K56" i="20" s="1"/>
  <c r="J199" i="2"/>
  <c r="J67" i="20" s="1"/>
  <c r="J20" i="2"/>
  <c r="K7" i="20" s="1"/>
  <c r="J28" i="2"/>
  <c r="J10" i="20" s="1"/>
  <c r="J36" i="2"/>
  <c r="I13" i="20" s="1"/>
  <c r="J70" i="2"/>
  <c r="J24" i="20" s="1"/>
  <c r="J86" i="2"/>
  <c r="K29" i="20" s="1"/>
  <c r="J102" i="2"/>
  <c r="I35" i="20" s="1"/>
  <c r="J118" i="2"/>
  <c r="J40" i="20" s="1"/>
  <c r="J134" i="2"/>
  <c r="K45" i="20" s="1"/>
  <c r="J150" i="2"/>
  <c r="I51" i="20" s="1"/>
  <c r="J166" i="2"/>
  <c r="J56" i="20" s="1"/>
  <c r="J182" i="2"/>
  <c r="K61" i="20" s="1"/>
  <c r="J198" i="2"/>
  <c r="I67" i="20" s="1"/>
  <c r="J214" i="2"/>
  <c r="J72" i="20" s="1"/>
  <c r="J230" i="2"/>
  <c r="K77" i="20" s="1"/>
  <c r="J246" i="2"/>
  <c r="I83" i="20" s="1"/>
  <c r="J262" i="2"/>
  <c r="J88" i="20" s="1"/>
  <c r="J278" i="2"/>
  <c r="K93" i="20" s="1"/>
  <c r="J294" i="2"/>
  <c r="I99" i="20" s="1"/>
  <c r="J310" i="2"/>
  <c r="J104" i="20" s="1"/>
  <c r="J326" i="2"/>
  <c r="K109" i="20" s="1"/>
  <c r="J342" i="2"/>
  <c r="I115" i="20" s="1"/>
  <c r="J358" i="2"/>
  <c r="J120" i="20" s="1"/>
  <c r="J374" i="2"/>
  <c r="K125" i="20" s="1"/>
  <c r="J390" i="2"/>
  <c r="I131" i="20" s="1"/>
  <c r="J406" i="2"/>
  <c r="J136" i="20" s="1"/>
  <c r="J422" i="2"/>
  <c r="K141" i="20" s="1"/>
  <c r="J438" i="2"/>
  <c r="I147" i="20" s="1"/>
  <c r="J454" i="2"/>
  <c r="J152" i="20" s="1"/>
  <c r="J470" i="2"/>
  <c r="K157" i="20" s="1"/>
  <c r="J486" i="2"/>
  <c r="I163" i="20" s="1"/>
  <c r="J502" i="2"/>
  <c r="J168" i="20" s="1"/>
  <c r="J518" i="2"/>
  <c r="K173" i="20" s="1"/>
  <c r="J534" i="2"/>
  <c r="I179" i="20" s="1"/>
  <c r="J550" i="2"/>
  <c r="J184" i="20" s="1"/>
  <c r="J566" i="2"/>
  <c r="K189" i="20" s="1"/>
  <c r="J582" i="2"/>
  <c r="I195" i="20" s="1"/>
  <c r="J598" i="2"/>
  <c r="J200" i="20" s="1"/>
  <c r="J614" i="2"/>
  <c r="K205" i="20" s="1"/>
  <c r="J630" i="2"/>
  <c r="I211" i="20" s="1"/>
  <c r="J646" i="2"/>
  <c r="J216" i="20" s="1"/>
  <c r="J662" i="2"/>
  <c r="K221" i="20" s="1"/>
  <c r="J678" i="2"/>
  <c r="I227" i="20" s="1"/>
  <c r="J694" i="2"/>
  <c r="J232" i="20" s="1"/>
  <c r="J710" i="2"/>
  <c r="K237" i="20" s="1"/>
  <c r="J726" i="2"/>
  <c r="I243" i="20" s="1"/>
  <c r="J742" i="2"/>
  <c r="J248" i="20" s="1"/>
  <c r="J758" i="2"/>
  <c r="K253" i="20" s="1"/>
  <c r="J774" i="2"/>
  <c r="I259" i="20" s="1"/>
  <c r="J790" i="2"/>
  <c r="J264" i="20" s="1"/>
  <c r="J14" i="2"/>
  <c r="K5" i="20" s="1"/>
  <c r="J59" i="2"/>
  <c r="K20" i="20" s="1"/>
  <c r="J63" i="2"/>
  <c r="I22" i="20" s="1"/>
  <c r="J67" i="2"/>
  <c r="J23" i="20" s="1"/>
  <c r="J77" i="2"/>
  <c r="K26" i="20" s="1"/>
  <c r="J93" i="2"/>
  <c r="I32" i="20" s="1"/>
  <c r="J109" i="2"/>
  <c r="J37" i="20" s="1"/>
  <c r="J125" i="2"/>
  <c r="K42" i="20" s="1"/>
  <c r="J141" i="2"/>
  <c r="I48" i="20" s="1"/>
  <c r="J157" i="2"/>
  <c r="J53" i="20" s="1"/>
  <c r="J173" i="2"/>
  <c r="K58" i="20" s="1"/>
  <c r="J189" i="2"/>
  <c r="I64" i="20" s="1"/>
  <c r="J205" i="2"/>
  <c r="J69" i="20" s="1"/>
  <c r="J221" i="2"/>
  <c r="K74" i="20" s="1"/>
  <c r="J237" i="2"/>
  <c r="I80" i="20" s="1"/>
  <c r="J253" i="2"/>
  <c r="J85" i="20" s="1"/>
  <c r="J269" i="2"/>
  <c r="K90" i="20" s="1"/>
  <c r="J285" i="2"/>
  <c r="I96" i="20" s="1"/>
  <c r="J301" i="2"/>
  <c r="J101" i="20" s="1"/>
  <c r="J317" i="2"/>
  <c r="K106" i="20" s="1"/>
  <c r="J333" i="2"/>
  <c r="I112" i="20" s="1"/>
  <c r="J349" i="2"/>
  <c r="J117" i="20" s="1"/>
  <c r="J365" i="2"/>
  <c r="K122" i="20" s="1"/>
  <c r="J381" i="2"/>
  <c r="I128" i="20" s="1"/>
  <c r="J397" i="2"/>
  <c r="J133" i="20" s="1"/>
  <c r="J413" i="2"/>
  <c r="K138" i="20" s="1"/>
  <c r="J429" i="2"/>
  <c r="I144" i="20" s="1"/>
  <c r="J445" i="2"/>
  <c r="J149" i="20" s="1"/>
  <c r="J461" i="2"/>
  <c r="K154" i="20" s="1"/>
  <c r="J477" i="2"/>
  <c r="I160" i="20" s="1"/>
  <c r="J493" i="2"/>
  <c r="J165" i="20" s="1"/>
  <c r="J509" i="2"/>
  <c r="K170" i="20" s="1"/>
  <c r="J525" i="2"/>
  <c r="I176" i="20" s="1"/>
  <c r="J541" i="2"/>
  <c r="J181" i="20" s="1"/>
  <c r="J557" i="2"/>
  <c r="K186" i="20" s="1"/>
  <c r="J573" i="2"/>
  <c r="I192" i="20" s="1"/>
  <c r="J589" i="2"/>
  <c r="J197" i="20" s="1"/>
  <c r="J605" i="2"/>
  <c r="K202" i="20" s="1"/>
  <c r="J621" i="2"/>
  <c r="I208" i="20" s="1"/>
  <c r="J637" i="2"/>
  <c r="J213" i="20" s="1"/>
  <c r="J653" i="2"/>
  <c r="K218" i="20" s="1"/>
  <c r="J669" i="2"/>
  <c r="I224" i="20" s="1"/>
  <c r="J685" i="2"/>
  <c r="J229" i="20" s="1"/>
  <c r="J701" i="2"/>
  <c r="K234" i="20" s="1"/>
  <c r="J717" i="2"/>
  <c r="I240" i="20" s="1"/>
  <c r="J733" i="2"/>
  <c r="J245" i="20" s="1"/>
  <c r="J749" i="2"/>
  <c r="K250" i="20" s="1"/>
  <c r="J765" i="2"/>
  <c r="I256" i="20" s="1"/>
  <c r="J781" i="2"/>
  <c r="J261" i="20" s="1"/>
  <c r="J13" i="2"/>
  <c r="J5" i="20" s="1"/>
  <c r="J23" i="2"/>
  <c r="K8" i="20" s="1"/>
  <c r="J31" i="2"/>
  <c r="J11" i="20" s="1"/>
  <c r="J39" i="2"/>
  <c r="I14" i="20" s="1"/>
  <c r="J46" i="2"/>
  <c r="J16" i="20" s="1"/>
  <c r="J50" i="2"/>
  <c r="K17" i="20" s="1"/>
  <c r="J57" i="2"/>
  <c r="I20" i="20" s="1"/>
  <c r="J84" i="2"/>
  <c r="I29" i="20" s="1"/>
  <c r="J100" i="2"/>
  <c r="J34" i="20" s="1"/>
  <c r="J116" i="2"/>
  <c r="K39" i="20" s="1"/>
  <c r="J132" i="2"/>
  <c r="I45" i="20" s="1"/>
  <c r="J148" i="2"/>
  <c r="J50" i="20" s="1"/>
  <c r="J164" i="2"/>
  <c r="K55" i="20" s="1"/>
  <c r="J180" i="2"/>
  <c r="I61" i="20" s="1"/>
  <c r="J196" i="2"/>
  <c r="J66" i="20" s="1"/>
  <c r="J212" i="2"/>
  <c r="K71" i="20" s="1"/>
  <c r="J228" i="2"/>
  <c r="I77" i="20" s="1"/>
  <c r="J244" i="2"/>
  <c r="J82" i="20" s="1"/>
  <c r="J260" i="2"/>
  <c r="K87" i="20" s="1"/>
  <c r="J276" i="2"/>
  <c r="I93" i="20" s="1"/>
  <c r="J292" i="2"/>
  <c r="J98" i="20" s="1"/>
  <c r="J308" i="2"/>
  <c r="K103" i="20" s="1"/>
  <c r="J324" i="2"/>
  <c r="I109" i="20" s="1"/>
  <c r="J340" i="2"/>
  <c r="J114" i="20" s="1"/>
  <c r="J356" i="2"/>
  <c r="K119" i="20" s="1"/>
  <c r="J372" i="2"/>
  <c r="I125" i="20" s="1"/>
  <c r="J388" i="2"/>
  <c r="J130" i="20" s="1"/>
  <c r="J404" i="2"/>
  <c r="K135" i="20" s="1"/>
  <c r="J420" i="2"/>
  <c r="I141" i="20" s="1"/>
  <c r="J436" i="2"/>
  <c r="J146" i="20" s="1"/>
  <c r="J452" i="2"/>
  <c r="K151" i="20" s="1"/>
  <c r="J468" i="2"/>
  <c r="I157" i="20" s="1"/>
  <c r="J484" i="2"/>
  <c r="J162" i="20" s="1"/>
  <c r="J500" i="2"/>
  <c r="K167" i="20" s="1"/>
  <c r="J516" i="2"/>
  <c r="I173" i="20" s="1"/>
  <c r="J532" i="2"/>
  <c r="J178" i="20" s="1"/>
  <c r="J548" i="2"/>
  <c r="K183" i="20" s="1"/>
  <c r="J564" i="2"/>
  <c r="I189" i="20" s="1"/>
  <c r="J580" i="2"/>
  <c r="J194" i="20" s="1"/>
  <c r="J596" i="2"/>
  <c r="K199" i="20" s="1"/>
  <c r="J612" i="2"/>
  <c r="I205" i="20" s="1"/>
  <c r="J628" i="2"/>
  <c r="J210" i="20" s="1"/>
  <c r="J644" i="2"/>
  <c r="K215" i="20" s="1"/>
  <c r="J660" i="2"/>
  <c r="I221" i="20" s="1"/>
  <c r="J676" i="2"/>
  <c r="J226" i="20" s="1"/>
  <c r="J692" i="2"/>
  <c r="K231" i="20" s="1"/>
  <c r="J708" i="2"/>
  <c r="I237" i="20" s="1"/>
  <c r="J724" i="2"/>
  <c r="J242" i="20" s="1"/>
  <c r="J740" i="2"/>
  <c r="K247" i="20" s="1"/>
  <c r="J756" i="2"/>
  <c r="I253" i="20" s="1"/>
  <c r="J772" i="2"/>
  <c r="J258" i="20" s="1"/>
  <c r="J788" i="2"/>
  <c r="K263" i="20" s="1"/>
  <c r="J107" i="2"/>
  <c r="K36" i="20" s="1"/>
  <c r="J151" i="2"/>
  <c r="J51" i="20" s="1"/>
  <c r="J195" i="2"/>
  <c r="I66" i="20" s="1"/>
  <c r="J215" i="2"/>
  <c r="K72" i="20" s="1"/>
  <c r="J231" i="2"/>
  <c r="I78" i="20" s="1"/>
  <c r="J247" i="2"/>
  <c r="J83" i="20" s="1"/>
  <c r="J263" i="2"/>
  <c r="K88" i="20" s="1"/>
  <c r="J279" i="2"/>
  <c r="I94" i="20" s="1"/>
  <c r="J295" i="2"/>
  <c r="J99" i="20" s="1"/>
  <c r="J311" i="2"/>
  <c r="K104" i="20" s="1"/>
  <c r="J327" i="2"/>
  <c r="I110" i="20" s="1"/>
  <c r="J343" i="2"/>
  <c r="J115" i="20" s="1"/>
  <c r="J359" i="2"/>
  <c r="K120" i="20" s="1"/>
  <c r="J375" i="2"/>
  <c r="I126" i="20" s="1"/>
  <c r="J391" i="2"/>
  <c r="J131" i="20" s="1"/>
  <c r="J407" i="2"/>
  <c r="K136" i="20" s="1"/>
  <c r="J423" i="2"/>
  <c r="I142" i="20" s="1"/>
  <c r="J439" i="2"/>
  <c r="J147" i="20" s="1"/>
  <c r="J455" i="2"/>
  <c r="K152" i="20" s="1"/>
  <c r="J471" i="2"/>
  <c r="I158" i="20" s="1"/>
  <c r="J487" i="2"/>
  <c r="J163" i="20" s="1"/>
  <c r="J503" i="2"/>
  <c r="K168" i="20" s="1"/>
  <c r="J519" i="2"/>
  <c r="I174" i="20" s="1"/>
  <c r="J535" i="2"/>
  <c r="J179" i="20" s="1"/>
  <c r="J551" i="2"/>
  <c r="K184" i="20" s="1"/>
  <c r="J567" i="2"/>
  <c r="I190" i="20" s="1"/>
  <c r="J583" i="2"/>
  <c r="J195" i="20" s="1"/>
  <c r="J599" i="2"/>
  <c r="K200" i="20" s="1"/>
  <c r="J615" i="2"/>
  <c r="I206" i="20" s="1"/>
  <c r="J631" i="2"/>
  <c r="J211" i="20" s="1"/>
  <c r="J647" i="2"/>
  <c r="K216" i="20" s="1"/>
  <c r="J663" i="2"/>
  <c r="I222" i="20" s="1"/>
  <c r="J679" i="2"/>
  <c r="J227" i="20" s="1"/>
  <c r="J695" i="2"/>
  <c r="K232" i="20" s="1"/>
  <c r="J711" i="2"/>
  <c r="I238" i="20" s="1"/>
  <c r="J727" i="2"/>
  <c r="J243" i="20" s="1"/>
  <c r="J743" i="2"/>
  <c r="K248" i="20" s="1"/>
  <c r="J759" i="2"/>
  <c r="I254" i="20" s="1"/>
  <c r="J775" i="2"/>
  <c r="J259" i="20" s="1"/>
  <c r="J791" i="2"/>
  <c r="K264" i="20" s="1"/>
  <c r="J42" i="2"/>
  <c r="I15" i="20" s="1"/>
  <c r="J83" i="2"/>
  <c r="K28" i="20" s="1"/>
  <c r="J103" i="2"/>
  <c r="J35" i="20" s="1"/>
  <c r="J131" i="2"/>
  <c r="K44" i="20" s="1"/>
  <c r="J155" i="2"/>
  <c r="K52" i="20" s="1"/>
  <c r="J179" i="2"/>
  <c r="K60" i="20" s="1"/>
  <c r="J10" i="2"/>
  <c r="J4" i="20" s="1"/>
  <c r="J22" i="2"/>
  <c r="J8" i="20" s="1"/>
  <c r="J30" i="2"/>
  <c r="I11" i="20" s="1"/>
  <c r="J38" i="2"/>
  <c r="K13" i="20" s="1"/>
  <c r="J74" i="2"/>
  <c r="K25" i="20" s="1"/>
  <c r="J90" i="2"/>
  <c r="I31" i="20" s="1"/>
  <c r="J106" i="2"/>
  <c r="J36" i="20" s="1"/>
  <c r="J122" i="2"/>
  <c r="K41" i="20" s="1"/>
  <c r="J138" i="2"/>
  <c r="I47" i="20" s="1"/>
  <c r="J154" i="2"/>
  <c r="J52" i="20" s="1"/>
  <c r="J170" i="2"/>
  <c r="K57" i="20" s="1"/>
  <c r="J186" i="2"/>
  <c r="I63" i="20" s="1"/>
  <c r="J202" i="2"/>
  <c r="J68" i="20" s="1"/>
  <c r="J218" i="2"/>
  <c r="K73" i="20" s="1"/>
  <c r="J234" i="2"/>
  <c r="I79" i="20" s="1"/>
  <c r="J250" i="2"/>
  <c r="J84" i="20" s="1"/>
  <c r="J266" i="2"/>
  <c r="K89" i="20" s="1"/>
  <c r="J282" i="2"/>
  <c r="I95" i="20" s="1"/>
  <c r="J298" i="2"/>
  <c r="J100" i="20" s="1"/>
  <c r="J314" i="2"/>
  <c r="K105" i="20" s="1"/>
  <c r="J330" i="2"/>
  <c r="I111" i="20" s="1"/>
  <c r="J346" i="2"/>
  <c r="J116" i="20" s="1"/>
  <c r="J362" i="2"/>
  <c r="K121" i="20" s="1"/>
  <c r="J378" i="2"/>
  <c r="I127" i="20" s="1"/>
  <c r="J394" i="2"/>
  <c r="J132" i="20" s="1"/>
  <c r="J410" i="2"/>
  <c r="K137" i="20" s="1"/>
  <c r="J426" i="2"/>
  <c r="I143" i="20" s="1"/>
  <c r="J442" i="2"/>
  <c r="J148" i="20" s="1"/>
  <c r="J458" i="2"/>
  <c r="K153" i="20" s="1"/>
  <c r="J474" i="2"/>
  <c r="I159" i="20" s="1"/>
  <c r="J490" i="2"/>
  <c r="J164" i="20" s="1"/>
  <c r="J506" i="2"/>
  <c r="K169" i="20" s="1"/>
  <c r="J522" i="2"/>
  <c r="I175" i="20" s="1"/>
  <c r="J538" i="2"/>
  <c r="J180" i="20" s="1"/>
  <c r="J554" i="2"/>
  <c r="K185" i="20" s="1"/>
  <c r="J570" i="2"/>
  <c r="I191" i="20" s="1"/>
  <c r="J586" i="2"/>
  <c r="J196" i="20" s="1"/>
  <c r="J602" i="2"/>
  <c r="K201" i="20" s="1"/>
  <c r="J618" i="2"/>
  <c r="I207" i="20" s="1"/>
  <c r="J634" i="2"/>
  <c r="J212" i="20" s="1"/>
  <c r="J650" i="2"/>
  <c r="K217" i="20" s="1"/>
  <c r="J666" i="2"/>
  <c r="I223" i="20" s="1"/>
  <c r="J682" i="2"/>
  <c r="J228" i="20" s="1"/>
  <c r="J698" i="2"/>
  <c r="K233" i="20" s="1"/>
  <c r="J714" i="2"/>
  <c r="I239" i="20" s="1"/>
  <c r="J730" i="2"/>
  <c r="J244" i="20" s="1"/>
  <c r="J746" i="2"/>
  <c r="K249" i="20" s="1"/>
  <c r="J762" i="2"/>
  <c r="I255" i="20" s="1"/>
  <c r="J778" i="2"/>
  <c r="J260" i="20" s="1"/>
  <c r="J794" i="2"/>
  <c r="K265" i="20" s="1"/>
  <c r="J40" i="2"/>
  <c r="J14" i="20" s="1"/>
  <c r="J60" i="2"/>
  <c r="I21" i="20" s="1"/>
  <c r="J64" i="2"/>
  <c r="J22" i="20" s="1"/>
  <c r="J68" i="2"/>
  <c r="K23" i="20" s="1"/>
  <c r="J81" i="2"/>
  <c r="I28" i="20" s="1"/>
  <c r="J97" i="2"/>
  <c r="J33" i="20" s="1"/>
  <c r="J113" i="2"/>
  <c r="K38" i="20" s="1"/>
  <c r="J129" i="2"/>
  <c r="I44" i="20" s="1"/>
  <c r="J145" i="2"/>
  <c r="J49" i="20" s="1"/>
  <c r="J161" i="2"/>
  <c r="K54" i="20" s="1"/>
  <c r="J177" i="2"/>
  <c r="I60" i="20" s="1"/>
  <c r="J193" i="2"/>
  <c r="J65" i="20" s="1"/>
  <c r="J209" i="2"/>
  <c r="K70" i="20" s="1"/>
  <c r="J225" i="2"/>
  <c r="I76" i="20" s="1"/>
  <c r="J241" i="2"/>
  <c r="J81" i="20" s="1"/>
  <c r="J257" i="2"/>
  <c r="K86" i="20" s="1"/>
  <c r="J273" i="2"/>
  <c r="I92" i="20" s="1"/>
  <c r="J289" i="2"/>
  <c r="J97" i="20" s="1"/>
  <c r="J305" i="2"/>
  <c r="K102" i="20" s="1"/>
  <c r="J321" i="2"/>
  <c r="I108" i="20" s="1"/>
  <c r="J337" i="2"/>
  <c r="J113" i="20" s="1"/>
  <c r="J353" i="2"/>
  <c r="K118" i="20" s="1"/>
  <c r="J369" i="2"/>
  <c r="I124" i="20" s="1"/>
  <c r="J385" i="2"/>
  <c r="J129" i="20" s="1"/>
  <c r="J401" i="2"/>
  <c r="K134" i="20" s="1"/>
  <c r="J417" i="2"/>
  <c r="I140" i="20" s="1"/>
  <c r="J433" i="2"/>
  <c r="J145" i="20" s="1"/>
  <c r="J449" i="2"/>
  <c r="K150" i="20" s="1"/>
  <c r="J465" i="2"/>
  <c r="I156" i="20" s="1"/>
  <c r="J481" i="2"/>
  <c r="J161" i="20" s="1"/>
  <c r="J497" i="2"/>
  <c r="K166" i="20" s="1"/>
  <c r="J513" i="2"/>
  <c r="I172" i="20" s="1"/>
  <c r="J529" i="2"/>
  <c r="J177" i="20" s="1"/>
  <c r="J545" i="2"/>
  <c r="K182" i="20" s="1"/>
  <c r="J561" i="2"/>
  <c r="I188" i="20" s="1"/>
  <c r="J577" i="2"/>
  <c r="J193" i="20" s="1"/>
  <c r="J593" i="2"/>
  <c r="K198" i="20" s="1"/>
  <c r="J609" i="2"/>
  <c r="I204" i="20" s="1"/>
  <c r="J625" i="2"/>
  <c r="J209" i="20" s="1"/>
  <c r="J641" i="2"/>
  <c r="K214" i="20" s="1"/>
  <c r="J657" i="2"/>
  <c r="I220" i="20" s="1"/>
  <c r="J673" i="2"/>
  <c r="J225" i="20" s="1"/>
  <c r="J689" i="2"/>
  <c r="K230" i="20" s="1"/>
  <c r="J705" i="2"/>
  <c r="I236" i="20" s="1"/>
  <c r="J721" i="2"/>
  <c r="J241" i="20" s="1"/>
  <c r="J737" i="2"/>
  <c r="K246" i="20" s="1"/>
  <c r="J753" i="2"/>
  <c r="I252" i="20" s="1"/>
  <c r="J769" i="2"/>
  <c r="J257" i="20" s="1"/>
  <c r="J785" i="2"/>
  <c r="K262" i="20" s="1"/>
  <c r="J17" i="2"/>
  <c r="K6" i="20" s="1"/>
  <c r="J25" i="2"/>
  <c r="J9" i="20" s="1"/>
  <c r="J33" i="2"/>
  <c r="I12" i="20" s="1"/>
  <c r="J43" i="2"/>
  <c r="J15" i="20" s="1"/>
  <c r="J47" i="2"/>
  <c r="K16" i="20" s="1"/>
  <c r="J51" i="2"/>
  <c r="I18" i="20" s="1"/>
  <c r="J72" i="2"/>
  <c r="I25" i="20" s="1"/>
  <c r="J88" i="2"/>
  <c r="J30" i="20" s="1"/>
  <c r="J104" i="2"/>
  <c r="K35" i="20" s="1"/>
  <c r="J120" i="2"/>
  <c r="I41" i="20" s="1"/>
  <c r="J136" i="2"/>
  <c r="J46" i="20" s="1"/>
  <c r="J152" i="2"/>
  <c r="K51" i="20" s="1"/>
  <c r="J168" i="2"/>
  <c r="I57" i="20" s="1"/>
  <c r="J184" i="2"/>
  <c r="J62" i="20" s="1"/>
  <c r="J200" i="2"/>
  <c r="K67" i="20" s="1"/>
  <c r="J216" i="2"/>
  <c r="I73" i="20" s="1"/>
  <c r="J232" i="2"/>
  <c r="J78" i="20" s="1"/>
  <c r="J248" i="2"/>
  <c r="K83" i="20" s="1"/>
  <c r="J264" i="2"/>
  <c r="I89" i="20" s="1"/>
  <c r="J280" i="2"/>
  <c r="J94" i="20" s="1"/>
  <c r="J296" i="2"/>
  <c r="K99" i="20" s="1"/>
  <c r="J312" i="2"/>
  <c r="I105" i="20" s="1"/>
  <c r="J328" i="2"/>
  <c r="J110" i="20" s="1"/>
  <c r="J344" i="2"/>
  <c r="K115" i="20" s="1"/>
  <c r="J360" i="2"/>
  <c r="I121" i="20" s="1"/>
  <c r="J376" i="2"/>
  <c r="J126" i="20" s="1"/>
  <c r="J392" i="2"/>
  <c r="K131" i="20" s="1"/>
  <c r="J408" i="2"/>
  <c r="I137" i="20" s="1"/>
  <c r="J424" i="2"/>
  <c r="J142" i="20" s="1"/>
  <c r="J440" i="2"/>
  <c r="K147" i="20" s="1"/>
  <c r="J456" i="2"/>
  <c r="I153" i="20" s="1"/>
  <c r="J472" i="2"/>
  <c r="J158" i="20" s="1"/>
  <c r="J488" i="2"/>
  <c r="K163" i="20" s="1"/>
  <c r="J504" i="2"/>
  <c r="I169" i="20" s="1"/>
  <c r="J520" i="2"/>
  <c r="J174" i="20" s="1"/>
  <c r="J536" i="2"/>
  <c r="K179" i="20" s="1"/>
  <c r="J552" i="2"/>
  <c r="I185" i="20" s="1"/>
  <c r="J568" i="2"/>
  <c r="J190" i="20" s="1"/>
  <c r="J584" i="2"/>
  <c r="K195" i="20" s="1"/>
  <c r="J600" i="2"/>
  <c r="I201" i="20" s="1"/>
  <c r="J616" i="2"/>
  <c r="J206" i="20" s="1"/>
  <c r="J632" i="2"/>
  <c r="K211" i="20" s="1"/>
  <c r="J648" i="2"/>
  <c r="I217" i="20" s="1"/>
  <c r="J664" i="2"/>
  <c r="J222" i="20" s="1"/>
  <c r="J680" i="2"/>
  <c r="K227" i="20" s="1"/>
  <c r="J696" i="2"/>
  <c r="I233" i="20" s="1"/>
  <c r="J712" i="2"/>
  <c r="J238" i="20" s="1"/>
  <c r="J728" i="2"/>
  <c r="K243" i="20" s="1"/>
  <c r="J744" i="2"/>
  <c r="I249" i="20" s="1"/>
  <c r="J760" i="2"/>
  <c r="J254" i="20" s="1"/>
  <c r="J776" i="2"/>
  <c r="K259" i="20" s="1"/>
  <c r="J792" i="2"/>
  <c r="I265" i="20" s="1"/>
  <c r="J115" i="2"/>
  <c r="J39" i="20" s="1"/>
  <c r="J171" i="2"/>
  <c r="I58" i="20" s="1"/>
  <c r="J203" i="2"/>
  <c r="K68" i="20" s="1"/>
  <c r="J219" i="2"/>
  <c r="I74" i="20" s="1"/>
  <c r="J235" i="2"/>
  <c r="J79" i="20" s="1"/>
  <c r="J251" i="2"/>
  <c r="K84" i="20" s="1"/>
  <c r="J267" i="2"/>
  <c r="I90" i="20" s="1"/>
  <c r="J283" i="2"/>
  <c r="J95" i="20" s="1"/>
  <c r="J299" i="2"/>
  <c r="K100" i="20" s="1"/>
  <c r="J315" i="2"/>
  <c r="I106" i="20" s="1"/>
  <c r="J331" i="2"/>
  <c r="J111" i="20" s="1"/>
  <c r="J347" i="2"/>
  <c r="K116" i="20" s="1"/>
  <c r="J363" i="2"/>
  <c r="I122" i="20" s="1"/>
  <c r="J379" i="2"/>
  <c r="J127" i="20" s="1"/>
  <c r="J395" i="2"/>
  <c r="K132" i="20" s="1"/>
  <c r="J411" i="2"/>
  <c r="I138" i="20" s="1"/>
  <c r="J427" i="2"/>
  <c r="J143" i="20" s="1"/>
  <c r="J443" i="2"/>
  <c r="K148" i="20" s="1"/>
  <c r="J459" i="2"/>
  <c r="I154" i="20" s="1"/>
  <c r="J475" i="2"/>
  <c r="J159" i="20" s="1"/>
  <c r="J491" i="2"/>
  <c r="K164" i="20" s="1"/>
  <c r="J507" i="2"/>
  <c r="I170" i="20" s="1"/>
  <c r="J523" i="2"/>
  <c r="J175" i="20" s="1"/>
  <c r="J539" i="2"/>
  <c r="K180" i="20" s="1"/>
  <c r="J555" i="2"/>
  <c r="I186" i="20" s="1"/>
  <c r="J571" i="2"/>
  <c r="J191" i="20" s="1"/>
  <c r="J587" i="2"/>
  <c r="K196" i="20" s="1"/>
  <c r="J603" i="2"/>
  <c r="I202" i="20" s="1"/>
  <c r="J619" i="2"/>
  <c r="J207" i="20" s="1"/>
  <c r="J635" i="2"/>
  <c r="K212" i="20" s="1"/>
  <c r="J651" i="2"/>
  <c r="I218" i="20" s="1"/>
  <c r="J667" i="2"/>
  <c r="J223" i="20" s="1"/>
  <c r="J683" i="2"/>
  <c r="K228" i="20" s="1"/>
  <c r="J699" i="2"/>
  <c r="I234" i="20" s="1"/>
  <c r="J715" i="2"/>
  <c r="J239" i="20" s="1"/>
  <c r="J731" i="2"/>
  <c r="K244" i="20" s="1"/>
  <c r="J747" i="2"/>
  <c r="I250" i="20" s="1"/>
  <c r="J763" i="2"/>
  <c r="J255" i="20" s="1"/>
  <c r="J779" i="2"/>
  <c r="K260" i="20" s="1"/>
  <c r="J11" i="2"/>
  <c r="K4" i="20" s="1"/>
  <c r="J56" i="2"/>
  <c r="K19" i="20" s="1"/>
  <c r="J91" i="2"/>
  <c r="J31" i="20" s="1"/>
  <c r="J111" i="2"/>
  <c r="I38" i="20" s="1"/>
  <c r="J135" i="2"/>
  <c r="I46" i="20" s="1"/>
  <c r="J159" i="2"/>
  <c r="I54" i="20" s="1"/>
  <c r="J183" i="2"/>
  <c r="I62" i="20" s="1"/>
  <c r="J15" i="2"/>
  <c r="I6" i="20" s="1"/>
  <c r="J24" i="2"/>
  <c r="I9" i="20" s="1"/>
  <c r="J32" i="2"/>
  <c r="K11" i="20" s="1"/>
  <c r="J41" i="2"/>
  <c r="K14" i="20" s="1"/>
  <c r="J78" i="2"/>
  <c r="I27" i="20" s="1"/>
  <c r="J94" i="2"/>
  <c r="J32" i="20" s="1"/>
  <c r="J110" i="2"/>
  <c r="K37" i="20" s="1"/>
  <c r="J126" i="2"/>
  <c r="I43" i="20" s="1"/>
  <c r="J142" i="2"/>
  <c r="J48" i="20" s="1"/>
  <c r="J158" i="2"/>
  <c r="K53" i="20" s="1"/>
  <c r="J174" i="2"/>
  <c r="I59" i="20" s="1"/>
  <c r="J190" i="2"/>
  <c r="J64" i="20" s="1"/>
  <c r="J206" i="2"/>
  <c r="K69" i="20" s="1"/>
  <c r="J222" i="2"/>
  <c r="I75" i="20" s="1"/>
  <c r="J238" i="2"/>
  <c r="J80" i="20" s="1"/>
  <c r="J254" i="2"/>
  <c r="K85" i="20" s="1"/>
  <c r="J270" i="2"/>
  <c r="I91" i="20" s="1"/>
  <c r="J286" i="2"/>
  <c r="J96" i="20" s="1"/>
  <c r="J302" i="2"/>
  <c r="K101" i="20" s="1"/>
  <c r="J318" i="2"/>
  <c r="I107" i="20" s="1"/>
  <c r="J334" i="2"/>
  <c r="J112" i="20" s="1"/>
  <c r="J350" i="2"/>
  <c r="K117" i="20" s="1"/>
  <c r="J366" i="2"/>
  <c r="I123" i="20" s="1"/>
  <c r="J382" i="2"/>
  <c r="J128" i="20" s="1"/>
  <c r="J398" i="2"/>
  <c r="K133" i="20" s="1"/>
  <c r="J414" i="2"/>
  <c r="I139" i="20" s="1"/>
  <c r="J430" i="2"/>
  <c r="J144" i="20" s="1"/>
  <c r="J446" i="2"/>
  <c r="K149" i="20" s="1"/>
  <c r="J462" i="2"/>
  <c r="I155" i="20" s="1"/>
  <c r="J478" i="2"/>
  <c r="J160" i="20" s="1"/>
  <c r="J494" i="2"/>
  <c r="K165" i="20" s="1"/>
  <c r="J510" i="2"/>
  <c r="I171" i="20" s="1"/>
  <c r="J526" i="2"/>
  <c r="J176" i="20" s="1"/>
  <c r="J542" i="2"/>
  <c r="K181" i="20" s="1"/>
  <c r="J558" i="2"/>
  <c r="I187" i="20" s="1"/>
  <c r="J574" i="2"/>
  <c r="J192" i="20" s="1"/>
  <c r="J590" i="2"/>
  <c r="K197" i="20" s="1"/>
  <c r="J606" i="2"/>
  <c r="I203" i="20" s="1"/>
  <c r="J622" i="2"/>
  <c r="J208" i="20" s="1"/>
  <c r="J638" i="2"/>
  <c r="K213" i="20" s="1"/>
  <c r="J654" i="2"/>
  <c r="I219" i="20" s="1"/>
  <c r="J670" i="2"/>
  <c r="J224" i="20" s="1"/>
  <c r="J686" i="2"/>
  <c r="K229" i="20" s="1"/>
  <c r="J702" i="2"/>
  <c r="I235" i="20" s="1"/>
  <c r="J718" i="2"/>
  <c r="J240" i="20" s="1"/>
  <c r="J734" i="2"/>
  <c r="K245" i="20" s="1"/>
  <c r="J750" i="2"/>
  <c r="I251" i="20" s="1"/>
  <c r="J766" i="2"/>
  <c r="J256" i="20" s="1"/>
  <c r="J782" i="2"/>
  <c r="K261" i="20" s="1"/>
  <c r="J7" i="2"/>
  <c r="J3" i="20" s="1"/>
  <c r="J54" i="2"/>
  <c r="I19" i="20" s="1"/>
  <c r="J61" i="2"/>
  <c r="J21" i="20" s="1"/>
  <c r="J65" i="2"/>
  <c r="K22" i="20" s="1"/>
  <c r="J69" i="2"/>
  <c r="I24" i="20" s="1"/>
  <c r="J85" i="2"/>
  <c r="J29" i="20" s="1"/>
  <c r="J101" i="2"/>
  <c r="K34" i="20" s="1"/>
  <c r="J117" i="2"/>
  <c r="I40" i="20" s="1"/>
  <c r="J133" i="2"/>
  <c r="J45" i="20" s="1"/>
  <c r="J149" i="2"/>
  <c r="K50" i="20" s="1"/>
  <c r="J165" i="2"/>
  <c r="I56" i="20" s="1"/>
  <c r="J181" i="2"/>
  <c r="J61" i="20" s="1"/>
  <c r="J197" i="2"/>
  <c r="K66" i="20" s="1"/>
  <c r="J213" i="2"/>
  <c r="I72" i="20" s="1"/>
  <c r="J229" i="2"/>
  <c r="J77" i="20" s="1"/>
  <c r="J245" i="2"/>
  <c r="K82" i="20" s="1"/>
  <c r="J261" i="2"/>
  <c r="I88" i="20" s="1"/>
  <c r="J277" i="2"/>
  <c r="J93" i="20" s="1"/>
  <c r="J293" i="2"/>
  <c r="K98" i="20" s="1"/>
  <c r="J309" i="2"/>
  <c r="I104" i="20" s="1"/>
  <c r="J325" i="2"/>
  <c r="J109" i="20" s="1"/>
  <c r="J341" i="2"/>
  <c r="K114" i="20" s="1"/>
  <c r="J357" i="2"/>
  <c r="I120" i="20" s="1"/>
  <c r="J373" i="2"/>
  <c r="J125" i="20" s="1"/>
  <c r="J389" i="2"/>
  <c r="K130" i="20" s="1"/>
  <c r="J405" i="2"/>
  <c r="I136" i="20" s="1"/>
  <c r="J421" i="2"/>
  <c r="J141" i="20" s="1"/>
  <c r="J437" i="2"/>
  <c r="K146" i="20" s="1"/>
  <c r="J453" i="2"/>
  <c r="I152" i="20" s="1"/>
  <c r="J469" i="2"/>
  <c r="J157" i="20" s="1"/>
  <c r="J485" i="2"/>
  <c r="K162" i="20" s="1"/>
  <c r="J501" i="2"/>
  <c r="I168" i="20" s="1"/>
  <c r="J517" i="2"/>
  <c r="J173" i="20" s="1"/>
  <c r="J533" i="2"/>
  <c r="K178" i="20" s="1"/>
  <c r="J549" i="2"/>
  <c r="I184" i="20" s="1"/>
  <c r="J565" i="2"/>
  <c r="J189" i="20" s="1"/>
  <c r="J581" i="2"/>
  <c r="K194" i="20" s="1"/>
  <c r="J597" i="2"/>
  <c r="I200" i="20" s="1"/>
  <c r="J613" i="2"/>
  <c r="J205" i="20" s="1"/>
  <c r="J629" i="2"/>
  <c r="K210" i="20" s="1"/>
  <c r="J645" i="2"/>
  <c r="I216" i="20" s="1"/>
  <c r="J661" i="2"/>
  <c r="J221" i="20" s="1"/>
  <c r="J677" i="2"/>
  <c r="K226" i="20" s="1"/>
  <c r="J693" i="2"/>
  <c r="I232" i="20" s="1"/>
  <c r="J709" i="2"/>
  <c r="J237" i="20" s="1"/>
  <c r="J725" i="2"/>
  <c r="K242" i="20" s="1"/>
  <c r="J741" i="2"/>
  <c r="I248" i="20" s="1"/>
  <c r="J757" i="2"/>
  <c r="J253" i="20" s="1"/>
  <c r="J773" i="2"/>
  <c r="K258" i="20" s="1"/>
  <c r="L19" i="20" l="1"/>
  <c r="L250" i="20"/>
  <c r="N250" i="20" s="1"/>
  <c r="L186" i="20"/>
  <c r="P186" i="20" s="1"/>
  <c r="K557" i="2" s="1"/>
  <c r="L557" i="2" s="1"/>
  <c r="L122" i="20"/>
  <c r="O122" i="20" s="1"/>
  <c r="K364" i="2" s="1"/>
  <c r="L364" i="2" s="1"/>
  <c r="L63" i="20"/>
  <c r="L62" i="20"/>
  <c r="P62" i="20" s="1"/>
  <c r="K185" i="2" s="1"/>
  <c r="L185" i="2" s="1"/>
  <c r="L249" i="20"/>
  <c r="P249" i="20" s="1"/>
  <c r="K746" i="2" s="1"/>
  <c r="L746" i="2" s="1"/>
  <c r="L185" i="20"/>
  <c r="N185" i="20" s="1"/>
  <c r="L121" i="20"/>
  <c r="N121" i="20" s="1"/>
  <c r="L57" i="20"/>
  <c r="P57" i="20" s="1"/>
  <c r="K170" i="2" s="1"/>
  <c r="L170" i="2" s="1"/>
  <c r="L248" i="20"/>
  <c r="O248" i="20" s="1"/>
  <c r="K742" i="2" s="1"/>
  <c r="L742" i="2" s="1"/>
  <c r="L184" i="20"/>
  <c r="O184" i="20" s="1"/>
  <c r="K550" i="2" s="1"/>
  <c r="L550" i="2" s="1"/>
  <c r="L120" i="20"/>
  <c r="N120" i="20" s="1"/>
  <c r="L43" i="20"/>
  <c r="P43" i="20" s="1"/>
  <c r="K128" i="2" s="1"/>
  <c r="L128" i="2" s="1"/>
  <c r="L58" i="20"/>
  <c r="O58" i="20" s="1"/>
  <c r="K172" i="2" s="1"/>
  <c r="L172" i="2" s="1"/>
  <c r="L216" i="20"/>
  <c r="P216" i="20" s="1"/>
  <c r="K647" i="2" s="1"/>
  <c r="L647" i="2" s="1"/>
  <c r="L152" i="20"/>
  <c r="P152" i="20" s="1"/>
  <c r="K455" i="2" s="1"/>
  <c r="L455" i="2" s="1"/>
  <c r="L88" i="20"/>
  <c r="N88" i="20" s="1"/>
  <c r="L40" i="20"/>
  <c r="N40" i="20" s="1"/>
  <c r="L38" i="20"/>
  <c r="N38" i="20" s="1"/>
  <c r="L218" i="20"/>
  <c r="P218" i="20" s="1"/>
  <c r="K653" i="2" s="1"/>
  <c r="L653" i="2" s="1"/>
  <c r="L154" i="20"/>
  <c r="P154" i="20" s="1"/>
  <c r="K461" i="2" s="1"/>
  <c r="L461" i="2" s="1"/>
  <c r="L90" i="20"/>
  <c r="N90" i="20" s="1"/>
  <c r="L217" i="20"/>
  <c r="N217" i="20" s="1"/>
  <c r="L153" i="20"/>
  <c r="P153" i="20" s="1"/>
  <c r="K458" i="2" s="1"/>
  <c r="L458" i="2" s="1"/>
  <c r="L89" i="20"/>
  <c r="N89" i="20" s="1"/>
  <c r="L25" i="20"/>
  <c r="P25" i="20" s="1"/>
  <c r="K74" i="2" s="1"/>
  <c r="L74" i="2" s="1"/>
  <c r="L12" i="20"/>
  <c r="O12" i="20" s="1"/>
  <c r="K34" i="2" s="1"/>
  <c r="L34" i="2" s="1"/>
  <c r="L54" i="20"/>
  <c r="O54" i="20" s="1"/>
  <c r="K160" i="2" s="1"/>
  <c r="L160" i="2" s="1"/>
  <c r="L168" i="20"/>
  <c r="O168" i="20" s="1"/>
  <c r="K502" i="2" s="1"/>
  <c r="L502" i="2" s="1"/>
  <c r="L155" i="20"/>
  <c r="O155" i="20" s="1"/>
  <c r="K463" i="2" s="1"/>
  <c r="L463" i="2" s="1"/>
  <c r="L27" i="20"/>
  <c r="O27" i="20" s="1"/>
  <c r="K79" i="2" s="1"/>
  <c r="L79" i="2" s="1"/>
  <c r="L236" i="20"/>
  <c r="P236" i="20" s="1"/>
  <c r="K707" i="2" s="1"/>
  <c r="L707" i="2" s="1"/>
  <c r="L172" i="20"/>
  <c r="P172" i="20" s="1"/>
  <c r="K515" i="2" s="1"/>
  <c r="L515" i="2" s="1"/>
  <c r="L108" i="20"/>
  <c r="P108" i="20" s="1"/>
  <c r="K323" i="2" s="1"/>
  <c r="L323" i="2" s="1"/>
  <c r="L44" i="20"/>
  <c r="O44" i="20" s="1"/>
  <c r="K130" i="2" s="1"/>
  <c r="L130" i="2" s="1"/>
  <c r="L232" i="20"/>
  <c r="P232" i="20" s="1"/>
  <c r="K695" i="2" s="1"/>
  <c r="L695" i="2" s="1"/>
  <c r="L104" i="20"/>
  <c r="N104" i="20" s="1"/>
  <c r="L219" i="20"/>
  <c r="P219" i="20" s="1"/>
  <c r="K656" i="2" s="1"/>
  <c r="L656" i="2" s="1"/>
  <c r="L91" i="20"/>
  <c r="O91" i="20" s="1"/>
  <c r="K271" i="2" s="1"/>
  <c r="L271" i="2" s="1"/>
  <c r="L235" i="20"/>
  <c r="O235" i="20" s="1"/>
  <c r="K703" i="2" s="1"/>
  <c r="L703" i="2" s="1"/>
  <c r="L171" i="20"/>
  <c r="N171" i="20" s="1"/>
  <c r="L107" i="20"/>
  <c r="N107" i="20" s="1"/>
  <c r="L18" i="20"/>
  <c r="O18" i="20" s="1"/>
  <c r="K52" i="2" s="1"/>
  <c r="L52" i="2" s="1"/>
  <c r="L251" i="20"/>
  <c r="P251" i="20" s="1"/>
  <c r="K752" i="2" s="1"/>
  <c r="L752" i="2" s="1"/>
  <c r="M752" i="2" s="1"/>
  <c r="L204" i="20"/>
  <c r="N204" i="20" s="1"/>
  <c r="L56" i="20"/>
  <c r="N56" i="20" s="1"/>
  <c r="L200" i="20"/>
  <c r="N200" i="20" s="1"/>
  <c r="L136" i="20"/>
  <c r="O136" i="20" s="1"/>
  <c r="K406" i="2" s="1"/>
  <c r="L406" i="2" s="1"/>
  <c r="L72" i="20"/>
  <c r="N72" i="20" s="1"/>
  <c r="L187" i="20"/>
  <c r="O187" i="20" s="1"/>
  <c r="K559" i="2" s="1"/>
  <c r="L559" i="2" s="1"/>
  <c r="L123" i="20"/>
  <c r="O123" i="20" s="1"/>
  <c r="K367" i="2" s="1"/>
  <c r="L367" i="2" s="1"/>
  <c r="L59" i="20"/>
  <c r="N59" i="20" s="1"/>
  <c r="L140" i="20"/>
  <c r="P140" i="20" s="1"/>
  <c r="K419" i="2" s="1"/>
  <c r="L419" i="2" s="1"/>
  <c r="L76" i="20"/>
  <c r="P76" i="20" s="1"/>
  <c r="K227" i="2" s="1"/>
  <c r="L227" i="2" s="1"/>
  <c r="L24" i="20"/>
  <c r="P24" i="20" s="1"/>
  <c r="K71" i="2" s="1"/>
  <c r="L71" i="2" s="1"/>
  <c r="L203" i="20"/>
  <c r="N203" i="20" s="1"/>
  <c r="L139" i="20"/>
  <c r="N139" i="20" s="1"/>
  <c r="L75" i="20"/>
  <c r="N75" i="20" s="1"/>
  <c r="L9" i="20"/>
  <c r="P9" i="20" s="1"/>
  <c r="K26" i="2" s="1"/>
  <c r="L26" i="2" s="1"/>
  <c r="L202" i="20"/>
  <c r="N202" i="20" s="1"/>
  <c r="L138" i="20"/>
  <c r="P138" i="20" s="1"/>
  <c r="K413" i="2" s="1"/>
  <c r="L413" i="2" s="1"/>
  <c r="L74" i="20"/>
  <c r="O74" i="20" s="1"/>
  <c r="K220" i="2" s="1"/>
  <c r="L220" i="2" s="1"/>
  <c r="L265" i="20"/>
  <c r="N265" i="20" s="1"/>
  <c r="L201" i="20"/>
  <c r="N201" i="20" s="1"/>
  <c r="L137" i="20"/>
  <c r="N137" i="20" s="1"/>
  <c r="L73" i="20"/>
  <c r="P73" i="20" s="1"/>
  <c r="K218" i="2" s="1"/>
  <c r="L218" i="2" s="1"/>
  <c r="L252" i="20"/>
  <c r="O252" i="20" s="1"/>
  <c r="K754" i="2" s="1"/>
  <c r="L754" i="2" s="1"/>
  <c r="L188" i="20"/>
  <c r="P188" i="20" s="1"/>
  <c r="K563" i="2" s="1"/>
  <c r="L563" i="2" s="1"/>
  <c r="L124" i="20"/>
  <c r="N124" i="20" s="1"/>
  <c r="L47" i="20"/>
  <c r="N47" i="20" s="1"/>
  <c r="L20" i="20"/>
  <c r="O20" i="20" s="1"/>
  <c r="K58" i="2" s="1"/>
  <c r="L58" i="2" s="1"/>
  <c r="L234" i="20"/>
  <c r="P234" i="20" s="1"/>
  <c r="K701" i="2" s="1"/>
  <c r="L701" i="2" s="1"/>
  <c r="L170" i="20"/>
  <c r="P170" i="20" s="1"/>
  <c r="K509" i="2" s="1"/>
  <c r="L509" i="2" s="1"/>
  <c r="L106" i="20"/>
  <c r="O106" i="20" s="1"/>
  <c r="K316" i="2" s="1"/>
  <c r="L316" i="2" s="1"/>
  <c r="L220" i="20"/>
  <c r="P220" i="20" s="1"/>
  <c r="K659" i="2" s="1"/>
  <c r="L659" i="2" s="1"/>
  <c r="L156" i="20"/>
  <c r="N156" i="20" s="1"/>
  <c r="L92" i="20"/>
  <c r="P92" i="20" s="1"/>
  <c r="K275" i="2" s="1"/>
  <c r="L275" i="2" s="1"/>
  <c r="L6" i="20"/>
  <c r="O6" i="20" s="1"/>
  <c r="K16" i="2" s="1"/>
  <c r="L16" i="2" s="1"/>
  <c r="L233" i="20"/>
  <c r="O233" i="20" s="1"/>
  <c r="K697" i="2" s="1"/>
  <c r="L697" i="2" s="1"/>
  <c r="L169" i="20"/>
  <c r="P169" i="20" s="1"/>
  <c r="K506" i="2" s="1"/>
  <c r="L506" i="2" s="1"/>
  <c r="L105" i="20"/>
  <c r="O105" i="20" s="1"/>
  <c r="K313" i="2" s="1"/>
  <c r="L313" i="2" s="1"/>
  <c r="L41" i="20"/>
  <c r="N41" i="20" s="1"/>
  <c r="L46" i="20"/>
  <c r="P46" i="20" s="1"/>
  <c r="K137" i="2" s="1"/>
  <c r="L137" i="2" s="1"/>
  <c r="L60" i="20"/>
  <c r="P60" i="20" s="1"/>
  <c r="K179" i="2" s="1"/>
  <c r="L179" i="2" s="1"/>
  <c r="L264" i="20"/>
  <c r="N264" i="20" s="1"/>
  <c r="L28" i="20"/>
  <c r="P28" i="20" s="1"/>
  <c r="K83" i="2" s="1"/>
  <c r="L83" i="2" s="1"/>
  <c r="N216" i="20"/>
  <c r="L207" i="20"/>
  <c r="L143" i="20"/>
  <c r="L79" i="20"/>
  <c r="L11" i="20"/>
  <c r="L15" i="20"/>
  <c r="L206" i="20"/>
  <c r="L142" i="20"/>
  <c r="L78" i="20"/>
  <c r="L205" i="20"/>
  <c r="L141" i="20"/>
  <c r="L77" i="20"/>
  <c r="L256" i="20"/>
  <c r="L192" i="20"/>
  <c r="L128" i="20"/>
  <c r="L64" i="20"/>
  <c r="L243" i="20"/>
  <c r="L179" i="20"/>
  <c r="L115" i="20"/>
  <c r="L51" i="20"/>
  <c r="L42" i="20"/>
  <c r="L242" i="20"/>
  <c r="L178" i="20"/>
  <c r="L114" i="20"/>
  <c r="L241" i="20"/>
  <c r="L177" i="20"/>
  <c r="L113" i="20"/>
  <c r="L49" i="20"/>
  <c r="L244" i="20"/>
  <c r="L180" i="20"/>
  <c r="L116" i="20"/>
  <c r="L52" i="20"/>
  <c r="L231" i="20"/>
  <c r="L167" i="20"/>
  <c r="L103" i="20"/>
  <c r="L39" i="20"/>
  <c r="L26" i="20"/>
  <c r="L230" i="20"/>
  <c r="L166" i="20"/>
  <c r="L102" i="20"/>
  <c r="L229" i="20"/>
  <c r="L165" i="20"/>
  <c r="L101" i="20"/>
  <c r="L37" i="20"/>
  <c r="L17" i="20"/>
  <c r="L223" i="20"/>
  <c r="L159" i="20"/>
  <c r="L95" i="20"/>
  <c r="L31" i="20"/>
  <c r="L222" i="20"/>
  <c r="L158" i="20"/>
  <c r="L94" i="20"/>
  <c r="L221" i="20"/>
  <c r="L157" i="20"/>
  <c r="L93" i="20"/>
  <c r="L29" i="20"/>
  <c r="L14" i="20"/>
  <c r="L208" i="20"/>
  <c r="L144" i="20"/>
  <c r="L80" i="20"/>
  <c r="L22" i="20"/>
  <c r="L259" i="20"/>
  <c r="L195" i="20"/>
  <c r="L131" i="20"/>
  <c r="L67" i="20"/>
  <c r="L34" i="20"/>
  <c r="L258" i="20"/>
  <c r="L194" i="20"/>
  <c r="L130" i="20"/>
  <c r="L257" i="20"/>
  <c r="L193" i="20"/>
  <c r="L129" i="20"/>
  <c r="L65" i="20"/>
  <c r="L260" i="20"/>
  <c r="L196" i="20"/>
  <c r="L132" i="20"/>
  <c r="L68" i="20"/>
  <c r="L4" i="20"/>
  <c r="L247" i="20"/>
  <c r="L183" i="20"/>
  <c r="L119" i="20"/>
  <c r="L55" i="20"/>
  <c r="L5" i="20"/>
  <c r="L246" i="20"/>
  <c r="L182" i="20"/>
  <c r="L118" i="20"/>
  <c r="L245" i="20"/>
  <c r="L181" i="20"/>
  <c r="L117" i="20"/>
  <c r="L53" i="20"/>
  <c r="I3" i="20"/>
  <c r="L3" i="20" s="1"/>
  <c r="J1" i="2" a="1"/>
  <c r="J1" i="2" s="1"/>
  <c r="N248" i="20"/>
  <c r="L239" i="20"/>
  <c r="L175" i="20"/>
  <c r="L111" i="20"/>
  <c r="L238" i="20"/>
  <c r="L174" i="20"/>
  <c r="L110" i="20"/>
  <c r="L66" i="20"/>
  <c r="L237" i="20"/>
  <c r="L173" i="20"/>
  <c r="L109" i="20"/>
  <c r="L45" i="20"/>
  <c r="L224" i="20"/>
  <c r="L160" i="20"/>
  <c r="L96" i="20"/>
  <c r="L32" i="20"/>
  <c r="L211" i="20"/>
  <c r="L147" i="20"/>
  <c r="L83" i="20"/>
  <c r="L13" i="20"/>
  <c r="L210" i="20"/>
  <c r="L146" i="20"/>
  <c r="L82" i="20"/>
  <c r="L209" i="20"/>
  <c r="L145" i="20"/>
  <c r="L81" i="20"/>
  <c r="L8" i="20"/>
  <c r="L212" i="20"/>
  <c r="L148" i="20"/>
  <c r="L84" i="20"/>
  <c r="L23" i="20"/>
  <c r="L263" i="20"/>
  <c r="L199" i="20"/>
  <c r="L135" i="20"/>
  <c r="L71" i="20"/>
  <c r="L7" i="20"/>
  <c r="L262" i="20"/>
  <c r="L198" i="20"/>
  <c r="L134" i="20"/>
  <c r="L70" i="20"/>
  <c r="L261" i="20"/>
  <c r="L197" i="20"/>
  <c r="L133" i="20"/>
  <c r="L69" i="20"/>
  <c r="P19" i="20"/>
  <c r="K56" i="2" s="1"/>
  <c r="L56" i="2" s="1"/>
  <c r="O19" i="20"/>
  <c r="K55" i="2" s="1"/>
  <c r="L55" i="2" s="1"/>
  <c r="N19" i="20"/>
  <c r="O121" i="20"/>
  <c r="K361" i="2" s="1"/>
  <c r="L361" i="2" s="1"/>
  <c r="P121" i="20"/>
  <c r="K362" i="2" s="1"/>
  <c r="L362" i="2" s="1"/>
  <c r="L21" i="20"/>
  <c r="L255" i="20"/>
  <c r="L191" i="20"/>
  <c r="L127" i="20"/>
  <c r="N63" i="20"/>
  <c r="P63" i="20"/>
  <c r="K188" i="2" s="1"/>
  <c r="L188" i="2" s="1"/>
  <c r="M188" i="2" s="1"/>
  <c r="O63" i="20"/>
  <c r="K187" i="2" s="1"/>
  <c r="L187" i="2" s="1"/>
  <c r="M187" i="2" s="1"/>
  <c r="L254" i="20"/>
  <c r="L190" i="20"/>
  <c r="L126" i="20"/>
  <c r="L253" i="20"/>
  <c r="L189" i="20"/>
  <c r="L125" i="20"/>
  <c r="L61" i="20"/>
  <c r="L240" i="20"/>
  <c r="L176" i="20"/>
  <c r="L112" i="20"/>
  <c r="L48" i="20"/>
  <c r="L227" i="20"/>
  <c r="L163" i="20"/>
  <c r="L99" i="20"/>
  <c r="L35" i="20"/>
  <c r="L50" i="20"/>
  <c r="L226" i="20"/>
  <c r="L162" i="20"/>
  <c r="L98" i="20"/>
  <c r="L30" i="20"/>
  <c r="L225" i="20"/>
  <c r="L161" i="20"/>
  <c r="L97" i="20"/>
  <c r="L33" i="20"/>
  <c r="L16" i="20"/>
  <c r="L228" i="20"/>
  <c r="L164" i="20"/>
  <c r="L100" i="20"/>
  <c r="L36" i="20"/>
  <c r="L215" i="20"/>
  <c r="L151" i="20"/>
  <c r="L87" i="20"/>
  <c r="L214" i="20"/>
  <c r="L150" i="20"/>
  <c r="L86" i="20"/>
  <c r="L213" i="20"/>
  <c r="L149" i="20"/>
  <c r="L85" i="20"/>
  <c r="L10" i="20"/>
  <c r="O62" i="20" l="1"/>
  <c r="K184" i="2" s="1"/>
  <c r="L184" i="2" s="1"/>
  <c r="P18" i="20"/>
  <c r="K53" i="2" s="1"/>
  <c r="L53" i="2" s="1"/>
  <c r="P185" i="20"/>
  <c r="K554" i="2" s="1"/>
  <c r="L554" i="2" s="1"/>
  <c r="N58" i="20"/>
  <c r="P122" i="20"/>
  <c r="K365" i="2" s="1"/>
  <c r="L365" i="2" s="1"/>
  <c r="N184" i="20"/>
  <c r="K549" i="2" s="1"/>
  <c r="L549" i="2" s="1"/>
  <c r="N12" i="20"/>
  <c r="K33" i="2" s="1"/>
  <c r="L33" i="2" s="1"/>
  <c r="O185" i="20"/>
  <c r="K553" i="2" s="1"/>
  <c r="L553" i="2" s="1"/>
  <c r="N122" i="20"/>
  <c r="K363" i="2" s="1"/>
  <c r="L363" i="2" s="1"/>
  <c r="P44" i="20"/>
  <c r="K131" i="2" s="1"/>
  <c r="L131" i="2" s="1"/>
  <c r="P184" i="20"/>
  <c r="K551" i="2" s="1"/>
  <c r="L551" i="2" s="1"/>
  <c r="O216" i="20"/>
  <c r="K646" i="2" s="1"/>
  <c r="L646" i="2" s="1"/>
  <c r="O57" i="20"/>
  <c r="K169" i="2" s="1"/>
  <c r="L169" i="2" s="1"/>
  <c r="N57" i="20"/>
  <c r="P250" i="20"/>
  <c r="K749" i="2" s="1"/>
  <c r="L749" i="2" s="1"/>
  <c r="O249" i="20"/>
  <c r="K745" i="2" s="1"/>
  <c r="L745" i="2" s="1"/>
  <c r="O250" i="20"/>
  <c r="K748" i="2" s="1"/>
  <c r="L748" i="2" s="1"/>
  <c r="N249" i="20"/>
  <c r="O186" i="20"/>
  <c r="K556" i="2" s="1"/>
  <c r="L556" i="2" s="1"/>
  <c r="N186" i="20"/>
  <c r="P58" i="20"/>
  <c r="K173" i="2" s="1"/>
  <c r="L173" i="2" s="1"/>
  <c r="N62" i="20"/>
  <c r="Q62" i="20" s="1"/>
  <c r="P248" i="20"/>
  <c r="K743" i="2" s="1"/>
  <c r="L743" i="2" s="1"/>
  <c r="P200" i="20"/>
  <c r="K599" i="2" s="1"/>
  <c r="L599" i="2" s="1"/>
  <c r="N252" i="20"/>
  <c r="K753" i="2" s="1"/>
  <c r="L753" i="2" s="1"/>
  <c r="O120" i="20"/>
  <c r="K358" i="2" s="1"/>
  <c r="L358" i="2" s="1"/>
  <c r="P27" i="20"/>
  <c r="K80" i="2" s="1"/>
  <c r="L80" i="2" s="1"/>
  <c r="N123" i="20"/>
  <c r="K366" i="2" s="1"/>
  <c r="L366" i="2" s="1"/>
  <c r="O200" i="20"/>
  <c r="K598" i="2" s="1"/>
  <c r="L598" i="2" s="1"/>
  <c r="P38" i="20"/>
  <c r="K113" i="2" s="1"/>
  <c r="L113" i="2" s="1"/>
  <c r="O43" i="20"/>
  <c r="K127" i="2" s="1"/>
  <c r="L127" i="2" s="1"/>
  <c r="N43" i="20"/>
  <c r="K126" i="2" s="1"/>
  <c r="L126" i="2" s="1"/>
  <c r="P120" i="20"/>
  <c r="K359" i="2" s="1"/>
  <c r="L359" i="2" s="1"/>
  <c r="P20" i="20"/>
  <c r="K59" i="2" s="1"/>
  <c r="L59" i="2" s="1"/>
  <c r="P252" i="20"/>
  <c r="K755" i="2" s="1"/>
  <c r="L755" i="2" s="1"/>
  <c r="N233" i="20"/>
  <c r="K696" i="2" s="1"/>
  <c r="L696" i="2" s="1"/>
  <c r="N218" i="20"/>
  <c r="K651" i="2" s="1"/>
  <c r="L651" i="2" s="1"/>
  <c r="P265" i="20"/>
  <c r="K794" i="2" s="1"/>
  <c r="L794" i="2" s="1"/>
  <c r="N20" i="20"/>
  <c r="O169" i="20"/>
  <c r="K505" i="2" s="1"/>
  <c r="L505" i="2" s="1"/>
  <c r="O217" i="20"/>
  <c r="K649" i="2" s="1"/>
  <c r="L649" i="2" s="1"/>
  <c r="P91" i="20"/>
  <c r="K272" i="2" s="1"/>
  <c r="L272" i="2" s="1"/>
  <c r="P54" i="20"/>
  <c r="K161" i="2" s="1"/>
  <c r="L161" i="2" s="1"/>
  <c r="O234" i="20"/>
  <c r="K700" i="2" s="1"/>
  <c r="L700" i="2" s="1"/>
  <c r="P123" i="20"/>
  <c r="K368" i="2" s="1"/>
  <c r="L368" i="2" s="1"/>
  <c r="N18" i="20"/>
  <c r="Q18" i="20" s="1"/>
  <c r="P12" i="20"/>
  <c r="K35" i="2" s="1"/>
  <c r="L35" i="2" s="1"/>
  <c r="N27" i="20"/>
  <c r="N24" i="20"/>
  <c r="K69" i="2" s="1"/>
  <c r="L69" i="2" s="1"/>
  <c r="O60" i="20"/>
  <c r="K178" i="2" s="1"/>
  <c r="L178" i="2" s="1"/>
  <c r="O152" i="20"/>
  <c r="K454" i="2" s="1"/>
  <c r="L454" i="2" s="1"/>
  <c r="N44" i="20"/>
  <c r="K129" i="2" s="1"/>
  <c r="L129" i="2" s="1"/>
  <c r="P217" i="20"/>
  <c r="K650" i="2" s="1"/>
  <c r="L650" i="2" s="1"/>
  <c r="O38" i="20"/>
  <c r="K112" i="2" s="1"/>
  <c r="L112" i="2" s="1"/>
  <c r="N91" i="20"/>
  <c r="O265" i="20"/>
  <c r="K793" i="2" s="1"/>
  <c r="L793" i="2" s="1"/>
  <c r="O204" i="20"/>
  <c r="K610" i="2" s="1"/>
  <c r="L610" i="2" s="1"/>
  <c r="N105" i="20"/>
  <c r="K312" i="2" s="1"/>
  <c r="L312" i="2" s="1"/>
  <c r="P104" i="20"/>
  <c r="K311" i="2" s="1"/>
  <c r="L311" i="2" s="1"/>
  <c r="O139" i="20"/>
  <c r="K415" i="2" s="1"/>
  <c r="L415" i="2" s="1"/>
  <c r="O89" i="20"/>
  <c r="K265" i="2" s="1"/>
  <c r="L265" i="2" s="1"/>
  <c r="N154" i="20"/>
  <c r="K459" i="2" s="1"/>
  <c r="L459" i="2" s="1"/>
  <c r="P137" i="20"/>
  <c r="K410" i="2" s="1"/>
  <c r="L410" i="2" s="1"/>
  <c r="N140" i="20"/>
  <c r="K417" i="2" s="1"/>
  <c r="L417" i="2" s="1"/>
  <c r="P171" i="20"/>
  <c r="K512" i="2" s="1"/>
  <c r="L512" i="2" s="1"/>
  <c r="N172" i="20"/>
  <c r="K513" i="2" s="1"/>
  <c r="L513" i="2" s="1"/>
  <c r="P89" i="20"/>
  <c r="K266" i="2" s="1"/>
  <c r="L266" i="2" s="1"/>
  <c r="O104" i="20"/>
  <c r="K310" i="2" s="1"/>
  <c r="L310" i="2" s="1"/>
  <c r="N92" i="20"/>
  <c r="K273" i="2" s="1"/>
  <c r="L273" i="2" s="1"/>
  <c r="N138" i="20"/>
  <c r="K411" i="2" s="1"/>
  <c r="L411" i="2" s="1"/>
  <c r="O72" i="20"/>
  <c r="K214" i="2" s="1"/>
  <c r="L214" i="2" s="1"/>
  <c r="O124" i="20"/>
  <c r="K370" i="2" s="1"/>
  <c r="L370" i="2" s="1"/>
  <c r="P168" i="20"/>
  <c r="K503" i="2" s="1"/>
  <c r="L503" i="2" s="1"/>
  <c r="P72" i="20"/>
  <c r="K215" i="2" s="1"/>
  <c r="L215" i="2" s="1"/>
  <c r="N170" i="20"/>
  <c r="K507" i="2" s="1"/>
  <c r="L507" i="2" s="1"/>
  <c r="O171" i="20"/>
  <c r="K511" i="2" s="1"/>
  <c r="L511" i="2" s="1"/>
  <c r="N168" i="20"/>
  <c r="K501" i="2" s="1"/>
  <c r="L501" i="2" s="1"/>
  <c r="O88" i="20"/>
  <c r="K262" i="2" s="1"/>
  <c r="L262" i="2" s="1"/>
  <c r="O140" i="20"/>
  <c r="K418" i="2" s="1"/>
  <c r="L418" i="2" s="1"/>
  <c r="P204" i="20"/>
  <c r="K611" i="2" s="1"/>
  <c r="L611" i="2" s="1"/>
  <c r="P124" i="20"/>
  <c r="K371" i="2" s="1"/>
  <c r="L371" i="2" s="1"/>
  <c r="P105" i="20"/>
  <c r="K314" i="2" s="1"/>
  <c r="L314" i="2" s="1"/>
  <c r="O170" i="20"/>
  <c r="K508" i="2" s="1"/>
  <c r="L508" i="2" s="1"/>
  <c r="O172" i="20"/>
  <c r="K514" i="2" s="1"/>
  <c r="L514" i="2" s="1"/>
  <c r="O154" i="20"/>
  <c r="K460" i="2" s="1"/>
  <c r="L460" i="2" s="1"/>
  <c r="O92" i="20"/>
  <c r="K274" i="2" s="1"/>
  <c r="L274" i="2" s="1"/>
  <c r="O137" i="20"/>
  <c r="K409" i="2" s="1"/>
  <c r="L409" i="2" s="1"/>
  <c r="O138" i="20"/>
  <c r="K412" i="2" s="1"/>
  <c r="L412" i="2" s="1"/>
  <c r="P139" i="20"/>
  <c r="K416" i="2" s="1"/>
  <c r="L416" i="2" s="1"/>
  <c r="P88" i="20"/>
  <c r="K263" i="2" s="1"/>
  <c r="L263" i="2" s="1"/>
  <c r="O76" i="20"/>
  <c r="K226" i="2" s="1"/>
  <c r="L226" i="2" s="1"/>
  <c r="N219" i="20"/>
  <c r="K654" i="2" s="1"/>
  <c r="L654" i="2" s="1"/>
  <c r="N54" i="20"/>
  <c r="N60" i="20"/>
  <c r="Q60" i="20" s="1"/>
  <c r="O188" i="20"/>
  <c r="K562" i="2" s="1"/>
  <c r="L562" i="2" s="1"/>
  <c r="N234" i="20"/>
  <c r="K699" i="2" s="1"/>
  <c r="L699" i="2" s="1"/>
  <c r="P59" i="20"/>
  <c r="K176" i="2" s="1"/>
  <c r="L176" i="2" s="1"/>
  <c r="O251" i="20"/>
  <c r="K751" i="2" s="1"/>
  <c r="L751" i="2" s="1"/>
  <c r="P136" i="20"/>
  <c r="K407" i="2" s="1"/>
  <c r="L407" i="2" s="1"/>
  <c r="N188" i="20"/>
  <c r="K561" i="2" s="1"/>
  <c r="L561" i="2" s="1"/>
  <c r="N236" i="20"/>
  <c r="K705" i="2" s="1"/>
  <c r="L705" i="2" s="1"/>
  <c r="O153" i="20"/>
  <c r="K457" i="2" s="1"/>
  <c r="L457" i="2" s="1"/>
  <c r="O218" i="20"/>
  <c r="K652" i="2" s="1"/>
  <c r="L652" i="2" s="1"/>
  <c r="N152" i="20"/>
  <c r="N76" i="20"/>
  <c r="K225" i="2" s="1"/>
  <c r="L225" i="2" s="1"/>
  <c r="N251" i="20"/>
  <c r="K750" i="2" s="1"/>
  <c r="L750" i="2" s="1"/>
  <c r="M750" i="2" s="1"/>
  <c r="P235" i="20"/>
  <c r="K704" i="2" s="1"/>
  <c r="L704" i="2" s="1"/>
  <c r="N153" i="20"/>
  <c r="K456" i="2" s="1"/>
  <c r="L456" i="2" s="1"/>
  <c r="N232" i="20"/>
  <c r="K693" i="2" s="1"/>
  <c r="L693" i="2" s="1"/>
  <c r="P106" i="20"/>
  <c r="K317" i="2" s="1"/>
  <c r="L317" i="2" s="1"/>
  <c r="O56" i="20"/>
  <c r="K166" i="2" s="1"/>
  <c r="L166" i="2" s="1"/>
  <c r="N108" i="20"/>
  <c r="K321" i="2" s="1"/>
  <c r="L321" i="2" s="1"/>
  <c r="N25" i="20"/>
  <c r="K72" i="2" s="1"/>
  <c r="L72" i="2" s="1"/>
  <c r="P6" i="20"/>
  <c r="K17" i="2" s="1"/>
  <c r="L17" i="2" s="1"/>
  <c r="O90" i="20"/>
  <c r="K268" i="2" s="1"/>
  <c r="L268" i="2" s="1"/>
  <c r="P187" i="20"/>
  <c r="K560" i="2" s="1"/>
  <c r="L560" i="2" s="1"/>
  <c r="P41" i="20"/>
  <c r="K122" i="2" s="1"/>
  <c r="L122" i="2" s="1"/>
  <c r="P155" i="20"/>
  <c r="K464" i="2" s="1"/>
  <c r="L464" i="2" s="1"/>
  <c r="P201" i="20"/>
  <c r="K602" i="2" s="1"/>
  <c r="L602" i="2" s="1"/>
  <c r="N187" i="20"/>
  <c r="Q187" i="20" s="1"/>
  <c r="O47" i="20"/>
  <c r="K139" i="2" s="1"/>
  <c r="L139" i="2" s="1"/>
  <c r="O41" i="20"/>
  <c r="K121" i="2" s="1"/>
  <c r="L121" i="2" s="1"/>
  <c r="N106" i="20"/>
  <c r="K315" i="2" s="1"/>
  <c r="L315" i="2" s="1"/>
  <c r="O107" i="20"/>
  <c r="K319" i="2" s="1"/>
  <c r="L319" i="2" s="1"/>
  <c r="P56" i="20"/>
  <c r="K167" i="2" s="1"/>
  <c r="L167" i="2" s="1"/>
  <c r="O25" i="20"/>
  <c r="K73" i="2" s="1"/>
  <c r="L73" i="2" s="1"/>
  <c r="P90" i="20"/>
  <c r="K269" i="2" s="1"/>
  <c r="L269" i="2" s="1"/>
  <c r="N155" i="20"/>
  <c r="K462" i="2" s="1"/>
  <c r="L462" i="2" s="1"/>
  <c r="O40" i="20"/>
  <c r="K118" i="2" s="1"/>
  <c r="L118" i="2" s="1"/>
  <c r="P47" i="20"/>
  <c r="K140" i="2" s="1"/>
  <c r="L140" i="2" s="1"/>
  <c r="P107" i="20"/>
  <c r="K320" i="2" s="1"/>
  <c r="L320" i="2" s="1"/>
  <c r="O108" i="20"/>
  <c r="K322" i="2" s="1"/>
  <c r="L322" i="2" s="1"/>
  <c r="O219" i="20"/>
  <c r="K655" i="2" s="1"/>
  <c r="L655" i="2" s="1"/>
  <c r="P40" i="20"/>
  <c r="K119" i="2" s="1"/>
  <c r="L119" i="2" s="1"/>
  <c r="N74" i="20"/>
  <c r="P75" i="20"/>
  <c r="K224" i="2" s="1"/>
  <c r="L224" i="2" s="1"/>
  <c r="N28" i="20"/>
  <c r="K81" i="2" s="1"/>
  <c r="L81" i="2" s="1"/>
  <c r="N73" i="20"/>
  <c r="K216" i="2" s="1"/>
  <c r="L216" i="2" s="1"/>
  <c r="N9" i="20"/>
  <c r="K24" i="2" s="1"/>
  <c r="L24" i="2" s="1"/>
  <c r="O59" i="20"/>
  <c r="K175" i="2" s="1"/>
  <c r="L175" i="2" s="1"/>
  <c r="N136" i="20"/>
  <c r="N169" i="20"/>
  <c r="K504" i="2" s="1"/>
  <c r="L504" i="2" s="1"/>
  <c r="N235" i="20"/>
  <c r="Q235" i="20" s="1"/>
  <c r="O156" i="20"/>
  <c r="K466" i="2" s="1"/>
  <c r="L466" i="2" s="1"/>
  <c r="O201" i="20"/>
  <c r="K601" i="2" s="1"/>
  <c r="L601" i="2" s="1"/>
  <c r="O202" i="20"/>
  <c r="K604" i="2" s="1"/>
  <c r="L604" i="2" s="1"/>
  <c r="O203" i="20"/>
  <c r="K607" i="2" s="1"/>
  <c r="L607" i="2" s="1"/>
  <c r="O236" i="20"/>
  <c r="K706" i="2" s="1"/>
  <c r="L706" i="2" s="1"/>
  <c r="O232" i="20"/>
  <c r="K694" i="2" s="1"/>
  <c r="L694" i="2" s="1"/>
  <c r="P156" i="20"/>
  <c r="K467" i="2" s="1"/>
  <c r="L467" i="2" s="1"/>
  <c r="P202" i="20"/>
  <c r="K605" i="2" s="1"/>
  <c r="L605" i="2" s="1"/>
  <c r="P203" i="20"/>
  <c r="K608" i="2" s="1"/>
  <c r="L608" i="2" s="1"/>
  <c r="N46" i="20"/>
  <c r="K135" i="2" s="1"/>
  <c r="L135" i="2" s="1"/>
  <c r="O73" i="20"/>
  <c r="K217" i="2" s="1"/>
  <c r="L217" i="2" s="1"/>
  <c r="P74" i="20"/>
  <c r="K221" i="2" s="1"/>
  <c r="L221" i="2" s="1"/>
  <c r="O75" i="20"/>
  <c r="K223" i="2" s="1"/>
  <c r="L223" i="2" s="1"/>
  <c r="N6" i="20"/>
  <c r="K15" i="2" s="1"/>
  <c r="L15" i="2" s="1"/>
  <c r="O28" i="20"/>
  <c r="K82" i="2" s="1"/>
  <c r="L82" i="2" s="1"/>
  <c r="N220" i="20"/>
  <c r="O9" i="20"/>
  <c r="K25" i="2" s="1"/>
  <c r="L25" i="2" s="1"/>
  <c r="O24" i="20"/>
  <c r="K70" i="2" s="1"/>
  <c r="L70" i="2" s="1"/>
  <c r="P233" i="20"/>
  <c r="K698" i="2" s="1"/>
  <c r="L698" i="2" s="1"/>
  <c r="O220" i="20"/>
  <c r="K658" i="2" s="1"/>
  <c r="L658" i="2" s="1"/>
  <c r="O46" i="20"/>
  <c r="K136" i="2" s="1"/>
  <c r="L136" i="2" s="1"/>
  <c r="O264" i="20"/>
  <c r="K790" i="2" s="1"/>
  <c r="L790" i="2" s="1"/>
  <c r="P264" i="20"/>
  <c r="K791" i="2" s="1"/>
  <c r="L791" i="2" s="1"/>
  <c r="N149" i="20"/>
  <c r="O149" i="20"/>
  <c r="K445" i="2" s="1"/>
  <c r="L445" i="2" s="1"/>
  <c r="P149" i="20"/>
  <c r="K446" i="2" s="1"/>
  <c r="L446" i="2" s="1"/>
  <c r="N214" i="20"/>
  <c r="P214" i="20"/>
  <c r="K641" i="2" s="1"/>
  <c r="L641" i="2" s="1"/>
  <c r="O214" i="20"/>
  <c r="K640" i="2" s="1"/>
  <c r="L640" i="2" s="1"/>
  <c r="P36" i="20"/>
  <c r="K107" i="2" s="1"/>
  <c r="L107" i="2" s="1"/>
  <c r="O36" i="20"/>
  <c r="K106" i="2" s="1"/>
  <c r="L106" i="2" s="1"/>
  <c r="N36" i="20"/>
  <c r="P16" i="20"/>
  <c r="K47" i="2" s="1"/>
  <c r="L47" i="2" s="1"/>
  <c r="O16" i="20"/>
  <c r="K46" i="2" s="1"/>
  <c r="L46" i="2" s="1"/>
  <c r="N16" i="20"/>
  <c r="N225" i="20"/>
  <c r="O225" i="20"/>
  <c r="K673" i="2" s="1"/>
  <c r="L673" i="2" s="1"/>
  <c r="P225" i="20"/>
  <c r="K674" i="2" s="1"/>
  <c r="L674" i="2" s="1"/>
  <c r="N226" i="20"/>
  <c r="P226" i="20"/>
  <c r="K677" i="2" s="1"/>
  <c r="L677" i="2" s="1"/>
  <c r="O226" i="20"/>
  <c r="K676" i="2" s="1"/>
  <c r="L676" i="2" s="1"/>
  <c r="N163" i="20"/>
  <c r="P163" i="20"/>
  <c r="K488" i="2" s="1"/>
  <c r="L488" i="2" s="1"/>
  <c r="O163" i="20"/>
  <c r="K487" i="2" s="1"/>
  <c r="L487" i="2" s="1"/>
  <c r="N176" i="20"/>
  <c r="P176" i="20"/>
  <c r="K527" i="2" s="1"/>
  <c r="L527" i="2" s="1"/>
  <c r="O176" i="20"/>
  <c r="K526" i="2" s="1"/>
  <c r="L526" i="2" s="1"/>
  <c r="N189" i="20"/>
  <c r="O189" i="20"/>
  <c r="K565" i="2" s="1"/>
  <c r="L565" i="2" s="1"/>
  <c r="P189" i="20"/>
  <c r="K566" i="2" s="1"/>
  <c r="L566" i="2" s="1"/>
  <c r="N254" i="20"/>
  <c r="P254" i="20"/>
  <c r="K761" i="2" s="1"/>
  <c r="L761" i="2" s="1"/>
  <c r="O254" i="20"/>
  <c r="K760" i="2" s="1"/>
  <c r="L760" i="2" s="1"/>
  <c r="N127" i="20"/>
  <c r="O127" i="20"/>
  <c r="K379" i="2" s="1"/>
  <c r="L379" i="2" s="1"/>
  <c r="P127" i="20"/>
  <c r="K380" i="2" s="1"/>
  <c r="L380" i="2" s="1"/>
  <c r="K609" i="2"/>
  <c r="L609" i="2" s="1"/>
  <c r="K597" i="2"/>
  <c r="L597" i="2" s="1"/>
  <c r="N261" i="20"/>
  <c r="O261" i="20"/>
  <c r="K781" i="2" s="1"/>
  <c r="L781" i="2" s="1"/>
  <c r="P261" i="20"/>
  <c r="K782" i="2" s="1"/>
  <c r="L782" i="2" s="1"/>
  <c r="N262" i="20"/>
  <c r="P262" i="20"/>
  <c r="K785" i="2" s="1"/>
  <c r="L785" i="2" s="1"/>
  <c r="O262" i="20"/>
  <c r="K784" i="2" s="1"/>
  <c r="L784" i="2" s="1"/>
  <c r="N199" i="20"/>
  <c r="O199" i="20"/>
  <c r="K595" i="2" s="1"/>
  <c r="L595" i="2" s="1"/>
  <c r="P199" i="20"/>
  <c r="K596" i="2" s="1"/>
  <c r="L596" i="2" s="1"/>
  <c r="N148" i="20"/>
  <c r="P148" i="20"/>
  <c r="K443" i="2" s="1"/>
  <c r="L443" i="2" s="1"/>
  <c r="O148" i="20"/>
  <c r="K442" i="2" s="1"/>
  <c r="L442" i="2" s="1"/>
  <c r="N145" i="20"/>
  <c r="O145" i="20"/>
  <c r="K433" i="2" s="1"/>
  <c r="L433" i="2" s="1"/>
  <c r="P145" i="20"/>
  <c r="K434" i="2" s="1"/>
  <c r="L434" i="2" s="1"/>
  <c r="N210" i="20"/>
  <c r="P210" i="20"/>
  <c r="K629" i="2" s="1"/>
  <c r="L629" i="2" s="1"/>
  <c r="M629" i="2" s="1"/>
  <c r="O210" i="20"/>
  <c r="K628" i="2" s="1"/>
  <c r="L628" i="2" s="1"/>
  <c r="M628" i="2" s="1"/>
  <c r="N211" i="20"/>
  <c r="P211" i="20"/>
  <c r="K632" i="2" s="1"/>
  <c r="L632" i="2" s="1"/>
  <c r="M632" i="2" s="1"/>
  <c r="O211" i="20"/>
  <c r="K631" i="2" s="1"/>
  <c r="L631" i="2" s="1"/>
  <c r="M631" i="2" s="1"/>
  <c r="N224" i="20"/>
  <c r="P224" i="20"/>
  <c r="K671" i="2" s="1"/>
  <c r="L671" i="2" s="1"/>
  <c r="O224" i="20"/>
  <c r="K670" i="2" s="1"/>
  <c r="L670" i="2" s="1"/>
  <c r="N45" i="20"/>
  <c r="O45" i="20"/>
  <c r="K133" i="2" s="1"/>
  <c r="L133" i="2" s="1"/>
  <c r="P45" i="20"/>
  <c r="K134" i="2" s="1"/>
  <c r="L134" i="2" s="1"/>
  <c r="N66" i="20"/>
  <c r="P66" i="20"/>
  <c r="K197" i="2" s="1"/>
  <c r="L197" i="2" s="1"/>
  <c r="O66" i="20"/>
  <c r="K196" i="2" s="1"/>
  <c r="L196" i="2" s="1"/>
  <c r="N175" i="20"/>
  <c r="O175" i="20"/>
  <c r="K523" i="2" s="1"/>
  <c r="L523" i="2" s="1"/>
  <c r="P175" i="20"/>
  <c r="K524" i="2" s="1"/>
  <c r="L524" i="2" s="1"/>
  <c r="K510" i="2"/>
  <c r="L510" i="2" s="1"/>
  <c r="N181" i="20"/>
  <c r="O181" i="20"/>
  <c r="K541" i="2" s="1"/>
  <c r="L541" i="2" s="1"/>
  <c r="P181" i="20"/>
  <c r="K542" i="2" s="1"/>
  <c r="L542" i="2" s="1"/>
  <c r="N246" i="20"/>
  <c r="P246" i="20"/>
  <c r="K737" i="2" s="1"/>
  <c r="L737" i="2" s="1"/>
  <c r="O246" i="20"/>
  <c r="K736" i="2" s="1"/>
  <c r="L736" i="2" s="1"/>
  <c r="N183" i="20"/>
  <c r="O183" i="20"/>
  <c r="K547" i="2" s="1"/>
  <c r="L547" i="2" s="1"/>
  <c r="P183" i="20"/>
  <c r="K548" i="2" s="1"/>
  <c r="L548" i="2" s="1"/>
  <c r="N132" i="20"/>
  <c r="P132" i="20"/>
  <c r="K395" i="2" s="1"/>
  <c r="L395" i="2" s="1"/>
  <c r="O132" i="20"/>
  <c r="K394" i="2" s="1"/>
  <c r="L394" i="2" s="1"/>
  <c r="N129" i="20"/>
  <c r="O129" i="20"/>
  <c r="K385" i="2" s="1"/>
  <c r="L385" i="2" s="1"/>
  <c r="P129" i="20"/>
  <c r="K386" i="2" s="1"/>
  <c r="L386" i="2" s="1"/>
  <c r="N194" i="20"/>
  <c r="P194" i="20"/>
  <c r="K581" i="2" s="1"/>
  <c r="L581" i="2" s="1"/>
  <c r="O194" i="20"/>
  <c r="K580" i="2" s="1"/>
  <c r="L580" i="2" s="1"/>
  <c r="N131" i="20"/>
  <c r="P131" i="20"/>
  <c r="K392" i="2" s="1"/>
  <c r="L392" i="2" s="1"/>
  <c r="O131" i="20"/>
  <c r="K391" i="2" s="1"/>
  <c r="L391" i="2" s="1"/>
  <c r="N80" i="20"/>
  <c r="P80" i="20"/>
  <c r="K239" i="2" s="1"/>
  <c r="L239" i="2" s="1"/>
  <c r="O80" i="20"/>
  <c r="K238" i="2" s="1"/>
  <c r="L238" i="2" s="1"/>
  <c r="P29" i="20"/>
  <c r="K86" i="2" s="1"/>
  <c r="L86" i="2" s="1"/>
  <c r="O29" i="20"/>
  <c r="K85" i="2" s="1"/>
  <c r="L85" i="2" s="1"/>
  <c r="N29" i="20"/>
  <c r="N94" i="20"/>
  <c r="P94" i="20"/>
  <c r="K281" i="2" s="1"/>
  <c r="L281" i="2" s="1"/>
  <c r="O94" i="20"/>
  <c r="K280" i="2" s="1"/>
  <c r="L280" i="2" s="1"/>
  <c r="N95" i="20"/>
  <c r="O95" i="20"/>
  <c r="K283" i="2" s="1"/>
  <c r="L283" i="2" s="1"/>
  <c r="P95" i="20"/>
  <c r="K284" i="2" s="1"/>
  <c r="L284" i="2" s="1"/>
  <c r="K267" i="2"/>
  <c r="L267" i="2" s="1"/>
  <c r="N165" i="20"/>
  <c r="O165" i="20"/>
  <c r="K493" i="2" s="1"/>
  <c r="L493" i="2" s="1"/>
  <c r="P165" i="20"/>
  <c r="K494" i="2" s="1"/>
  <c r="L494" i="2" s="1"/>
  <c r="N230" i="20"/>
  <c r="P230" i="20"/>
  <c r="K689" i="2" s="1"/>
  <c r="L689" i="2" s="1"/>
  <c r="O230" i="20"/>
  <c r="K688" i="2" s="1"/>
  <c r="L688" i="2" s="1"/>
  <c r="N167" i="20"/>
  <c r="O167" i="20"/>
  <c r="K499" i="2" s="1"/>
  <c r="L499" i="2" s="1"/>
  <c r="P167" i="20"/>
  <c r="K500" i="2" s="1"/>
  <c r="L500" i="2" s="1"/>
  <c r="N180" i="20"/>
  <c r="P180" i="20"/>
  <c r="K539" i="2" s="1"/>
  <c r="L539" i="2" s="1"/>
  <c r="O180" i="20"/>
  <c r="K538" i="2" s="1"/>
  <c r="L538" i="2" s="1"/>
  <c r="N177" i="20"/>
  <c r="O177" i="20"/>
  <c r="K529" i="2" s="1"/>
  <c r="L529" i="2" s="1"/>
  <c r="P177" i="20"/>
  <c r="K530" i="2" s="1"/>
  <c r="L530" i="2" s="1"/>
  <c r="N242" i="20"/>
  <c r="P242" i="20"/>
  <c r="K725" i="2" s="1"/>
  <c r="L725" i="2" s="1"/>
  <c r="O242" i="20"/>
  <c r="K724" i="2" s="1"/>
  <c r="L724" i="2" s="1"/>
  <c r="N179" i="20"/>
  <c r="P179" i="20"/>
  <c r="K536" i="2" s="1"/>
  <c r="L536" i="2" s="1"/>
  <c r="O179" i="20"/>
  <c r="K535" i="2" s="1"/>
  <c r="L535" i="2" s="1"/>
  <c r="N192" i="20"/>
  <c r="P192" i="20"/>
  <c r="K575" i="2" s="1"/>
  <c r="L575" i="2" s="1"/>
  <c r="O192" i="20"/>
  <c r="K574" i="2" s="1"/>
  <c r="L574" i="2" s="1"/>
  <c r="N205" i="20"/>
  <c r="O205" i="20"/>
  <c r="K613" i="2" s="1"/>
  <c r="L613" i="2" s="1"/>
  <c r="P205" i="20"/>
  <c r="K614" i="2" s="1"/>
  <c r="L614" i="2" s="1"/>
  <c r="P15" i="20"/>
  <c r="K44" i="2" s="1"/>
  <c r="L44" i="2" s="1"/>
  <c r="O15" i="20"/>
  <c r="K43" i="2" s="1"/>
  <c r="L43" i="2" s="1"/>
  <c r="N15" i="20"/>
  <c r="N207" i="20"/>
  <c r="O207" i="20"/>
  <c r="K619" i="2" s="1"/>
  <c r="L619" i="2" s="1"/>
  <c r="M619" i="2" s="1"/>
  <c r="P207" i="20"/>
  <c r="K620" i="2" s="1"/>
  <c r="L620" i="2" s="1"/>
  <c r="M620" i="2" s="1"/>
  <c r="K792" i="2"/>
  <c r="L792" i="2" s="1"/>
  <c r="K606" i="2"/>
  <c r="L606" i="2" s="1"/>
  <c r="K645" i="2"/>
  <c r="L645" i="2" s="1"/>
  <c r="N213" i="20"/>
  <c r="O213" i="20"/>
  <c r="K637" i="2" s="1"/>
  <c r="L637" i="2" s="1"/>
  <c r="P213" i="20"/>
  <c r="K638" i="2" s="1"/>
  <c r="L638" i="2" s="1"/>
  <c r="N87" i="20"/>
  <c r="O87" i="20"/>
  <c r="K259" i="2" s="1"/>
  <c r="L259" i="2" s="1"/>
  <c r="P87" i="20"/>
  <c r="K260" i="2" s="1"/>
  <c r="L260" i="2" s="1"/>
  <c r="N100" i="20"/>
  <c r="P100" i="20"/>
  <c r="K299" i="2" s="1"/>
  <c r="L299" i="2" s="1"/>
  <c r="O100" i="20"/>
  <c r="K298" i="2" s="1"/>
  <c r="L298" i="2" s="1"/>
  <c r="P33" i="20"/>
  <c r="K98" i="2" s="1"/>
  <c r="L98" i="2" s="1"/>
  <c r="O33" i="20"/>
  <c r="K97" i="2" s="1"/>
  <c r="L97" i="2" s="1"/>
  <c r="N33" i="20"/>
  <c r="P30" i="20"/>
  <c r="K89" i="2" s="1"/>
  <c r="L89" i="2" s="1"/>
  <c r="O30" i="20"/>
  <c r="K88" i="2" s="1"/>
  <c r="L88" i="2" s="1"/>
  <c r="N30" i="20"/>
  <c r="N50" i="20"/>
  <c r="P50" i="20"/>
  <c r="K149" i="2" s="1"/>
  <c r="L149" i="2" s="1"/>
  <c r="O50" i="20"/>
  <c r="K148" i="2" s="1"/>
  <c r="L148" i="2" s="1"/>
  <c r="N227" i="20"/>
  <c r="P227" i="20"/>
  <c r="K680" i="2" s="1"/>
  <c r="L680" i="2" s="1"/>
  <c r="O227" i="20"/>
  <c r="K679" i="2" s="1"/>
  <c r="L679" i="2" s="1"/>
  <c r="N240" i="20"/>
  <c r="P240" i="20"/>
  <c r="K719" i="2" s="1"/>
  <c r="L719" i="2" s="1"/>
  <c r="O240" i="20"/>
  <c r="K718" i="2" s="1"/>
  <c r="L718" i="2" s="1"/>
  <c r="N253" i="20"/>
  <c r="O253" i="20"/>
  <c r="K757" i="2" s="1"/>
  <c r="L757" i="2" s="1"/>
  <c r="P253" i="20"/>
  <c r="K758" i="2" s="1"/>
  <c r="L758" i="2" s="1"/>
  <c r="P187" i="2"/>
  <c r="R187" i="2"/>
  <c r="N191" i="20"/>
  <c r="O191" i="20"/>
  <c r="K571" i="2" s="1"/>
  <c r="L571" i="2" s="1"/>
  <c r="M571" i="2" s="1"/>
  <c r="P191" i="20"/>
  <c r="K572" i="2" s="1"/>
  <c r="L572" i="2" s="1"/>
  <c r="M572" i="2" s="1"/>
  <c r="K552" i="2"/>
  <c r="L552" i="2" s="1"/>
  <c r="K747" i="2"/>
  <c r="L747" i="2" s="1"/>
  <c r="Q19" i="20"/>
  <c r="K54" i="2"/>
  <c r="L54" i="2" s="1"/>
  <c r="N69" i="20"/>
  <c r="O69" i="20"/>
  <c r="K205" i="2" s="1"/>
  <c r="L205" i="2" s="1"/>
  <c r="P69" i="20"/>
  <c r="K206" i="2" s="1"/>
  <c r="L206" i="2" s="1"/>
  <c r="N70" i="20"/>
  <c r="P70" i="20"/>
  <c r="K209" i="2" s="1"/>
  <c r="L209" i="2" s="1"/>
  <c r="O70" i="20"/>
  <c r="K208" i="2" s="1"/>
  <c r="L208" i="2" s="1"/>
  <c r="P7" i="20"/>
  <c r="K20" i="2" s="1"/>
  <c r="L20" i="2" s="1"/>
  <c r="O7" i="20"/>
  <c r="K19" i="2" s="1"/>
  <c r="L19" i="2" s="1"/>
  <c r="N7" i="20"/>
  <c r="N263" i="20"/>
  <c r="O263" i="20"/>
  <c r="K787" i="2" s="1"/>
  <c r="L787" i="2" s="1"/>
  <c r="P263" i="20"/>
  <c r="K788" i="2" s="1"/>
  <c r="L788" i="2" s="1"/>
  <c r="N212" i="20"/>
  <c r="P212" i="20"/>
  <c r="K635" i="2" s="1"/>
  <c r="L635" i="2" s="1"/>
  <c r="O212" i="20"/>
  <c r="K634" i="2" s="1"/>
  <c r="L634" i="2" s="1"/>
  <c r="N209" i="20"/>
  <c r="O209" i="20"/>
  <c r="K625" i="2" s="1"/>
  <c r="L625" i="2" s="1"/>
  <c r="M625" i="2" s="1"/>
  <c r="P209" i="20"/>
  <c r="K626" i="2" s="1"/>
  <c r="L626" i="2" s="1"/>
  <c r="M626" i="2" s="1"/>
  <c r="P13" i="20"/>
  <c r="K38" i="2" s="1"/>
  <c r="L38" i="2" s="1"/>
  <c r="O13" i="20"/>
  <c r="K37" i="2" s="1"/>
  <c r="L37" i="2" s="1"/>
  <c r="N13" i="20"/>
  <c r="P32" i="20"/>
  <c r="K95" i="2" s="1"/>
  <c r="L95" i="2" s="1"/>
  <c r="O32" i="20"/>
  <c r="K94" i="2" s="1"/>
  <c r="L94" i="2" s="1"/>
  <c r="N32" i="20"/>
  <c r="N109" i="20"/>
  <c r="O109" i="20"/>
  <c r="K325" i="2" s="1"/>
  <c r="L325" i="2" s="1"/>
  <c r="P109" i="20"/>
  <c r="K326" i="2" s="1"/>
  <c r="L326" i="2" s="1"/>
  <c r="N110" i="20"/>
  <c r="P110" i="20"/>
  <c r="K329" i="2" s="1"/>
  <c r="L329" i="2" s="1"/>
  <c r="O110" i="20"/>
  <c r="K328" i="2" s="1"/>
  <c r="L328" i="2" s="1"/>
  <c r="N239" i="20"/>
  <c r="O239" i="20"/>
  <c r="K715" i="2" s="1"/>
  <c r="L715" i="2" s="1"/>
  <c r="P239" i="20"/>
  <c r="K716" i="2" s="1"/>
  <c r="L716" i="2" s="1"/>
  <c r="K318" i="2"/>
  <c r="L318" i="2" s="1"/>
  <c r="K357" i="2"/>
  <c r="L357" i="2" s="1"/>
  <c r="P3" i="20"/>
  <c r="K8" i="2" s="1"/>
  <c r="L8" i="2" s="1"/>
  <c r="O3" i="20"/>
  <c r="K7" i="2" s="1"/>
  <c r="L7" i="2" s="1"/>
  <c r="N3" i="20"/>
  <c r="N245" i="20"/>
  <c r="O245" i="20"/>
  <c r="K733" i="2" s="1"/>
  <c r="L733" i="2" s="1"/>
  <c r="P245" i="20"/>
  <c r="K734" i="2" s="1"/>
  <c r="L734" i="2" s="1"/>
  <c r="P5" i="20"/>
  <c r="K14" i="2" s="1"/>
  <c r="L14" i="2" s="1"/>
  <c r="O5" i="20"/>
  <c r="K13" i="2" s="1"/>
  <c r="L13" i="2" s="1"/>
  <c r="N5" i="20"/>
  <c r="N247" i="20"/>
  <c r="O247" i="20"/>
  <c r="K739" i="2" s="1"/>
  <c r="L739" i="2" s="1"/>
  <c r="P247" i="20"/>
  <c r="K740" i="2" s="1"/>
  <c r="L740" i="2" s="1"/>
  <c r="N196" i="20"/>
  <c r="P196" i="20"/>
  <c r="K587" i="2" s="1"/>
  <c r="L587" i="2" s="1"/>
  <c r="O196" i="20"/>
  <c r="K586" i="2" s="1"/>
  <c r="L586" i="2" s="1"/>
  <c r="N193" i="20"/>
  <c r="O193" i="20"/>
  <c r="K577" i="2" s="1"/>
  <c r="L577" i="2" s="1"/>
  <c r="P193" i="20"/>
  <c r="K578" i="2" s="1"/>
  <c r="L578" i="2" s="1"/>
  <c r="N258" i="20"/>
  <c r="P258" i="20"/>
  <c r="K773" i="2" s="1"/>
  <c r="L773" i="2" s="1"/>
  <c r="O258" i="20"/>
  <c r="K772" i="2" s="1"/>
  <c r="L772" i="2" s="1"/>
  <c r="N195" i="20"/>
  <c r="P195" i="20"/>
  <c r="K584" i="2" s="1"/>
  <c r="L584" i="2" s="1"/>
  <c r="O195" i="20"/>
  <c r="K583" i="2" s="1"/>
  <c r="L583" i="2" s="1"/>
  <c r="N144" i="20"/>
  <c r="P144" i="20"/>
  <c r="K431" i="2" s="1"/>
  <c r="L431" i="2" s="1"/>
  <c r="O144" i="20"/>
  <c r="K430" i="2" s="1"/>
  <c r="L430" i="2" s="1"/>
  <c r="N93" i="20"/>
  <c r="O93" i="20"/>
  <c r="K277" i="2" s="1"/>
  <c r="L277" i="2" s="1"/>
  <c r="P93" i="20"/>
  <c r="K278" i="2" s="1"/>
  <c r="L278" i="2" s="1"/>
  <c r="N158" i="20"/>
  <c r="P158" i="20"/>
  <c r="K473" i="2" s="1"/>
  <c r="L473" i="2" s="1"/>
  <c r="O158" i="20"/>
  <c r="K472" i="2" s="1"/>
  <c r="L472" i="2" s="1"/>
  <c r="N159" i="20"/>
  <c r="O159" i="20"/>
  <c r="K475" i="2" s="1"/>
  <c r="L475" i="2" s="1"/>
  <c r="M475" i="2" s="1"/>
  <c r="P159" i="20"/>
  <c r="K476" i="2" s="1"/>
  <c r="L476" i="2" s="1"/>
  <c r="M476" i="2" s="1"/>
  <c r="K648" i="2"/>
  <c r="L648" i="2" s="1"/>
  <c r="K111" i="2"/>
  <c r="L111" i="2" s="1"/>
  <c r="P17" i="20"/>
  <c r="K50" i="2" s="1"/>
  <c r="L50" i="2" s="1"/>
  <c r="O17" i="20"/>
  <c r="K49" i="2" s="1"/>
  <c r="L49" i="2" s="1"/>
  <c r="N17" i="20"/>
  <c r="N229" i="20"/>
  <c r="O229" i="20"/>
  <c r="K685" i="2" s="1"/>
  <c r="L685" i="2" s="1"/>
  <c r="P229" i="20"/>
  <c r="K686" i="2" s="1"/>
  <c r="L686" i="2" s="1"/>
  <c r="P26" i="20"/>
  <c r="K77" i="2" s="1"/>
  <c r="L77" i="2" s="1"/>
  <c r="O26" i="20"/>
  <c r="K76" i="2" s="1"/>
  <c r="L76" i="2" s="1"/>
  <c r="N26" i="20"/>
  <c r="N231" i="20"/>
  <c r="O231" i="20"/>
  <c r="K691" i="2" s="1"/>
  <c r="L691" i="2" s="1"/>
  <c r="P231" i="20"/>
  <c r="K692" i="2" s="1"/>
  <c r="L692" i="2" s="1"/>
  <c r="N244" i="20"/>
  <c r="P244" i="20"/>
  <c r="K731" i="2" s="1"/>
  <c r="L731" i="2" s="1"/>
  <c r="O244" i="20"/>
  <c r="K730" i="2" s="1"/>
  <c r="L730" i="2" s="1"/>
  <c r="N241" i="20"/>
  <c r="O241" i="20"/>
  <c r="K721" i="2" s="1"/>
  <c r="L721" i="2" s="1"/>
  <c r="P241" i="20"/>
  <c r="K722" i="2" s="1"/>
  <c r="L722" i="2" s="1"/>
  <c r="N42" i="20"/>
  <c r="P42" i="20"/>
  <c r="K125" i="2" s="1"/>
  <c r="L125" i="2" s="1"/>
  <c r="O42" i="20"/>
  <c r="K124" i="2" s="1"/>
  <c r="L124" i="2" s="1"/>
  <c r="N243" i="20"/>
  <c r="P243" i="20"/>
  <c r="K728" i="2" s="1"/>
  <c r="L728" i="2" s="1"/>
  <c r="O243" i="20"/>
  <c r="K727" i="2" s="1"/>
  <c r="L727" i="2" s="1"/>
  <c r="N256" i="20"/>
  <c r="P256" i="20"/>
  <c r="K767" i="2" s="1"/>
  <c r="L767" i="2" s="1"/>
  <c r="O256" i="20"/>
  <c r="K766" i="2" s="1"/>
  <c r="L766" i="2" s="1"/>
  <c r="N78" i="20"/>
  <c r="P78" i="20"/>
  <c r="K233" i="2" s="1"/>
  <c r="L233" i="2" s="1"/>
  <c r="O78" i="20"/>
  <c r="K232" i="2" s="1"/>
  <c r="L232" i="2" s="1"/>
  <c r="P11" i="20"/>
  <c r="K32" i="2" s="1"/>
  <c r="L32" i="2" s="1"/>
  <c r="O11" i="20"/>
  <c r="K31" i="2" s="1"/>
  <c r="L31" i="2" s="1"/>
  <c r="N11" i="20"/>
  <c r="K465" i="2"/>
  <c r="L465" i="2" s="1"/>
  <c r="K600" i="2"/>
  <c r="L600" i="2" s="1"/>
  <c r="K603" i="2"/>
  <c r="L603" i="2" s="1"/>
  <c r="K414" i="2"/>
  <c r="L414" i="2" s="1"/>
  <c r="P10" i="20"/>
  <c r="K29" i="2" s="1"/>
  <c r="L29" i="2" s="1"/>
  <c r="O10" i="20"/>
  <c r="K28" i="2" s="1"/>
  <c r="L28" i="2" s="1"/>
  <c r="N10" i="20"/>
  <c r="N86" i="20"/>
  <c r="P86" i="20"/>
  <c r="K257" i="2" s="1"/>
  <c r="L257" i="2" s="1"/>
  <c r="O86" i="20"/>
  <c r="K256" i="2" s="1"/>
  <c r="L256" i="2" s="1"/>
  <c r="N151" i="20"/>
  <c r="O151" i="20"/>
  <c r="K451" i="2" s="1"/>
  <c r="L451" i="2" s="1"/>
  <c r="P151" i="20"/>
  <c r="K452" i="2" s="1"/>
  <c r="L452" i="2" s="1"/>
  <c r="N164" i="20"/>
  <c r="P164" i="20"/>
  <c r="K491" i="2" s="1"/>
  <c r="L491" i="2" s="1"/>
  <c r="O164" i="20"/>
  <c r="K490" i="2" s="1"/>
  <c r="L490" i="2" s="1"/>
  <c r="N97" i="20"/>
  <c r="O97" i="20"/>
  <c r="K289" i="2" s="1"/>
  <c r="L289" i="2" s="1"/>
  <c r="P97" i="20"/>
  <c r="K290" i="2" s="1"/>
  <c r="L290" i="2" s="1"/>
  <c r="N98" i="20"/>
  <c r="P98" i="20"/>
  <c r="K293" i="2" s="1"/>
  <c r="L293" i="2" s="1"/>
  <c r="O98" i="20"/>
  <c r="K292" i="2" s="1"/>
  <c r="L292" i="2" s="1"/>
  <c r="P35" i="20"/>
  <c r="K104" i="2" s="1"/>
  <c r="L104" i="2" s="1"/>
  <c r="O35" i="20"/>
  <c r="K103" i="2" s="1"/>
  <c r="L103" i="2" s="1"/>
  <c r="N35" i="20"/>
  <c r="N48" i="20"/>
  <c r="P48" i="20"/>
  <c r="K143" i="2" s="1"/>
  <c r="L143" i="2" s="1"/>
  <c r="O48" i="20"/>
  <c r="K142" i="2" s="1"/>
  <c r="L142" i="2" s="1"/>
  <c r="N61" i="20"/>
  <c r="O61" i="20"/>
  <c r="K181" i="2" s="1"/>
  <c r="L181" i="2" s="1"/>
  <c r="P61" i="20"/>
  <c r="K182" i="2" s="1"/>
  <c r="L182" i="2" s="1"/>
  <c r="N126" i="20"/>
  <c r="P126" i="20"/>
  <c r="K377" i="2" s="1"/>
  <c r="L377" i="2" s="1"/>
  <c r="O126" i="20"/>
  <c r="K376" i="2" s="1"/>
  <c r="L376" i="2" s="1"/>
  <c r="R188" i="2"/>
  <c r="P188" i="2"/>
  <c r="N255" i="20"/>
  <c r="O255" i="20"/>
  <c r="K763" i="2" s="1"/>
  <c r="L763" i="2" s="1"/>
  <c r="P255" i="20"/>
  <c r="K764" i="2" s="1"/>
  <c r="L764" i="2" s="1"/>
  <c r="Q121" i="20"/>
  <c r="K360" i="2"/>
  <c r="L360" i="2" s="1"/>
  <c r="K213" i="2"/>
  <c r="L213" i="2" s="1"/>
  <c r="N133" i="20"/>
  <c r="O133" i="20"/>
  <c r="K397" i="2" s="1"/>
  <c r="L397" i="2" s="1"/>
  <c r="P133" i="20"/>
  <c r="K398" i="2" s="1"/>
  <c r="L398" i="2" s="1"/>
  <c r="N134" i="20"/>
  <c r="P134" i="20"/>
  <c r="K401" i="2" s="1"/>
  <c r="L401" i="2" s="1"/>
  <c r="O134" i="20"/>
  <c r="K400" i="2" s="1"/>
  <c r="L400" i="2" s="1"/>
  <c r="N71" i="20"/>
  <c r="P71" i="20"/>
  <c r="K212" i="2" s="1"/>
  <c r="L212" i="2" s="1"/>
  <c r="O71" i="20"/>
  <c r="K211" i="2" s="1"/>
  <c r="L211" i="2" s="1"/>
  <c r="P23" i="20"/>
  <c r="K68" i="2" s="1"/>
  <c r="L68" i="2" s="1"/>
  <c r="O23" i="20"/>
  <c r="K67" i="2" s="1"/>
  <c r="L67" i="2" s="1"/>
  <c r="N23" i="20"/>
  <c r="P8" i="20"/>
  <c r="K23" i="2" s="1"/>
  <c r="L23" i="2" s="1"/>
  <c r="O8" i="20"/>
  <c r="K22" i="2" s="1"/>
  <c r="L22" i="2" s="1"/>
  <c r="N8" i="20"/>
  <c r="N82" i="20"/>
  <c r="P82" i="20"/>
  <c r="K245" i="2" s="1"/>
  <c r="L245" i="2" s="1"/>
  <c r="O82" i="20"/>
  <c r="K244" i="2" s="1"/>
  <c r="L244" i="2" s="1"/>
  <c r="N83" i="20"/>
  <c r="P83" i="20"/>
  <c r="K248" i="2" s="1"/>
  <c r="L248" i="2" s="1"/>
  <c r="O83" i="20"/>
  <c r="K247" i="2" s="1"/>
  <c r="L247" i="2" s="1"/>
  <c r="N96" i="20"/>
  <c r="P96" i="20"/>
  <c r="K287" i="2" s="1"/>
  <c r="L287" i="2" s="1"/>
  <c r="O96" i="20"/>
  <c r="K286" i="2" s="1"/>
  <c r="L286" i="2" s="1"/>
  <c r="N173" i="20"/>
  <c r="O173" i="20"/>
  <c r="K517" i="2" s="1"/>
  <c r="L517" i="2" s="1"/>
  <c r="P173" i="20"/>
  <c r="K518" i="2" s="1"/>
  <c r="L518" i="2" s="1"/>
  <c r="N174" i="20"/>
  <c r="P174" i="20"/>
  <c r="K521" i="2" s="1"/>
  <c r="L521" i="2" s="1"/>
  <c r="O174" i="20"/>
  <c r="K520" i="2" s="1"/>
  <c r="L520" i="2" s="1"/>
  <c r="K138" i="2"/>
  <c r="L138" i="2" s="1"/>
  <c r="K165" i="2"/>
  <c r="L165" i="2" s="1"/>
  <c r="N53" i="20"/>
  <c r="O53" i="20"/>
  <c r="K157" i="2" s="1"/>
  <c r="L157" i="2" s="1"/>
  <c r="P53" i="20"/>
  <c r="K158" i="2" s="1"/>
  <c r="L158" i="2" s="1"/>
  <c r="N118" i="20"/>
  <c r="P118" i="20"/>
  <c r="K353" i="2" s="1"/>
  <c r="L353" i="2" s="1"/>
  <c r="O118" i="20"/>
  <c r="K352" i="2" s="1"/>
  <c r="L352" i="2" s="1"/>
  <c r="N55" i="20"/>
  <c r="P55" i="20"/>
  <c r="K164" i="2" s="1"/>
  <c r="L164" i="2" s="1"/>
  <c r="O55" i="20"/>
  <c r="K163" i="2" s="1"/>
  <c r="L163" i="2" s="1"/>
  <c r="P4" i="20"/>
  <c r="K11" i="2" s="1"/>
  <c r="L11" i="2" s="1"/>
  <c r="O4" i="20"/>
  <c r="K10" i="2" s="1"/>
  <c r="L10" i="2" s="1"/>
  <c r="N4" i="20"/>
  <c r="N260" i="20"/>
  <c r="P260" i="20"/>
  <c r="K779" i="2" s="1"/>
  <c r="L779" i="2" s="1"/>
  <c r="O260" i="20"/>
  <c r="K778" i="2" s="1"/>
  <c r="L778" i="2" s="1"/>
  <c r="N257" i="20"/>
  <c r="O257" i="20"/>
  <c r="K769" i="2" s="1"/>
  <c r="L769" i="2" s="1"/>
  <c r="P257" i="20"/>
  <c r="K770" i="2" s="1"/>
  <c r="L770" i="2" s="1"/>
  <c r="P34" i="20"/>
  <c r="K101" i="2" s="1"/>
  <c r="L101" i="2" s="1"/>
  <c r="O34" i="20"/>
  <c r="K100" i="2" s="1"/>
  <c r="L100" i="2" s="1"/>
  <c r="N34" i="20"/>
  <c r="N259" i="20"/>
  <c r="P259" i="20"/>
  <c r="K776" i="2" s="1"/>
  <c r="L776" i="2" s="1"/>
  <c r="O259" i="20"/>
  <c r="K775" i="2" s="1"/>
  <c r="L775" i="2" s="1"/>
  <c r="N208" i="20"/>
  <c r="P208" i="20"/>
  <c r="K623" i="2" s="1"/>
  <c r="L623" i="2" s="1"/>
  <c r="O208" i="20"/>
  <c r="K622" i="2" s="1"/>
  <c r="L622" i="2" s="1"/>
  <c r="N157" i="20"/>
  <c r="O157" i="20"/>
  <c r="K469" i="2" s="1"/>
  <c r="L469" i="2" s="1"/>
  <c r="P157" i="20"/>
  <c r="K470" i="2" s="1"/>
  <c r="L470" i="2" s="1"/>
  <c r="N222" i="20"/>
  <c r="P222" i="20"/>
  <c r="K665" i="2" s="1"/>
  <c r="L665" i="2" s="1"/>
  <c r="O222" i="20"/>
  <c r="K664" i="2" s="1"/>
  <c r="L664" i="2" s="1"/>
  <c r="N223" i="20"/>
  <c r="O223" i="20"/>
  <c r="K667" i="2" s="1"/>
  <c r="L667" i="2" s="1"/>
  <c r="P223" i="20"/>
  <c r="K668" i="2" s="1"/>
  <c r="L668" i="2" s="1"/>
  <c r="K309" i="2"/>
  <c r="L309" i="2" s="1"/>
  <c r="N37" i="20"/>
  <c r="O37" i="20"/>
  <c r="K109" i="2" s="1"/>
  <c r="L109" i="2" s="1"/>
  <c r="P37" i="20"/>
  <c r="K110" i="2" s="1"/>
  <c r="L110" i="2" s="1"/>
  <c r="N102" i="20"/>
  <c r="P102" i="20"/>
  <c r="K305" i="2" s="1"/>
  <c r="L305" i="2" s="1"/>
  <c r="O102" i="20"/>
  <c r="K304" i="2" s="1"/>
  <c r="L304" i="2" s="1"/>
  <c r="N39" i="20"/>
  <c r="P39" i="20"/>
  <c r="K116" i="2" s="1"/>
  <c r="L116" i="2" s="1"/>
  <c r="O39" i="20"/>
  <c r="K115" i="2" s="1"/>
  <c r="L115" i="2" s="1"/>
  <c r="N52" i="20"/>
  <c r="P52" i="20"/>
  <c r="K155" i="2" s="1"/>
  <c r="L155" i="2" s="1"/>
  <c r="O52" i="20"/>
  <c r="K154" i="2" s="1"/>
  <c r="L154" i="2" s="1"/>
  <c r="N49" i="20"/>
  <c r="O49" i="20"/>
  <c r="K145" i="2" s="1"/>
  <c r="L145" i="2" s="1"/>
  <c r="P49" i="20"/>
  <c r="K146" i="2" s="1"/>
  <c r="L146" i="2" s="1"/>
  <c r="N114" i="20"/>
  <c r="P114" i="20"/>
  <c r="K341" i="2" s="1"/>
  <c r="L341" i="2" s="1"/>
  <c r="O114" i="20"/>
  <c r="K340" i="2" s="1"/>
  <c r="L340" i="2" s="1"/>
  <c r="N51" i="20"/>
  <c r="P51" i="20"/>
  <c r="K152" i="2" s="1"/>
  <c r="L152" i="2" s="1"/>
  <c r="O51" i="20"/>
  <c r="K151" i="2" s="1"/>
  <c r="L151" i="2" s="1"/>
  <c r="N64" i="20"/>
  <c r="P64" i="20"/>
  <c r="K191" i="2" s="1"/>
  <c r="L191" i="2" s="1"/>
  <c r="M191" i="2" s="1"/>
  <c r="O64" i="20"/>
  <c r="K190" i="2" s="1"/>
  <c r="L190" i="2" s="1"/>
  <c r="M190" i="2" s="1"/>
  <c r="N77" i="20"/>
  <c r="O77" i="20"/>
  <c r="K229" i="2" s="1"/>
  <c r="L229" i="2" s="1"/>
  <c r="P77" i="20"/>
  <c r="K230" i="2" s="1"/>
  <c r="L230" i="2" s="1"/>
  <c r="N142" i="20"/>
  <c r="P142" i="20"/>
  <c r="K425" i="2" s="1"/>
  <c r="L425" i="2" s="1"/>
  <c r="O142" i="20"/>
  <c r="K424" i="2" s="1"/>
  <c r="L424" i="2" s="1"/>
  <c r="N79" i="20"/>
  <c r="P79" i="20"/>
  <c r="K236" i="2" s="1"/>
  <c r="L236" i="2" s="1"/>
  <c r="O79" i="20"/>
  <c r="K235" i="2" s="1"/>
  <c r="L235" i="2" s="1"/>
  <c r="K408" i="2"/>
  <c r="L408" i="2" s="1"/>
  <c r="K222" i="2"/>
  <c r="L222" i="2" s="1"/>
  <c r="K261" i="2"/>
  <c r="L261" i="2" s="1"/>
  <c r="N85" i="20"/>
  <c r="O85" i="20"/>
  <c r="K253" i="2" s="1"/>
  <c r="L253" i="2" s="1"/>
  <c r="P85" i="20"/>
  <c r="K254" i="2" s="1"/>
  <c r="L254" i="2" s="1"/>
  <c r="N150" i="20"/>
  <c r="P150" i="20"/>
  <c r="K449" i="2" s="1"/>
  <c r="L449" i="2" s="1"/>
  <c r="O150" i="20"/>
  <c r="K448" i="2" s="1"/>
  <c r="L448" i="2" s="1"/>
  <c r="N215" i="20"/>
  <c r="O215" i="20"/>
  <c r="K643" i="2" s="1"/>
  <c r="L643" i="2" s="1"/>
  <c r="P215" i="20"/>
  <c r="K644" i="2" s="1"/>
  <c r="L644" i="2" s="1"/>
  <c r="N228" i="20"/>
  <c r="P228" i="20"/>
  <c r="K683" i="2" s="1"/>
  <c r="L683" i="2" s="1"/>
  <c r="O228" i="20"/>
  <c r="K682" i="2" s="1"/>
  <c r="L682" i="2" s="1"/>
  <c r="N161" i="20"/>
  <c r="O161" i="20"/>
  <c r="K481" i="2" s="1"/>
  <c r="L481" i="2" s="1"/>
  <c r="P161" i="20"/>
  <c r="K482" i="2" s="1"/>
  <c r="L482" i="2" s="1"/>
  <c r="N162" i="20"/>
  <c r="P162" i="20"/>
  <c r="K485" i="2" s="1"/>
  <c r="L485" i="2" s="1"/>
  <c r="O162" i="20"/>
  <c r="K484" i="2" s="1"/>
  <c r="L484" i="2" s="1"/>
  <c r="N99" i="20"/>
  <c r="P99" i="20"/>
  <c r="K296" i="2" s="1"/>
  <c r="L296" i="2" s="1"/>
  <c r="O99" i="20"/>
  <c r="K295" i="2" s="1"/>
  <c r="L295" i="2" s="1"/>
  <c r="N112" i="20"/>
  <c r="P112" i="20"/>
  <c r="K335" i="2" s="1"/>
  <c r="L335" i="2" s="1"/>
  <c r="O112" i="20"/>
  <c r="K334" i="2" s="1"/>
  <c r="L334" i="2" s="1"/>
  <c r="N125" i="20"/>
  <c r="O125" i="20"/>
  <c r="K373" i="2" s="1"/>
  <c r="L373" i="2" s="1"/>
  <c r="P125" i="20"/>
  <c r="K374" i="2" s="1"/>
  <c r="L374" i="2" s="1"/>
  <c r="N190" i="20"/>
  <c r="P190" i="20"/>
  <c r="K569" i="2" s="1"/>
  <c r="L569" i="2" s="1"/>
  <c r="O190" i="20"/>
  <c r="K568" i="2" s="1"/>
  <c r="L568" i="2" s="1"/>
  <c r="Q63" i="20"/>
  <c r="K186" i="2"/>
  <c r="L186" i="2" s="1"/>
  <c r="M186" i="2" s="1"/>
  <c r="P21" i="20"/>
  <c r="K62" i="2" s="1"/>
  <c r="L62" i="2" s="1"/>
  <c r="O21" i="20"/>
  <c r="K61" i="2" s="1"/>
  <c r="L61" i="2" s="1"/>
  <c r="N21" i="20"/>
  <c r="K174" i="2"/>
  <c r="L174" i="2" s="1"/>
  <c r="R752" i="2"/>
  <c r="P752" i="2"/>
  <c r="N197" i="20"/>
  <c r="O197" i="20"/>
  <c r="K589" i="2" s="1"/>
  <c r="L589" i="2" s="1"/>
  <c r="P197" i="20"/>
  <c r="K590" i="2" s="1"/>
  <c r="L590" i="2" s="1"/>
  <c r="N198" i="20"/>
  <c r="P198" i="20"/>
  <c r="K593" i="2" s="1"/>
  <c r="L593" i="2" s="1"/>
  <c r="O198" i="20"/>
  <c r="K592" i="2" s="1"/>
  <c r="L592" i="2" s="1"/>
  <c r="N135" i="20"/>
  <c r="O135" i="20"/>
  <c r="K403" i="2" s="1"/>
  <c r="L403" i="2" s="1"/>
  <c r="P135" i="20"/>
  <c r="K404" i="2" s="1"/>
  <c r="L404" i="2" s="1"/>
  <c r="N84" i="20"/>
  <c r="P84" i="20"/>
  <c r="K251" i="2" s="1"/>
  <c r="L251" i="2" s="1"/>
  <c r="O84" i="20"/>
  <c r="K250" i="2" s="1"/>
  <c r="L250" i="2" s="1"/>
  <c r="N81" i="20"/>
  <c r="O81" i="20"/>
  <c r="K241" i="2" s="1"/>
  <c r="L241" i="2" s="1"/>
  <c r="P81" i="20"/>
  <c r="K242" i="2" s="1"/>
  <c r="L242" i="2" s="1"/>
  <c r="N146" i="20"/>
  <c r="P146" i="20"/>
  <c r="K437" i="2" s="1"/>
  <c r="L437" i="2" s="1"/>
  <c r="O146" i="20"/>
  <c r="K436" i="2" s="1"/>
  <c r="L436" i="2" s="1"/>
  <c r="N147" i="20"/>
  <c r="P147" i="20"/>
  <c r="K440" i="2" s="1"/>
  <c r="L440" i="2" s="1"/>
  <c r="O147" i="20"/>
  <c r="K439" i="2" s="1"/>
  <c r="L439" i="2" s="1"/>
  <c r="N160" i="20"/>
  <c r="P160" i="20"/>
  <c r="K479" i="2" s="1"/>
  <c r="L479" i="2" s="1"/>
  <c r="O160" i="20"/>
  <c r="K478" i="2" s="1"/>
  <c r="L478" i="2" s="1"/>
  <c r="N237" i="20"/>
  <c r="O237" i="20"/>
  <c r="K709" i="2" s="1"/>
  <c r="L709" i="2" s="1"/>
  <c r="P237" i="20"/>
  <c r="K710" i="2" s="1"/>
  <c r="L710" i="2" s="1"/>
  <c r="N238" i="20"/>
  <c r="P238" i="20"/>
  <c r="K713" i="2" s="1"/>
  <c r="L713" i="2" s="1"/>
  <c r="O238" i="20"/>
  <c r="K712" i="2" s="1"/>
  <c r="L712" i="2" s="1"/>
  <c r="N111" i="20"/>
  <c r="O111" i="20"/>
  <c r="K331" i="2" s="1"/>
  <c r="L331" i="2" s="1"/>
  <c r="P111" i="20"/>
  <c r="K332" i="2" s="1"/>
  <c r="L332" i="2" s="1"/>
  <c r="K369" i="2"/>
  <c r="L369" i="2" s="1"/>
  <c r="K120" i="2"/>
  <c r="L120" i="2" s="1"/>
  <c r="K171" i="2"/>
  <c r="L171" i="2" s="1"/>
  <c r="K741" i="2"/>
  <c r="L741" i="2" s="1"/>
  <c r="N117" i="20"/>
  <c r="O117" i="20"/>
  <c r="K349" i="2" s="1"/>
  <c r="L349" i="2" s="1"/>
  <c r="P117" i="20"/>
  <c r="K350" i="2" s="1"/>
  <c r="L350" i="2" s="1"/>
  <c r="N182" i="20"/>
  <c r="P182" i="20"/>
  <c r="K545" i="2" s="1"/>
  <c r="L545" i="2" s="1"/>
  <c r="O182" i="20"/>
  <c r="K544" i="2" s="1"/>
  <c r="L544" i="2" s="1"/>
  <c r="N119" i="20"/>
  <c r="O119" i="20"/>
  <c r="K355" i="2" s="1"/>
  <c r="L355" i="2" s="1"/>
  <c r="P119" i="20"/>
  <c r="K356" i="2" s="1"/>
  <c r="L356" i="2" s="1"/>
  <c r="N68" i="20"/>
  <c r="P68" i="20"/>
  <c r="K203" i="2" s="1"/>
  <c r="L203" i="2" s="1"/>
  <c r="O68" i="20"/>
  <c r="K202" i="2" s="1"/>
  <c r="L202" i="2" s="1"/>
  <c r="N65" i="20"/>
  <c r="O65" i="20"/>
  <c r="K193" i="2" s="1"/>
  <c r="L193" i="2" s="1"/>
  <c r="P65" i="20"/>
  <c r="K194" i="2" s="1"/>
  <c r="L194" i="2" s="1"/>
  <c r="N130" i="20"/>
  <c r="P130" i="20"/>
  <c r="K389" i="2" s="1"/>
  <c r="L389" i="2" s="1"/>
  <c r="O130" i="20"/>
  <c r="K388" i="2" s="1"/>
  <c r="L388" i="2" s="1"/>
  <c r="N67" i="20"/>
  <c r="P67" i="20"/>
  <c r="K200" i="2" s="1"/>
  <c r="L200" i="2" s="1"/>
  <c r="O67" i="20"/>
  <c r="K199" i="2" s="1"/>
  <c r="L199" i="2" s="1"/>
  <c r="P22" i="20"/>
  <c r="K65" i="2" s="1"/>
  <c r="L65" i="2" s="1"/>
  <c r="O22" i="20"/>
  <c r="K64" i="2" s="1"/>
  <c r="L64" i="2" s="1"/>
  <c r="N22" i="20"/>
  <c r="P14" i="20"/>
  <c r="K41" i="2" s="1"/>
  <c r="L41" i="2" s="1"/>
  <c r="O14" i="20"/>
  <c r="K40" i="2" s="1"/>
  <c r="L40" i="2" s="1"/>
  <c r="N14" i="20"/>
  <c r="N221" i="20"/>
  <c r="O221" i="20"/>
  <c r="K661" i="2" s="1"/>
  <c r="L661" i="2" s="1"/>
  <c r="P221" i="20"/>
  <c r="K662" i="2" s="1"/>
  <c r="L662" i="2" s="1"/>
  <c r="P31" i="20"/>
  <c r="K92" i="2" s="1"/>
  <c r="L92" i="2" s="1"/>
  <c r="O31" i="20"/>
  <c r="K91" i="2" s="1"/>
  <c r="L91" i="2" s="1"/>
  <c r="N31" i="20"/>
  <c r="K264" i="2"/>
  <c r="L264" i="2" s="1"/>
  <c r="K117" i="2"/>
  <c r="L117" i="2" s="1"/>
  <c r="N101" i="20"/>
  <c r="O101" i="20"/>
  <c r="K301" i="2" s="1"/>
  <c r="L301" i="2" s="1"/>
  <c r="P101" i="20"/>
  <c r="K302" i="2" s="1"/>
  <c r="L302" i="2" s="1"/>
  <c r="N166" i="20"/>
  <c r="P166" i="20"/>
  <c r="K497" i="2" s="1"/>
  <c r="L497" i="2" s="1"/>
  <c r="M497" i="2" s="1"/>
  <c r="O166" i="20"/>
  <c r="K496" i="2" s="1"/>
  <c r="L496" i="2" s="1"/>
  <c r="M496" i="2" s="1"/>
  <c r="N103" i="20"/>
  <c r="O103" i="20"/>
  <c r="K307" i="2" s="1"/>
  <c r="L307" i="2" s="1"/>
  <c r="P103" i="20"/>
  <c r="K308" i="2" s="1"/>
  <c r="L308" i="2" s="1"/>
  <c r="N116" i="20"/>
  <c r="P116" i="20"/>
  <c r="K347" i="2" s="1"/>
  <c r="L347" i="2" s="1"/>
  <c r="O116" i="20"/>
  <c r="K346" i="2" s="1"/>
  <c r="L346" i="2" s="1"/>
  <c r="N113" i="20"/>
  <c r="O113" i="20"/>
  <c r="K337" i="2" s="1"/>
  <c r="L337" i="2" s="1"/>
  <c r="M337" i="2" s="1"/>
  <c r="P113" i="20"/>
  <c r="K338" i="2" s="1"/>
  <c r="L338" i="2" s="1"/>
  <c r="M338" i="2" s="1"/>
  <c r="N178" i="20"/>
  <c r="P178" i="20"/>
  <c r="K533" i="2" s="1"/>
  <c r="L533" i="2" s="1"/>
  <c r="O178" i="20"/>
  <c r="K532" i="2" s="1"/>
  <c r="L532" i="2" s="1"/>
  <c r="N115" i="20"/>
  <c r="P115" i="20"/>
  <c r="K344" i="2" s="1"/>
  <c r="L344" i="2" s="1"/>
  <c r="O115" i="20"/>
  <c r="K343" i="2" s="1"/>
  <c r="L343" i="2" s="1"/>
  <c r="N128" i="20"/>
  <c r="P128" i="20"/>
  <c r="K383" i="2" s="1"/>
  <c r="L383" i="2" s="1"/>
  <c r="O128" i="20"/>
  <c r="K382" i="2" s="1"/>
  <c r="L382" i="2" s="1"/>
  <c r="N141" i="20"/>
  <c r="O141" i="20"/>
  <c r="K421" i="2" s="1"/>
  <c r="L421" i="2" s="1"/>
  <c r="P141" i="20"/>
  <c r="K422" i="2" s="1"/>
  <c r="L422" i="2" s="1"/>
  <c r="N206" i="20"/>
  <c r="P206" i="20"/>
  <c r="K617" i="2" s="1"/>
  <c r="L617" i="2" s="1"/>
  <c r="M617" i="2" s="1"/>
  <c r="O206" i="20"/>
  <c r="K616" i="2" s="1"/>
  <c r="L616" i="2" s="1"/>
  <c r="M616" i="2" s="1"/>
  <c r="N143" i="20"/>
  <c r="O143" i="20"/>
  <c r="K427" i="2" s="1"/>
  <c r="L427" i="2" s="1"/>
  <c r="P143" i="20"/>
  <c r="K428" i="2" s="1"/>
  <c r="L428" i="2" s="1"/>
  <c r="K789" i="2"/>
  <c r="L789" i="2" s="1"/>
  <c r="M751" i="2" l="1"/>
  <c r="P751" i="2" s="1"/>
  <c r="Q122" i="20"/>
  <c r="Q184" i="20"/>
  <c r="Q58" i="20"/>
  <c r="Q57" i="20"/>
  <c r="Q249" i="20"/>
  <c r="Q216" i="20"/>
  <c r="Q185" i="20"/>
  <c r="K168" i="2"/>
  <c r="L168" i="2" s="1"/>
  <c r="K744" i="2"/>
  <c r="L744" i="2" s="1"/>
  <c r="K183" i="2"/>
  <c r="L183" i="2" s="1"/>
  <c r="Q168" i="20"/>
  <c r="Q250" i="20"/>
  <c r="Q186" i="20"/>
  <c r="Q248" i="20"/>
  <c r="K555" i="2"/>
  <c r="L555" i="2" s="1"/>
  <c r="K51" i="2"/>
  <c r="L51" i="2" s="1"/>
  <c r="Q43" i="20"/>
  <c r="Q120" i="20"/>
  <c r="Q252" i="20"/>
  <c r="Q200" i="20"/>
  <c r="Q91" i="20"/>
  <c r="Q20" i="20"/>
  <c r="Q27" i="20"/>
  <c r="Q152" i="20"/>
  <c r="Q75" i="20"/>
  <c r="K453" i="2"/>
  <c r="L453" i="2" s="1"/>
  <c r="K78" i="2"/>
  <c r="L78" i="2" s="1"/>
  <c r="Q171" i="20"/>
  <c r="K57" i="2"/>
  <c r="L57" i="2" s="1"/>
  <c r="Q265" i="20"/>
  <c r="Q12" i="20"/>
  <c r="Q54" i="20"/>
  <c r="Q236" i="20"/>
  <c r="Q123" i="20"/>
  <c r="Q44" i="20"/>
  <c r="Q217" i="20"/>
  <c r="K159" i="2"/>
  <c r="L159" i="2" s="1"/>
  <c r="Q204" i="20"/>
  <c r="K558" i="2"/>
  <c r="L558" i="2" s="1"/>
  <c r="K270" i="2"/>
  <c r="L270" i="2" s="1"/>
  <c r="Q88" i="20"/>
  <c r="Q73" i="20"/>
  <c r="Q172" i="20"/>
  <c r="Q92" i="20"/>
  <c r="Q38" i="20"/>
  <c r="Q251" i="20"/>
  <c r="Q219" i="20"/>
  <c r="Q41" i="20"/>
  <c r="Q220" i="20"/>
  <c r="K702" i="2"/>
  <c r="L702" i="2" s="1"/>
  <c r="Q104" i="20"/>
  <c r="Q74" i="20"/>
  <c r="Q89" i="20"/>
  <c r="Q170" i="20"/>
  <c r="K219" i="2"/>
  <c r="L219" i="2" s="1"/>
  <c r="Q106" i="20"/>
  <c r="Q218" i="20"/>
  <c r="K657" i="2"/>
  <c r="L657" i="2" s="1"/>
  <c r="Q136" i="20"/>
  <c r="Q76" i="20"/>
  <c r="Q137" i="20"/>
  <c r="Q72" i="20"/>
  <c r="Q107" i="20"/>
  <c r="Q140" i="20"/>
  <c r="Q203" i="20"/>
  <c r="Q90" i="20"/>
  <c r="Q188" i="20"/>
  <c r="Q169" i="20"/>
  <c r="Q6" i="20"/>
  <c r="Q153" i="20"/>
  <c r="K177" i="2"/>
  <c r="L177" i="2" s="1"/>
  <c r="R751" i="2"/>
  <c r="Q139" i="20"/>
  <c r="Q155" i="20"/>
  <c r="Q154" i="20"/>
  <c r="Q124" i="20"/>
  <c r="Q138" i="20"/>
  <c r="Q105" i="20"/>
  <c r="K405" i="2"/>
  <c r="L405" i="2" s="1"/>
  <c r="Q234" i="20"/>
  <c r="Q108" i="20"/>
  <c r="Q59" i="20"/>
  <c r="Q56" i="20"/>
  <c r="Q9" i="20"/>
  <c r="Q28" i="20"/>
  <c r="Q202" i="20"/>
  <c r="Q156" i="20"/>
  <c r="Q40" i="20"/>
  <c r="Q25" i="20"/>
  <c r="Q47" i="20"/>
  <c r="Q233" i="20"/>
  <c r="Q264" i="20"/>
  <c r="Q46" i="20"/>
  <c r="Q24" i="20"/>
  <c r="Q201" i="20"/>
  <c r="Q232" i="20"/>
  <c r="Q115" i="20"/>
  <c r="K342" i="2"/>
  <c r="L342" i="2" s="1"/>
  <c r="Q206" i="20"/>
  <c r="K615" i="2"/>
  <c r="L615" i="2" s="1"/>
  <c r="M615" i="2" s="1"/>
  <c r="K531" i="2"/>
  <c r="L531" i="2" s="1"/>
  <c r="Q178" i="20"/>
  <c r="Q166" i="20"/>
  <c r="K495" i="2"/>
  <c r="L495" i="2" s="1"/>
  <c r="M495" i="2" s="1"/>
  <c r="Q14" i="20"/>
  <c r="K39" i="2"/>
  <c r="L39" i="2" s="1"/>
  <c r="Q67" i="20"/>
  <c r="K198" i="2"/>
  <c r="L198" i="2" s="1"/>
  <c r="Q119" i="20"/>
  <c r="K354" i="2"/>
  <c r="L354" i="2" s="1"/>
  <c r="Q111" i="20"/>
  <c r="K330" i="2"/>
  <c r="L330" i="2" s="1"/>
  <c r="K435" i="2"/>
  <c r="L435" i="2" s="1"/>
  <c r="Q146" i="20"/>
  <c r="Q198" i="20"/>
  <c r="K591" i="2"/>
  <c r="L591" i="2" s="1"/>
  <c r="Q112" i="20"/>
  <c r="K333" i="2"/>
  <c r="L333" i="2" s="1"/>
  <c r="Q228" i="20"/>
  <c r="K681" i="2"/>
  <c r="L681" i="2" s="1"/>
  <c r="Q142" i="20"/>
  <c r="K423" i="2"/>
  <c r="L423" i="2" s="1"/>
  <c r="P190" i="2"/>
  <c r="R190" i="2"/>
  <c r="K339" i="2"/>
  <c r="L339" i="2" s="1"/>
  <c r="Q114" i="20"/>
  <c r="Q102" i="20"/>
  <c r="K303" i="2"/>
  <c r="L303" i="2" s="1"/>
  <c r="Q222" i="20"/>
  <c r="K663" i="2"/>
  <c r="L663" i="2" s="1"/>
  <c r="Q55" i="20"/>
  <c r="K162" i="2"/>
  <c r="L162" i="2" s="1"/>
  <c r="Q83" i="20"/>
  <c r="K246" i="2"/>
  <c r="L246" i="2" s="1"/>
  <c r="Q8" i="20"/>
  <c r="K21" i="2"/>
  <c r="L21" i="2" s="1"/>
  <c r="Q71" i="20"/>
  <c r="K210" i="2"/>
  <c r="L210" i="2" s="1"/>
  <c r="Q126" i="20"/>
  <c r="K375" i="2"/>
  <c r="L375" i="2" s="1"/>
  <c r="K291" i="2"/>
  <c r="L291" i="2" s="1"/>
  <c r="Q98" i="20"/>
  <c r="Q86" i="20"/>
  <c r="K255" i="2"/>
  <c r="L255" i="2" s="1"/>
  <c r="Q11" i="20"/>
  <c r="K30" i="2"/>
  <c r="L30" i="2" s="1"/>
  <c r="Q256" i="20"/>
  <c r="K765" i="2"/>
  <c r="L765" i="2" s="1"/>
  <c r="Q244" i="20"/>
  <c r="K729" i="2"/>
  <c r="L729" i="2" s="1"/>
  <c r="Q26" i="20"/>
  <c r="K75" i="2"/>
  <c r="L75" i="2" s="1"/>
  <c r="P475" i="2"/>
  <c r="R475" i="2"/>
  <c r="Q158" i="20"/>
  <c r="K471" i="2"/>
  <c r="L471" i="2" s="1"/>
  <c r="K771" i="2"/>
  <c r="L771" i="2" s="1"/>
  <c r="Q258" i="20"/>
  <c r="Q3" i="20"/>
  <c r="K6" i="2"/>
  <c r="Q32" i="20"/>
  <c r="K93" i="2"/>
  <c r="L93" i="2" s="1"/>
  <c r="Q209" i="20"/>
  <c r="K624" i="2"/>
  <c r="L624" i="2" s="1"/>
  <c r="M624" i="2" s="1"/>
  <c r="Q70" i="20"/>
  <c r="K207" i="2"/>
  <c r="L207" i="2" s="1"/>
  <c r="R572" i="2"/>
  <c r="P572" i="2"/>
  <c r="Q253" i="20"/>
  <c r="K756" i="2"/>
  <c r="L756" i="2" s="1"/>
  <c r="Q213" i="20"/>
  <c r="K636" i="2"/>
  <c r="L636" i="2" s="1"/>
  <c r="Q15" i="20"/>
  <c r="K42" i="2"/>
  <c r="L42" i="2" s="1"/>
  <c r="Q192" i="20"/>
  <c r="K573" i="2"/>
  <c r="L573" i="2" s="1"/>
  <c r="Q180" i="20"/>
  <c r="K537" i="2"/>
  <c r="L537" i="2" s="1"/>
  <c r="Q94" i="20"/>
  <c r="K279" i="2"/>
  <c r="L279" i="2" s="1"/>
  <c r="K579" i="2"/>
  <c r="L579" i="2" s="1"/>
  <c r="Q194" i="20"/>
  <c r="Q246" i="20"/>
  <c r="K735" i="2"/>
  <c r="L735" i="2" s="1"/>
  <c r="Q211" i="20"/>
  <c r="K630" i="2"/>
  <c r="L630" i="2" s="1"/>
  <c r="M630" i="2" s="1"/>
  <c r="Q199" i="20"/>
  <c r="K594" i="2"/>
  <c r="L594" i="2" s="1"/>
  <c r="Q254" i="20"/>
  <c r="K759" i="2"/>
  <c r="L759" i="2" s="1"/>
  <c r="K675" i="2"/>
  <c r="L675" i="2" s="1"/>
  <c r="Q226" i="20"/>
  <c r="Q16" i="20"/>
  <c r="K45" i="2"/>
  <c r="L45" i="2" s="1"/>
  <c r="Q214" i="20"/>
  <c r="K639" i="2"/>
  <c r="L639" i="2" s="1"/>
  <c r="Q143" i="20"/>
  <c r="K426" i="2"/>
  <c r="L426" i="2" s="1"/>
  <c r="Q68" i="20"/>
  <c r="K201" i="2"/>
  <c r="L201" i="2" s="1"/>
  <c r="Q147" i="20"/>
  <c r="K438" i="2"/>
  <c r="L438" i="2" s="1"/>
  <c r="Q135" i="20"/>
  <c r="K402" i="2"/>
  <c r="L402" i="2" s="1"/>
  <c r="Q125" i="20"/>
  <c r="K372" i="2"/>
  <c r="L372" i="2" s="1"/>
  <c r="Q161" i="20"/>
  <c r="K480" i="2"/>
  <c r="L480" i="2" s="1"/>
  <c r="Q85" i="20"/>
  <c r="K252" i="2"/>
  <c r="L252" i="2" s="1"/>
  <c r="Q79" i="20"/>
  <c r="K234" i="2"/>
  <c r="L234" i="2" s="1"/>
  <c r="P191" i="2"/>
  <c r="R191" i="2"/>
  <c r="Q51" i="20"/>
  <c r="K150" i="2"/>
  <c r="L150" i="2" s="1"/>
  <c r="Q39" i="20"/>
  <c r="K114" i="2"/>
  <c r="L114" i="2" s="1"/>
  <c r="Q223" i="20"/>
  <c r="K666" i="2"/>
  <c r="L666" i="2" s="1"/>
  <c r="Q259" i="20"/>
  <c r="K774" i="2"/>
  <c r="L774" i="2" s="1"/>
  <c r="Q173" i="20"/>
  <c r="K516" i="2"/>
  <c r="L516" i="2" s="1"/>
  <c r="Q96" i="20"/>
  <c r="K285" i="2"/>
  <c r="L285" i="2" s="1"/>
  <c r="Q151" i="20"/>
  <c r="K450" i="2"/>
  <c r="L450" i="2" s="1"/>
  <c r="Q10" i="20"/>
  <c r="K27" i="2"/>
  <c r="L27" i="2" s="1"/>
  <c r="Q78" i="20"/>
  <c r="K231" i="2"/>
  <c r="L231" i="2" s="1"/>
  <c r="Q241" i="20"/>
  <c r="K720" i="2"/>
  <c r="L720" i="2" s="1"/>
  <c r="Q229" i="20"/>
  <c r="K684" i="2"/>
  <c r="L684" i="2" s="1"/>
  <c r="Q159" i="20"/>
  <c r="K474" i="2"/>
  <c r="L474" i="2" s="1"/>
  <c r="M474" i="2" s="1"/>
  <c r="Q195" i="20"/>
  <c r="K582" i="2"/>
  <c r="L582" i="2" s="1"/>
  <c r="Q247" i="20"/>
  <c r="K738" i="2"/>
  <c r="L738" i="2" s="1"/>
  <c r="Q109" i="20"/>
  <c r="K324" i="2"/>
  <c r="L324" i="2" s="1"/>
  <c r="P571" i="2"/>
  <c r="R571" i="2"/>
  <c r="Q50" i="20"/>
  <c r="K147" i="2"/>
  <c r="L147" i="2" s="1"/>
  <c r="Q33" i="20"/>
  <c r="K96" i="2"/>
  <c r="L96" i="2" s="1"/>
  <c r="Q87" i="20"/>
  <c r="K258" i="2"/>
  <c r="L258" i="2" s="1"/>
  <c r="R620" i="2"/>
  <c r="P620" i="2"/>
  <c r="Q205" i="20"/>
  <c r="K612" i="2"/>
  <c r="L612" i="2" s="1"/>
  <c r="Q177" i="20"/>
  <c r="K528" i="2"/>
  <c r="L528" i="2" s="1"/>
  <c r="Q165" i="20"/>
  <c r="K492" i="2"/>
  <c r="L492" i="2" s="1"/>
  <c r="Q95" i="20"/>
  <c r="K282" i="2"/>
  <c r="L282" i="2" s="1"/>
  <c r="Q29" i="20"/>
  <c r="K84" i="2"/>
  <c r="L84" i="2" s="1"/>
  <c r="Q131" i="20"/>
  <c r="K390" i="2"/>
  <c r="L390" i="2" s="1"/>
  <c r="Q183" i="20"/>
  <c r="K546" i="2"/>
  <c r="L546" i="2" s="1"/>
  <c r="Q224" i="20"/>
  <c r="K669" i="2"/>
  <c r="L669" i="2" s="1"/>
  <c r="R628" i="2"/>
  <c r="P628" i="2"/>
  <c r="Q148" i="20"/>
  <c r="K441" i="2"/>
  <c r="L441" i="2" s="1"/>
  <c r="Q127" i="20"/>
  <c r="K378" i="2"/>
  <c r="L378" i="2" s="1"/>
  <c r="Q163" i="20"/>
  <c r="K486" i="2"/>
  <c r="L486" i="2" s="1"/>
  <c r="R616" i="2"/>
  <c r="P616" i="2"/>
  <c r="Q128" i="20"/>
  <c r="K381" i="2"/>
  <c r="L381" i="2" s="1"/>
  <c r="R337" i="2"/>
  <c r="P337" i="2"/>
  <c r="Q116" i="20"/>
  <c r="K345" i="2"/>
  <c r="L345" i="2" s="1"/>
  <c r="R496" i="2"/>
  <c r="P496" i="2"/>
  <c r="Q31" i="20"/>
  <c r="K90" i="2"/>
  <c r="L90" i="2" s="1"/>
  <c r="Q65" i="20"/>
  <c r="K192" i="2"/>
  <c r="L192" i="2" s="1"/>
  <c r="Q117" i="20"/>
  <c r="K348" i="2"/>
  <c r="L348" i="2" s="1"/>
  <c r="Q237" i="20"/>
  <c r="K708" i="2"/>
  <c r="L708" i="2" s="1"/>
  <c r="Q160" i="20"/>
  <c r="K477" i="2"/>
  <c r="L477" i="2" s="1"/>
  <c r="Q84" i="20"/>
  <c r="K249" i="2"/>
  <c r="L249" i="2" s="1"/>
  <c r="P186" i="2"/>
  <c r="R186" i="2"/>
  <c r="Q190" i="20"/>
  <c r="K567" i="2"/>
  <c r="L567" i="2" s="1"/>
  <c r="K483" i="2"/>
  <c r="L483" i="2" s="1"/>
  <c r="Q162" i="20"/>
  <c r="Q150" i="20"/>
  <c r="K447" i="2"/>
  <c r="L447" i="2" s="1"/>
  <c r="Q64" i="20"/>
  <c r="K189" i="2"/>
  <c r="L189" i="2" s="1"/>
  <c r="M189" i="2" s="1"/>
  <c r="Q52" i="20"/>
  <c r="K153" i="2"/>
  <c r="L153" i="2" s="1"/>
  <c r="Q208" i="20"/>
  <c r="K621" i="2"/>
  <c r="L621" i="2" s="1"/>
  <c r="Q34" i="20"/>
  <c r="K99" i="2"/>
  <c r="L99" i="2" s="1"/>
  <c r="Q260" i="20"/>
  <c r="K777" i="2"/>
  <c r="L777" i="2" s="1"/>
  <c r="K156" i="2"/>
  <c r="L156" i="2" s="1"/>
  <c r="Q53" i="20"/>
  <c r="Q174" i="20"/>
  <c r="K519" i="2"/>
  <c r="L519" i="2" s="1"/>
  <c r="Q133" i="20"/>
  <c r="K396" i="2"/>
  <c r="L396" i="2" s="1"/>
  <c r="Q255" i="20"/>
  <c r="K762" i="2"/>
  <c r="L762" i="2" s="1"/>
  <c r="Q48" i="20"/>
  <c r="K141" i="2"/>
  <c r="L141" i="2" s="1"/>
  <c r="Q164" i="20"/>
  <c r="K489" i="2"/>
  <c r="L489" i="2" s="1"/>
  <c r="Q42" i="20"/>
  <c r="K123" i="2"/>
  <c r="L123" i="2" s="1"/>
  <c r="Q17" i="20"/>
  <c r="K48" i="2"/>
  <c r="L48" i="2" s="1"/>
  <c r="Q144" i="20"/>
  <c r="K429" i="2"/>
  <c r="L429" i="2" s="1"/>
  <c r="Q196" i="20"/>
  <c r="K585" i="2"/>
  <c r="L585" i="2" s="1"/>
  <c r="Q5" i="20"/>
  <c r="K12" i="2"/>
  <c r="L12" i="2" s="1"/>
  <c r="Q239" i="20"/>
  <c r="K714" i="2"/>
  <c r="L714" i="2" s="1"/>
  <c r="Q110" i="20"/>
  <c r="K327" i="2"/>
  <c r="L327" i="2" s="1"/>
  <c r="P626" i="2"/>
  <c r="R626" i="2"/>
  <c r="Q263" i="20"/>
  <c r="K786" i="2"/>
  <c r="L786" i="2" s="1"/>
  <c r="Q191" i="20"/>
  <c r="K570" i="2"/>
  <c r="L570" i="2" s="1"/>
  <c r="M570" i="2" s="1"/>
  <c r="Q227" i="20"/>
  <c r="K678" i="2"/>
  <c r="L678" i="2" s="1"/>
  <c r="Q30" i="20"/>
  <c r="K87" i="2"/>
  <c r="L87" i="2" s="1"/>
  <c r="Q100" i="20"/>
  <c r="K297" i="2"/>
  <c r="L297" i="2" s="1"/>
  <c r="P619" i="2"/>
  <c r="R619" i="2"/>
  <c r="K723" i="2"/>
  <c r="L723" i="2" s="1"/>
  <c r="Q242" i="20"/>
  <c r="Q230" i="20"/>
  <c r="K687" i="2"/>
  <c r="L687" i="2" s="1"/>
  <c r="Q80" i="20"/>
  <c r="K237" i="2"/>
  <c r="L237" i="2" s="1"/>
  <c r="Q132" i="20"/>
  <c r="K393" i="2"/>
  <c r="L393" i="2" s="1"/>
  <c r="K132" i="2"/>
  <c r="L132" i="2" s="1"/>
  <c r="Q45" i="20"/>
  <c r="P631" i="2"/>
  <c r="R631" i="2"/>
  <c r="R629" i="2"/>
  <c r="P629" i="2"/>
  <c r="Q145" i="20"/>
  <c r="K432" i="2"/>
  <c r="L432" i="2" s="1"/>
  <c r="Q261" i="20"/>
  <c r="K780" i="2"/>
  <c r="L780" i="2" s="1"/>
  <c r="Q176" i="20"/>
  <c r="K525" i="2"/>
  <c r="L525" i="2" s="1"/>
  <c r="P338" i="2"/>
  <c r="R338" i="2"/>
  <c r="Q103" i="20"/>
  <c r="K306" i="2"/>
  <c r="L306" i="2" s="1"/>
  <c r="R617" i="2"/>
  <c r="P617" i="2"/>
  <c r="Q141" i="20"/>
  <c r="K420" i="2"/>
  <c r="L420" i="2" s="1"/>
  <c r="Q113" i="20"/>
  <c r="K336" i="2"/>
  <c r="L336" i="2" s="1"/>
  <c r="M336" i="2" s="1"/>
  <c r="R497" i="2"/>
  <c r="P497" i="2"/>
  <c r="Q101" i="20"/>
  <c r="K300" i="2"/>
  <c r="L300" i="2" s="1"/>
  <c r="Q221" i="20"/>
  <c r="K660" i="2"/>
  <c r="L660" i="2" s="1"/>
  <c r="Q22" i="20"/>
  <c r="K63" i="2"/>
  <c r="L63" i="2" s="1"/>
  <c r="K387" i="2"/>
  <c r="L387" i="2" s="1"/>
  <c r="Q130" i="20"/>
  <c r="Q182" i="20"/>
  <c r="K543" i="2"/>
  <c r="L543" i="2" s="1"/>
  <c r="Q238" i="20"/>
  <c r="K711" i="2"/>
  <c r="L711" i="2" s="1"/>
  <c r="Q81" i="20"/>
  <c r="K240" i="2"/>
  <c r="L240" i="2" s="1"/>
  <c r="Q197" i="20"/>
  <c r="K588" i="2"/>
  <c r="L588" i="2" s="1"/>
  <c r="Q21" i="20"/>
  <c r="K60" i="2"/>
  <c r="L60" i="2" s="1"/>
  <c r="Q99" i="20"/>
  <c r="K294" i="2"/>
  <c r="L294" i="2" s="1"/>
  <c r="Q215" i="20"/>
  <c r="K642" i="2"/>
  <c r="L642" i="2" s="1"/>
  <c r="Q77" i="20"/>
  <c r="K228" i="2"/>
  <c r="L228" i="2" s="1"/>
  <c r="K144" i="2"/>
  <c r="L144" i="2" s="1"/>
  <c r="Q49" i="20"/>
  <c r="Q37" i="20"/>
  <c r="K108" i="2"/>
  <c r="L108" i="2" s="1"/>
  <c r="Q157" i="20"/>
  <c r="K468" i="2"/>
  <c r="L468" i="2" s="1"/>
  <c r="Q257" i="20"/>
  <c r="K768" i="2"/>
  <c r="L768" i="2" s="1"/>
  <c r="Q4" i="20"/>
  <c r="K9" i="2"/>
  <c r="L9" i="2" s="1"/>
  <c r="Q118" i="20"/>
  <c r="K351" i="2"/>
  <c r="L351" i="2" s="1"/>
  <c r="K243" i="2"/>
  <c r="L243" i="2" s="1"/>
  <c r="Q82" i="20"/>
  <c r="Q23" i="20"/>
  <c r="K66" i="2"/>
  <c r="L66" i="2" s="1"/>
  <c r="Q134" i="20"/>
  <c r="K399" i="2"/>
  <c r="L399" i="2" s="1"/>
  <c r="K180" i="2"/>
  <c r="L180" i="2" s="1"/>
  <c r="Q61" i="20"/>
  <c r="Q35" i="20"/>
  <c r="K102" i="2"/>
  <c r="L102" i="2" s="1"/>
  <c r="Q97" i="20"/>
  <c r="K288" i="2"/>
  <c r="L288" i="2" s="1"/>
  <c r="Q243" i="20"/>
  <c r="K726" i="2"/>
  <c r="L726" i="2" s="1"/>
  <c r="Q231" i="20"/>
  <c r="K690" i="2"/>
  <c r="L690" i="2" s="1"/>
  <c r="R476" i="2"/>
  <c r="P476" i="2"/>
  <c r="Q93" i="20"/>
  <c r="K276" i="2"/>
  <c r="L276" i="2" s="1"/>
  <c r="Q193" i="20"/>
  <c r="K576" i="2"/>
  <c r="L576" i="2" s="1"/>
  <c r="Q245" i="20"/>
  <c r="K732" i="2"/>
  <c r="L732" i="2" s="1"/>
  <c r="Q13" i="20"/>
  <c r="K36" i="2"/>
  <c r="L36" i="2" s="1"/>
  <c r="R625" i="2"/>
  <c r="P625" i="2"/>
  <c r="Q212" i="20"/>
  <c r="K633" i="2"/>
  <c r="L633" i="2" s="1"/>
  <c r="Q7" i="20"/>
  <c r="K18" i="2"/>
  <c r="L18" i="2" s="1"/>
  <c r="K204" i="2"/>
  <c r="L204" i="2" s="1"/>
  <c r="Q69" i="20"/>
  <c r="Q240" i="20"/>
  <c r="K717" i="2"/>
  <c r="L717" i="2" s="1"/>
  <c r="Q207" i="20"/>
  <c r="K618" i="2"/>
  <c r="L618" i="2" s="1"/>
  <c r="M618" i="2" s="1"/>
  <c r="Q179" i="20"/>
  <c r="K534" i="2"/>
  <c r="L534" i="2" s="1"/>
  <c r="Q167" i="20"/>
  <c r="K498" i="2"/>
  <c r="L498" i="2" s="1"/>
  <c r="Q129" i="20"/>
  <c r="K384" i="2"/>
  <c r="L384" i="2" s="1"/>
  <c r="Q181" i="20"/>
  <c r="K540" i="2"/>
  <c r="L540" i="2" s="1"/>
  <c r="Q175" i="20"/>
  <c r="K522" i="2"/>
  <c r="L522" i="2" s="1"/>
  <c r="Q66" i="20"/>
  <c r="K195" i="2"/>
  <c r="L195" i="2" s="1"/>
  <c r="R632" i="2"/>
  <c r="P632" i="2"/>
  <c r="K627" i="2"/>
  <c r="L627" i="2" s="1"/>
  <c r="M627" i="2" s="1"/>
  <c r="Q210" i="20"/>
  <c r="Q262" i="20"/>
  <c r="K783" i="2"/>
  <c r="L783" i="2" s="1"/>
  <c r="P750" i="2"/>
  <c r="R750" i="2"/>
  <c r="Q189" i="20"/>
  <c r="K564" i="2"/>
  <c r="L564" i="2" s="1"/>
  <c r="Q225" i="20"/>
  <c r="K672" i="2"/>
  <c r="L672" i="2" s="1"/>
  <c r="Q36" i="20"/>
  <c r="K105" i="2"/>
  <c r="L105" i="2" s="1"/>
  <c r="Q149" i="20"/>
  <c r="K444" i="2"/>
  <c r="L444" i="2" s="1"/>
  <c r="P618" i="2" l="1"/>
  <c r="R618" i="2"/>
  <c r="P474" i="2"/>
  <c r="R474" i="2"/>
  <c r="P630" i="2"/>
  <c r="R630" i="2"/>
  <c r="R624" i="2"/>
  <c r="P624" i="2"/>
  <c r="L6" i="2"/>
  <c r="K797" i="2"/>
  <c r="K1" i="2" a="1"/>
  <c r="K1" i="2" s="1"/>
  <c r="P495" i="2"/>
  <c r="R495" i="2"/>
  <c r="P615" i="2"/>
  <c r="R615" i="2"/>
  <c r="R189" i="2"/>
  <c r="P189" i="2"/>
  <c r="P627" i="2"/>
  <c r="R627" i="2"/>
  <c r="R336" i="2"/>
  <c r="P336" i="2"/>
  <c r="P570" i="2"/>
  <c r="R570" i="2"/>
  <c r="L797" i="2" l="1"/>
  <c r="M6" i="2" s="1"/>
  <c r="M361" i="2" l="1"/>
  <c r="M58" i="2"/>
  <c r="M367" i="2"/>
  <c r="M79" i="2"/>
  <c r="M364" i="2"/>
  <c r="M559" i="2"/>
  <c r="M218" i="2"/>
  <c r="M74" i="2"/>
  <c r="M55" i="2"/>
  <c r="M413" i="2"/>
  <c r="M461" i="2"/>
  <c r="M362" i="2"/>
  <c r="M506" i="2"/>
  <c r="M703" i="2"/>
  <c r="M458" i="2"/>
  <c r="M697" i="2"/>
  <c r="M271" i="2"/>
  <c r="M316" i="2"/>
  <c r="M656" i="2"/>
  <c r="M746" i="2"/>
  <c r="M170" i="2"/>
  <c r="M563" i="2"/>
  <c r="M707" i="2"/>
  <c r="M659" i="2"/>
  <c r="M130" i="2"/>
  <c r="M550" i="2"/>
  <c r="M16" i="2"/>
  <c r="M463" i="2"/>
  <c r="M509" i="2"/>
  <c r="M185" i="2"/>
  <c r="M406" i="2"/>
  <c r="M137" i="2"/>
  <c r="M754" i="2"/>
  <c r="M52" i="2"/>
  <c r="M34" i="2"/>
  <c r="M83" i="2"/>
  <c r="M323" i="2"/>
  <c r="M227" i="2"/>
  <c r="M172" i="2"/>
  <c r="M313" i="2"/>
  <c r="M419" i="2"/>
  <c r="M128" i="2"/>
  <c r="M56" i="2"/>
  <c r="M701" i="2"/>
  <c r="M695" i="2"/>
  <c r="M653" i="2"/>
  <c r="M26" i="2"/>
  <c r="M647" i="2"/>
  <c r="M742" i="2"/>
  <c r="M275" i="2"/>
  <c r="M515" i="2"/>
  <c r="M455" i="2"/>
  <c r="M71" i="2"/>
  <c r="M220" i="2"/>
  <c r="M557" i="2"/>
  <c r="M502" i="2"/>
  <c r="M179" i="2"/>
  <c r="M160" i="2"/>
  <c r="M549" i="2"/>
  <c r="M200" i="2"/>
  <c r="M404" i="2"/>
  <c r="M155" i="2"/>
  <c r="M248" i="2"/>
  <c r="M600" i="2"/>
  <c r="M472" i="2"/>
  <c r="M788" i="2"/>
  <c r="M536" i="2"/>
  <c r="M385" i="2"/>
  <c r="M526" i="2"/>
  <c r="M604" i="2"/>
  <c r="M17" i="2"/>
  <c r="M262" i="2"/>
  <c r="M794" i="2"/>
  <c r="M344" i="2"/>
  <c r="M203" i="2"/>
  <c r="M61" i="2"/>
  <c r="M424" i="2"/>
  <c r="M776" i="2"/>
  <c r="M287" i="2"/>
  <c r="M465" i="2"/>
  <c r="M740" i="2"/>
  <c r="M20" i="2"/>
  <c r="M530" i="2"/>
  <c r="M548" i="2"/>
  <c r="M597" i="2"/>
  <c r="M15" i="2"/>
  <c r="M122" i="2"/>
  <c r="M371" i="2"/>
  <c r="M69" i="2"/>
  <c r="M748" i="2"/>
  <c r="M383" i="2"/>
  <c r="M662" i="2"/>
  <c r="M193" i="2"/>
  <c r="M710" i="2"/>
  <c r="M590" i="2"/>
  <c r="M485" i="2"/>
  <c r="M425" i="2"/>
  <c r="M305" i="2"/>
  <c r="M779" i="2"/>
  <c r="M520" i="2"/>
  <c r="M68" i="2"/>
  <c r="M103" i="2"/>
  <c r="M233" i="2"/>
  <c r="M50" i="2"/>
  <c r="M739" i="2"/>
  <c r="M325" i="2"/>
  <c r="M205" i="2"/>
  <c r="M88" i="2"/>
  <c r="M792" i="2"/>
  <c r="M688" i="2"/>
  <c r="M392" i="2"/>
  <c r="M671" i="2"/>
  <c r="M609" i="2"/>
  <c r="M673" i="2"/>
  <c r="M136" i="2"/>
  <c r="M706" i="2"/>
  <c r="M322" i="2"/>
  <c r="M321" i="2"/>
  <c r="M654" i="2"/>
  <c r="M511" i="2"/>
  <c r="M415" i="2"/>
  <c r="M505" i="2"/>
  <c r="M599" i="2"/>
  <c r="M343" i="2"/>
  <c r="M741" i="2"/>
  <c r="M374" i="2"/>
  <c r="M146" i="2"/>
  <c r="M165" i="2"/>
  <c r="M292" i="2"/>
  <c r="M728" i="2"/>
  <c r="M577" i="2"/>
  <c r="M54" i="2"/>
  <c r="M499" i="2"/>
  <c r="M524" i="2"/>
  <c r="M791" i="2"/>
  <c r="M119" i="2"/>
  <c r="M457" i="2"/>
  <c r="M513" i="2"/>
  <c r="M59" i="2"/>
  <c r="M307" i="2"/>
  <c r="M171" i="2"/>
  <c r="M484" i="2"/>
  <c r="M145" i="2"/>
  <c r="M158" i="2"/>
  <c r="M293" i="2"/>
  <c r="M722" i="2"/>
  <c r="M773" i="2"/>
  <c r="M787" i="2"/>
  <c r="M606" i="2"/>
  <c r="M86" i="2"/>
  <c r="M566" i="2"/>
  <c r="M70" i="2"/>
  <c r="M118" i="2"/>
  <c r="M176" i="2"/>
  <c r="M265" i="2"/>
  <c r="M753" i="2"/>
  <c r="M789" i="2"/>
  <c r="M661" i="2"/>
  <c r="M356" i="2"/>
  <c r="M709" i="2"/>
  <c r="M589" i="2"/>
  <c r="M682" i="2"/>
  <c r="M152" i="2"/>
  <c r="M664" i="2"/>
  <c r="M353" i="2"/>
  <c r="M23" i="2"/>
  <c r="M182" i="2"/>
  <c r="M491" i="2"/>
  <c r="M125" i="2"/>
  <c r="M278" i="2"/>
  <c r="M734" i="2"/>
  <c r="M209" i="2"/>
  <c r="M89" i="2"/>
  <c r="M535" i="2"/>
  <c r="M239" i="2"/>
  <c r="M510" i="2"/>
  <c r="M784" i="2"/>
  <c r="M487" i="2"/>
  <c r="M221" i="2"/>
  <c r="M320" i="2"/>
  <c r="M268" i="2"/>
  <c r="M407" i="2"/>
  <c r="M508" i="2"/>
  <c r="M266" i="2"/>
  <c r="M35" i="2"/>
  <c r="M80" i="2"/>
  <c r="M551" i="2"/>
  <c r="M439" i="2"/>
  <c r="M289" i="2"/>
  <c r="M44" i="2"/>
  <c r="M785" i="2"/>
  <c r="M112" i="2"/>
  <c r="M427" i="2"/>
  <c r="M253" i="2"/>
  <c r="M138" i="2"/>
  <c r="M583" i="2"/>
  <c r="M614" i="2"/>
  <c r="M442" i="2"/>
  <c r="M167" i="2"/>
  <c r="M416" i="2"/>
  <c r="M598" i="2"/>
  <c r="M264" i="2"/>
  <c r="M120" i="2"/>
  <c r="M295" i="2"/>
  <c r="M115" i="2"/>
  <c r="M157" i="2"/>
  <c r="M22" i="2"/>
  <c r="M142" i="2"/>
  <c r="M685" i="2"/>
  <c r="M328" i="2"/>
  <c r="M148" i="2"/>
  <c r="M529" i="2"/>
  <c r="M134" i="2"/>
  <c r="M782" i="2"/>
  <c r="M608" i="2"/>
  <c r="M560" i="2"/>
  <c r="M286" i="2"/>
  <c r="M355" i="2"/>
  <c r="M335" i="2"/>
  <c r="M668" i="2"/>
  <c r="M763" i="2"/>
  <c r="M766" i="2"/>
  <c r="M772" i="2"/>
  <c r="M680" i="2"/>
  <c r="M538" i="2"/>
  <c r="M541" i="2"/>
  <c r="M106" i="2"/>
  <c r="M216" i="2"/>
  <c r="M411" i="2"/>
  <c r="M113" i="2"/>
  <c r="M346" i="2"/>
  <c r="M331" i="2"/>
  <c r="M373" i="2"/>
  <c r="M340" i="2"/>
  <c r="M101" i="2"/>
  <c r="M398" i="2"/>
  <c r="M767" i="2"/>
  <c r="M357" i="2"/>
  <c r="M719" i="2"/>
  <c r="M494" i="2"/>
  <c r="M523" i="2"/>
  <c r="M674" i="2"/>
  <c r="M694" i="2"/>
  <c r="M72" i="2"/>
  <c r="M503" i="2"/>
  <c r="M649" i="2"/>
  <c r="M363" i="2"/>
  <c r="M347" i="2"/>
  <c r="M40" i="2"/>
  <c r="M544" i="2"/>
  <c r="M479" i="2"/>
  <c r="M62" i="2"/>
  <c r="M644" i="2"/>
  <c r="M151" i="2"/>
  <c r="M470" i="2"/>
  <c r="M11" i="2"/>
  <c r="M517" i="2"/>
  <c r="M400" i="2"/>
  <c r="M490" i="2"/>
  <c r="M124" i="2"/>
  <c r="M430" i="2"/>
  <c r="M14" i="2"/>
  <c r="M95" i="2"/>
  <c r="M747" i="2"/>
  <c r="M98" i="2"/>
  <c r="M613" i="2"/>
  <c r="M493" i="2"/>
  <c r="M394" i="2"/>
  <c r="M434" i="2"/>
  <c r="M760" i="2"/>
  <c r="M47" i="2"/>
  <c r="M25" i="2"/>
  <c r="M466" i="2"/>
  <c r="M462" i="2"/>
  <c r="M456" i="2"/>
  <c r="M412" i="2"/>
  <c r="M370" i="2"/>
  <c r="M793" i="2"/>
  <c r="M696" i="2"/>
  <c r="M745" i="2"/>
  <c r="M308" i="2"/>
  <c r="M332" i="2"/>
  <c r="M683" i="2"/>
  <c r="M110" i="2"/>
  <c r="M212" i="2"/>
  <c r="M256" i="2"/>
  <c r="M691" i="2"/>
  <c r="M715" i="2"/>
  <c r="M718" i="2"/>
  <c r="M267" i="2"/>
  <c r="M596" i="2"/>
  <c r="M82" i="2"/>
  <c r="M73" i="2"/>
  <c r="M263" i="2"/>
  <c r="M312" i="2"/>
  <c r="M358" i="2"/>
  <c r="M92" i="2"/>
  <c r="M440" i="2"/>
  <c r="M448" i="2"/>
  <c r="M667" i="2"/>
  <c r="M518" i="2"/>
  <c r="M257" i="2"/>
  <c r="M686" i="2"/>
  <c r="M13" i="2"/>
  <c r="M206" i="2"/>
  <c r="M575" i="2"/>
  <c r="M581" i="2"/>
  <c r="M527" i="2"/>
  <c r="M135" i="2"/>
  <c r="M139" i="2"/>
  <c r="M460" i="2"/>
  <c r="M650" i="2"/>
  <c r="M173" i="2"/>
  <c r="M421" i="2"/>
  <c r="M41" i="2"/>
  <c r="M545" i="2"/>
  <c r="M436" i="2"/>
  <c r="M174" i="2"/>
  <c r="M643" i="2"/>
  <c r="M154" i="2"/>
  <c r="M469" i="2"/>
  <c r="M521" i="2"/>
  <c r="M211" i="2"/>
  <c r="M143" i="2"/>
  <c r="M603" i="2"/>
  <c r="M692" i="2"/>
  <c r="M431" i="2"/>
  <c r="M7" i="2"/>
  <c r="M552" i="2"/>
  <c r="M298" i="2"/>
  <c r="M725" i="2"/>
  <c r="M386" i="2"/>
  <c r="M196" i="2"/>
  <c r="M781" i="2"/>
  <c r="M677" i="2"/>
  <c r="M605" i="2"/>
  <c r="M269" i="2"/>
  <c r="M166" i="2"/>
  <c r="M562" i="2"/>
  <c r="M418" i="2"/>
  <c r="M410" i="2"/>
  <c r="M161" i="2"/>
  <c r="M743" i="2"/>
  <c r="M33" i="2"/>
  <c r="M428" i="2"/>
  <c r="M713" i="2"/>
  <c r="M482" i="2"/>
  <c r="M775" i="2"/>
  <c r="M181" i="2"/>
  <c r="M730" i="2"/>
  <c r="M733" i="2"/>
  <c r="M645" i="2"/>
  <c r="M280" i="2"/>
  <c r="M197" i="2"/>
  <c r="M698" i="2"/>
  <c r="M140" i="2"/>
  <c r="M459" i="2"/>
  <c r="M131" i="2"/>
  <c r="M117" i="2"/>
  <c r="M478" i="2"/>
  <c r="M481" i="2"/>
  <c r="M304" i="2"/>
  <c r="M10" i="2"/>
  <c r="M377" i="2"/>
  <c r="M731" i="2"/>
  <c r="M94" i="2"/>
  <c r="M638" i="2"/>
  <c r="M281" i="2"/>
  <c r="M670" i="2"/>
  <c r="M46" i="2"/>
  <c r="M655" i="2"/>
  <c r="M705" i="2"/>
  <c r="M512" i="2"/>
  <c r="M359" i="2"/>
  <c r="M184" i="2"/>
  <c r="M302" i="2"/>
  <c r="M65" i="2"/>
  <c r="M349" i="2"/>
  <c r="M242" i="2"/>
  <c r="M569" i="2"/>
  <c r="M449" i="2"/>
  <c r="M341" i="2"/>
  <c r="M623" i="2"/>
  <c r="M352" i="2"/>
  <c r="M244" i="2"/>
  <c r="M397" i="2"/>
  <c r="M451" i="2"/>
  <c r="M721" i="2"/>
  <c r="M584" i="2"/>
  <c r="M318" i="2"/>
  <c r="M635" i="2"/>
  <c r="M757" i="2"/>
  <c r="M260" i="2"/>
  <c r="M724" i="2"/>
  <c r="M283" i="2"/>
  <c r="M547" i="2"/>
  <c r="M443" i="2"/>
  <c r="M565" i="2"/>
  <c r="M640" i="2"/>
  <c r="M223" i="2"/>
  <c r="M175" i="2"/>
  <c r="M319" i="2"/>
  <c r="M561" i="2"/>
  <c r="M514" i="2"/>
  <c r="M310" i="2"/>
  <c r="M129" i="2"/>
  <c r="M126" i="2"/>
  <c r="M646" i="2"/>
  <c r="M91" i="2"/>
  <c r="M437" i="2"/>
  <c r="M254" i="2"/>
  <c r="M665" i="2"/>
  <c r="M213" i="2"/>
  <c r="M28" i="2"/>
  <c r="M648" i="2"/>
  <c r="M37" i="2"/>
  <c r="M299" i="2"/>
  <c r="M580" i="2"/>
  <c r="M379" i="2"/>
  <c r="M467" i="2"/>
  <c r="M464" i="2"/>
  <c r="M314" i="2"/>
  <c r="M178" i="2"/>
  <c r="M53" i="2"/>
  <c r="M194" i="2"/>
  <c r="M403" i="2"/>
  <c r="M408" i="2"/>
  <c r="M622" i="2"/>
  <c r="M67" i="2"/>
  <c r="M29" i="2"/>
  <c r="M49" i="2"/>
  <c r="M326" i="2"/>
  <c r="M758" i="2"/>
  <c r="M539" i="2"/>
  <c r="M737" i="2"/>
  <c r="M107" i="2"/>
  <c r="M601" i="2"/>
  <c r="M693" i="2"/>
  <c r="M501" i="2"/>
  <c r="M368" i="2"/>
  <c r="M169" i="2"/>
  <c r="M532" i="2"/>
  <c r="M199" i="2"/>
  <c r="M369" i="2"/>
  <c r="M241" i="2"/>
  <c r="M334" i="2"/>
  <c r="M261" i="2"/>
  <c r="M116" i="2"/>
  <c r="M769" i="2"/>
  <c r="M247" i="2"/>
  <c r="M401" i="2"/>
  <c r="M104" i="2"/>
  <c r="M31" i="2"/>
  <c r="M76" i="2"/>
  <c r="M578" i="2"/>
  <c r="M716" i="2"/>
  <c r="M679" i="2"/>
  <c r="M259" i="2"/>
  <c r="M500" i="2"/>
  <c r="M395" i="2"/>
  <c r="M133" i="2"/>
  <c r="M380" i="2"/>
  <c r="M641" i="2"/>
  <c r="M607" i="2"/>
  <c r="M315" i="2"/>
  <c r="M704" i="2"/>
  <c r="M226" i="2"/>
  <c r="M507" i="2"/>
  <c r="M311" i="2"/>
  <c r="M755" i="2"/>
  <c r="M556" i="2"/>
  <c r="M554" i="2"/>
  <c r="M533" i="2"/>
  <c r="M222" i="2"/>
  <c r="M164" i="2"/>
  <c r="M77" i="2"/>
  <c r="M8" i="2"/>
  <c r="M85" i="2"/>
  <c r="M217" i="2"/>
  <c r="M121" i="2"/>
  <c r="M274" i="2"/>
  <c r="M64" i="2"/>
  <c r="M250" i="2"/>
  <c r="M109" i="2"/>
  <c r="M452" i="2"/>
  <c r="M634" i="2"/>
  <c r="M391" i="2"/>
  <c r="M790" i="2"/>
  <c r="M610" i="2"/>
  <c r="M422" i="2"/>
  <c r="M388" i="2"/>
  <c r="M251" i="2"/>
  <c r="M235" i="2"/>
  <c r="M770" i="2"/>
  <c r="M414" i="2"/>
  <c r="M586" i="2"/>
  <c r="M208" i="2"/>
  <c r="M637" i="2"/>
  <c r="M238" i="2"/>
  <c r="M676" i="2"/>
  <c r="M445" i="2"/>
  <c r="M224" i="2"/>
  <c r="M700" i="2"/>
  <c r="M593" i="2"/>
  <c r="M32" i="2"/>
  <c r="M736" i="2"/>
  <c r="M215" i="2"/>
  <c r="M568" i="2"/>
  <c r="M232" i="2"/>
  <c r="M284" i="2"/>
  <c r="M225" i="2"/>
  <c r="M301" i="2"/>
  <c r="M296" i="2"/>
  <c r="M245" i="2"/>
  <c r="M111" i="2"/>
  <c r="M43" i="2"/>
  <c r="M761" i="2"/>
  <c r="M652" i="2"/>
  <c r="M127" i="2"/>
  <c r="M611" i="2"/>
  <c r="M100" i="2"/>
  <c r="M19" i="2"/>
  <c r="M382" i="2"/>
  <c r="M38" i="2"/>
  <c r="M446" i="2"/>
  <c r="M712" i="2"/>
  <c r="M290" i="2"/>
  <c r="M542" i="2"/>
  <c r="M417" i="2"/>
  <c r="M574" i="2"/>
  <c r="M350" i="2"/>
  <c r="M97" i="2"/>
  <c r="M81" i="2"/>
  <c r="M592" i="2"/>
  <c r="M149" i="2"/>
  <c r="M433" i="2"/>
  <c r="M454" i="2"/>
  <c r="M699" i="2"/>
  <c r="M366" i="2"/>
  <c r="M230" i="2"/>
  <c r="M277" i="2"/>
  <c r="M488" i="2"/>
  <c r="M272" i="2"/>
  <c r="M229" i="2"/>
  <c r="M473" i="2"/>
  <c r="M595" i="2"/>
  <c r="M273" i="2"/>
  <c r="M389" i="2"/>
  <c r="M236" i="2"/>
  <c r="M764" i="2"/>
  <c r="M587" i="2"/>
  <c r="M689" i="2"/>
  <c r="M658" i="2"/>
  <c r="M409" i="2"/>
  <c r="M749" i="2"/>
  <c r="M553" i="2"/>
  <c r="M504" i="2"/>
  <c r="M778" i="2"/>
  <c r="M651" i="2"/>
  <c r="M309" i="2"/>
  <c r="M329" i="2"/>
  <c r="M24" i="2"/>
  <c r="M214" i="2"/>
  <c r="M202" i="2"/>
  <c r="M376" i="2"/>
  <c r="M317" i="2"/>
  <c r="M360" i="2"/>
  <c r="M365" i="2"/>
  <c r="M163" i="2"/>
  <c r="M727" i="2"/>
  <c r="M602" i="2"/>
  <c r="M180" i="2"/>
  <c r="M159" i="2"/>
  <c r="M579" i="2"/>
  <c r="M444" i="2"/>
  <c r="M102" i="2"/>
  <c r="M63" i="2"/>
  <c r="M429" i="2"/>
  <c r="M708" i="2"/>
  <c r="M147" i="2"/>
  <c r="M234" i="2"/>
  <c r="M279" i="2"/>
  <c r="M255" i="2"/>
  <c r="M330" i="2"/>
  <c r="M168" i="2"/>
  <c r="M132" i="2"/>
  <c r="M405" i="2"/>
  <c r="M78" i="2"/>
  <c r="M498" i="2"/>
  <c r="M468" i="2"/>
  <c r="M780" i="2"/>
  <c r="M123" i="2"/>
  <c r="M249" i="2"/>
  <c r="M612" i="2"/>
  <c r="M516" i="2"/>
  <c r="M735" i="2"/>
  <c r="M303" i="2"/>
  <c r="M783" i="2"/>
  <c r="M717" i="2"/>
  <c r="M690" i="2"/>
  <c r="M768" i="2"/>
  <c r="M588" i="2"/>
  <c r="M306" i="2"/>
  <c r="M687" i="2"/>
  <c r="M48" i="2"/>
  <c r="M777" i="2"/>
  <c r="M90" i="2"/>
  <c r="M441" i="2"/>
  <c r="M528" i="2"/>
  <c r="M27" i="2"/>
  <c r="M252" i="2"/>
  <c r="M45" i="2"/>
  <c r="M756" i="2"/>
  <c r="M30" i="2"/>
  <c r="M423" i="2"/>
  <c r="M342" i="2"/>
  <c r="M183" i="2"/>
  <c r="M387" i="2"/>
  <c r="M36" i="2"/>
  <c r="M642" i="2"/>
  <c r="M153" i="2"/>
  <c r="M450" i="2"/>
  <c r="M471" i="2"/>
  <c r="M270" i="2"/>
  <c r="M219" i="2"/>
  <c r="M576" i="2"/>
  <c r="M786" i="2"/>
  <c r="M582" i="2"/>
  <c r="M765" i="2"/>
  <c r="M732" i="2"/>
  <c r="M660" i="2"/>
  <c r="M714" i="2"/>
  <c r="M477" i="2"/>
  <c r="M390" i="2"/>
  <c r="M774" i="2"/>
  <c r="M537" i="2"/>
  <c r="M354" i="2"/>
  <c r="M585" i="2"/>
  <c r="M486" i="2"/>
  <c r="M720" i="2"/>
  <c r="M42" i="2"/>
  <c r="M663" i="2"/>
  <c r="M39" i="2"/>
  <c r="M771" i="2"/>
  <c r="M57" i="2"/>
  <c r="M339" i="2"/>
  <c r="M540" i="2"/>
  <c r="M9" i="2"/>
  <c r="M237" i="2"/>
  <c r="M396" i="2"/>
  <c r="M546" i="2"/>
  <c r="M684" i="2"/>
  <c r="M402" i="2"/>
  <c r="M636" i="2"/>
  <c r="M21" i="2"/>
  <c r="M198" i="2"/>
  <c r="M204" i="2"/>
  <c r="M723" i="2"/>
  <c r="M177" i="2"/>
  <c r="M555" i="2"/>
  <c r="M633" i="2"/>
  <c r="M60" i="2"/>
  <c r="M297" i="2"/>
  <c r="M141" i="2"/>
  <c r="M192" i="2"/>
  <c r="M324" i="2"/>
  <c r="M150" i="2"/>
  <c r="M573" i="2"/>
  <c r="M591" i="2"/>
  <c r="M522" i="2"/>
  <c r="M18" i="2"/>
  <c r="M288" i="2"/>
  <c r="M108" i="2"/>
  <c r="M711" i="2"/>
  <c r="M525" i="2"/>
  <c r="M87" i="2"/>
  <c r="M489" i="2"/>
  <c r="M621" i="2"/>
  <c r="M345" i="2"/>
  <c r="M669" i="2"/>
  <c r="M96" i="2"/>
  <c r="M285" i="2"/>
  <c r="M372" i="2"/>
  <c r="M759" i="2"/>
  <c r="M207" i="2"/>
  <c r="M210" i="2"/>
  <c r="M333" i="2"/>
  <c r="M657" i="2"/>
  <c r="M291" i="2"/>
  <c r="B15" i="24" s="1"/>
  <c r="M531" i="2"/>
  <c r="M678" i="2"/>
  <c r="M492" i="2"/>
  <c r="M201" i="2"/>
  <c r="M162" i="2"/>
  <c r="M243" i="2"/>
  <c r="M156" i="2"/>
  <c r="M672" i="2"/>
  <c r="M240" i="2"/>
  <c r="M99" i="2"/>
  <c r="M378" i="2"/>
  <c r="M480" i="2"/>
  <c r="M105" i="2"/>
  <c r="M384" i="2"/>
  <c r="M66" i="2"/>
  <c r="M228" i="2"/>
  <c r="M432" i="2"/>
  <c r="M762" i="2"/>
  <c r="M381" i="2"/>
  <c r="M738" i="2"/>
  <c r="M438" i="2"/>
  <c r="M93" i="2"/>
  <c r="M246" i="2"/>
  <c r="M702" i="2"/>
  <c r="M435" i="2"/>
  <c r="M483" i="2"/>
  <c r="M744" i="2"/>
  <c r="M726" i="2"/>
  <c r="M543" i="2"/>
  <c r="M327" i="2"/>
  <c r="M567" i="2"/>
  <c r="M258" i="2"/>
  <c r="M666" i="2"/>
  <c r="M594" i="2"/>
  <c r="M75" i="2"/>
  <c r="M681" i="2"/>
  <c r="M51" i="2"/>
  <c r="M144" i="2"/>
  <c r="M675" i="2"/>
  <c r="M558" i="2"/>
  <c r="M195" i="2"/>
  <c r="M399" i="2"/>
  <c r="M300" i="2"/>
  <c r="M12" i="2"/>
  <c r="M447" i="2"/>
  <c r="M84" i="2"/>
  <c r="M231" i="2"/>
  <c r="M639" i="2"/>
  <c r="M375" i="2"/>
  <c r="M564" i="2"/>
  <c r="M534" i="2"/>
  <c r="M276" i="2"/>
  <c r="M351" i="2"/>
  <c r="M294" i="2"/>
  <c r="M420" i="2"/>
  <c r="M393" i="2"/>
  <c r="M519" i="2"/>
  <c r="M348" i="2"/>
  <c r="M282" i="2"/>
  <c r="M114" i="2"/>
  <c r="M426" i="2"/>
  <c r="M729" i="2"/>
  <c r="M453" i="2"/>
  <c r="R6" i="2"/>
  <c r="P6" i="2"/>
  <c r="D22" i="24" l="1"/>
  <c r="V37" i="2" a="1"/>
  <c r="V37" i="2" s="1"/>
  <c r="W37" i="2" s="1"/>
  <c r="P735" i="2"/>
  <c r="R735" i="2"/>
  <c r="R384" i="2"/>
  <c r="P384" i="2"/>
  <c r="R144" i="2"/>
  <c r="P144" i="2"/>
  <c r="V63" i="2"/>
  <c r="W63" i="2" s="1"/>
  <c r="R96" i="2"/>
  <c r="P96" i="2"/>
  <c r="R396" i="2"/>
  <c r="P396" i="2"/>
  <c r="P390" i="2"/>
  <c r="R390" i="2"/>
  <c r="P759" i="2"/>
  <c r="R759" i="2"/>
  <c r="R93" i="2"/>
  <c r="V60" i="2"/>
  <c r="W60" i="2" s="1"/>
  <c r="P93" i="2"/>
  <c r="R444" i="2"/>
  <c r="P444" i="2"/>
  <c r="R477" i="2"/>
  <c r="P477" i="2"/>
  <c r="R369" i="2"/>
  <c r="P369" i="2"/>
  <c r="R81" i="2"/>
  <c r="P81" i="2"/>
  <c r="R424" i="2"/>
  <c r="P424" i="2"/>
  <c r="P395" i="2"/>
  <c r="R395" i="2"/>
  <c r="R449" i="2"/>
  <c r="P449" i="2"/>
  <c r="R776" i="2"/>
  <c r="P776" i="2"/>
  <c r="R281" i="2"/>
  <c r="P281" i="2"/>
  <c r="P171" i="2"/>
  <c r="R171" i="2"/>
  <c r="R23" i="2"/>
  <c r="P23" i="2"/>
  <c r="P135" i="2"/>
  <c r="R135" i="2"/>
  <c r="R721" i="2"/>
  <c r="P721" i="2"/>
  <c r="R609" i="2"/>
  <c r="P609" i="2"/>
  <c r="R785" i="2"/>
  <c r="P785" i="2"/>
  <c r="P138" i="2"/>
  <c r="R138" i="2"/>
  <c r="P431" i="2"/>
  <c r="R431" i="2"/>
  <c r="P242" i="2"/>
  <c r="R242" i="2"/>
  <c r="P287" i="2"/>
  <c r="R287" i="2"/>
  <c r="P595" i="2"/>
  <c r="R595" i="2"/>
  <c r="P702" i="2"/>
  <c r="R702" i="2"/>
  <c r="P654" i="2"/>
  <c r="R654" i="2"/>
  <c r="R401" i="2"/>
  <c r="P401" i="2"/>
  <c r="R661" i="2"/>
  <c r="P661" i="2"/>
  <c r="R689" i="2"/>
  <c r="P689" i="2"/>
  <c r="R329" i="2"/>
  <c r="P329" i="2"/>
  <c r="P290" i="2"/>
  <c r="R290" i="2"/>
  <c r="R264" i="2"/>
  <c r="P264" i="2"/>
  <c r="R149" i="2"/>
  <c r="P149" i="2"/>
  <c r="R517" i="2"/>
  <c r="P517" i="2"/>
  <c r="R120" i="2"/>
  <c r="P120" i="2"/>
  <c r="R608" i="2"/>
  <c r="P608" i="2"/>
  <c r="P650" i="2"/>
  <c r="R650" i="2"/>
  <c r="P511" i="2"/>
  <c r="R511" i="2"/>
  <c r="R224" i="2"/>
  <c r="P224" i="2"/>
  <c r="P262" i="2"/>
  <c r="R262" i="2"/>
  <c r="P458" i="2"/>
  <c r="R458" i="2"/>
  <c r="R745" i="2"/>
  <c r="P745" i="2"/>
  <c r="P178" i="2"/>
  <c r="R178" i="2"/>
  <c r="P755" i="2"/>
  <c r="R755" i="2"/>
  <c r="P647" i="2"/>
  <c r="R647" i="2"/>
  <c r="P56" i="2"/>
  <c r="R56" i="2"/>
  <c r="R221" i="2"/>
  <c r="P221" i="2"/>
  <c r="R35" i="2"/>
  <c r="P35" i="2"/>
  <c r="P34" i="2"/>
  <c r="R34" i="2"/>
  <c r="V24" i="2" a="1"/>
  <c r="V24" i="2" s="1"/>
  <c r="W24" i="2" s="1"/>
  <c r="R27" i="2"/>
  <c r="P27" i="2"/>
  <c r="P198" i="2"/>
  <c r="R198" i="2"/>
  <c r="R240" i="2"/>
  <c r="P240" i="2"/>
  <c r="P234" i="2"/>
  <c r="R234" i="2"/>
  <c r="R717" i="2"/>
  <c r="P717" i="2"/>
  <c r="R192" i="2"/>
  <c r="P192" i="2"/>
  <c r="P306" i="2"/>
  <c r="R306" i="2"/>
  <c r="P354" i="2"/>
  <c r="R354" i="2"/>
  <c r="R720" i="2"/>
  <c r="P720" i="2"/>
  <c r="P87" i="2"/>
  <c r="R87" i="2"/>
  <c r="P36" i="2"/>
  <c r="R36" i="2"/>
  <c r="P594" i="2"/>
  <c r="R594" i="2"/>
  <c r="V68" i="2"/>
  <c r="W68" i="2" s="1"/>
  <c r="P762" i="2"/>
  <c r="R762" i="2"/>
  <c r="P102" i="2"/>
  <c r="R102" i="2"/>
  <c r="R21" i="2"/>
  <c r="P21" i="2"/>
  <c r="R237" i="2"/>
  <c r="P237" i="2"/>
  <c r="P471" i="2"/>
  <c r="R471" i="2"/>
  <c r="P642" i="2"/>
  <c r="R642" i="2"/>
  <c r="P162" i="2"/>
  <c r="R162" i="2"/>
  <c r="R669" i="2"/>
  <c r="P669" i="2"/>
  <c r="P255" i="2"/>
  <c r="R255" i="2"/>
  <c r="R348" i="2"/>
  <c r="P348" i="2"/>
  <c r="R66" i="2"/>
  <c r="P66" i="2"/>
  <c r="P75" i="2"/>
  <c r="R75" i="2"/>
  <c r="R528" i="2"/>
  <c r="P528" i="2"/>
  <c r="P687" i="2"/>
  <c r="R687" i="2"/>
  <c r="P522" i="2"/>
  <c r="R522" i="2"/>
  <c r="P738" i="2"/>
  <c r="R738" i="2"/>
  <c r="R228" i="2"/>
  <c r="P228" i="2"/>
  <c r="P438" i="2"/>
  <c r="R438" i="2"/>
  <c r="P399" i="2"/>
  <c r="R399" i="2"/>
  <c r="R201" i="2"/>
  <c r="P201" i="2"/>
  <c r="R48" i="2"/>
  <c r="P48" i="2"/>
  <c r="P531" i="2"/>
  <c r="R531" i="2"/>
  <c r="R324" i="2"/>
  <c r="P324" i="2"/>
  <c r="R132" i="2"/>
  <c r="P132" i="2"/>
  <c r="R276" i="2"/>
  <c r="P276" i="2"/>
  <c r="P99" i="2"/>
  <c r="R99" i="2"/>
  <c r="P690" i="2"/>
  <c r="R690" i="2"/>
  <c r="P519" i="2"/>
  <c r="R519" i="2"/>
  <c r="R732" i="2"/>
  <c r="P732" i="2"/>
  <c r="R452" i="2"/>
  <c r="P452" i="2"/>
  <c r="R665" i="2"/>
  <c r="P665" i="2"/>
  <c r="P174" i="2"/>
  <c r="R174" i="2"/>
  <c r="R741" i="2"/>
  <c r="P741" i="2"/>
  <c r="R640" i="2"/>
  <c r="P640" i="2"/>
  <c r="R693" i="2"/>
  <c r="P693" i="2"/>
  <c r="R8" i="2"/>
  <c r="P8" i="2"/>
  <c r="P366" i="2"/>
  <c r="R366" i="2"/>
  <c r="R469" i="2"/>
  <c r="P469" i="2"/>
  <c r="P682" i="2"/>
  <c r="R682" i="2"/>
  <c r="R389" i="2"/>
  <c r="P389" i="2"/>
  <c r="P566" i="2"/>
  <c r="R566" i="2"/>
  <c r="P239" i="2"/>
  <c r="R239" i="2"/>
  <c r="P718" i="2"/>
  <c r="R718" i="2"/>
  <c r="P715" i="2"/>
  <c r="R715" i="2"/>
  <c r="P24" i="2"/>
  <c r="R24" i="2"/>
  <c r="P11" i="2"/>
  <c r="R11" i="2"/>
  <c r="R485" i="2"/>
  <c r="P485" i="2"/>
  <c r="P347" i="2"/>
  <c r="R347" i="2"/>
  <c r="P259" i="2"/>
  <c r="R259" i="2"/>
  <c r="P430" i="2"/>
  <c r="R430" i="2"/>
  <c r="P103" i="2"/>
  <c r="R103" i="2"/>
  <c r="P667" i="2"/>
  <c r="R667" i="2"/>
  <c r="R448" i="2"/>
  <c r="P448" i="2"/>
  <c r="P350" i="2"/>
  <c r="R350" i="2"/>
  <c r="R88" i="2"/>
  <c r="P88" i="2"/>
  <c r="R212" i="2"/>
  <c r="P212" i="2"/>
  <c r="R533" i="2"/>
  <c r="P533" i="2"/>
  <c r="R580" i="2"/>
  <c r="P580" i="2"/>
  <c r="P719" i="2"/>
  <c r="R719" i="2"/>
  <c r="P691" i="2"/>
  <c r="R691" i="2"/>
  <c r="R664" i="2"/>
  <c r="P664" i="2"/>
  <c r="R301" i="2"/>
  <c r="P301" i="2"/>
  <c r="R133" i="2"/>
  <c r="P133" i="2"/>
  <c r="R552" i="2"/>
  <c r="P552" i="2"/>
  <c r="P143" i="2"/>
  <c r="R143" i="2"/>
  <c r="P779" i="2"/>
  <c r="R779" i="2"/>
  <c r="R644" i="2"/>
  <c r="P644" i="2"/>
  <c r="P479" i="2"/>
  <c r="R479" i="2"/>
  <c r="P510" i="2"/>
  <c r="R510" i="2"/>
  <c r="P298" i="2"/>
  <c r="R298" i="2"/>
  <c r="R233" i="2"/>
  <c r="P233" i="2"/>
  <c r="R213" i="2"/>
  <c r="P213" i="2"/>
  <c r="P622" i="2"/>
  <c r="R622" i="2"/>
  <c r="R61" i="2"/>
  <c r="P61" i="2"/>
  <c r="P98" i="2"/>
  <c r="R98" i="2"/>
  <c r="P670" i="2"/>
  <c r="R670" i="2"/>
  <c r="P539" i="2"/>
  <c r="R539" i="2"/>
  <c r="R54" i="2"/>
  <c r="P54" i="2"/>
  <c r="R49" i="2"/>
  <c r="P49" i="2"/>
  <c r="P555" i="2"/>
  <c r="R555" i="2"/>
  <c r="R341" i="2"/>
  <c r="P341" i="2"/>
  <c r="P343" i="2"/>
  <c r="R343" i="2"/>
  <c r="R197" i="2"/>
  <c r="P197" i="2"/>
  <c r="P635" i="2"/>
  <c r="R635" i="2"/>
  <c r="P730" i="2"/>
  <c r="R730" i="2"/>
  <c r="R181" i="2"/>
  <c r="P181" i="2"/>
  <c r="R456" i="2"/>
  <c r="P456" i="2"/>
  <c r="R513" i="2"/>
  <c r="P513" i="2"/>
  <c r="R196" i="2"/>
  <c r="P196" i="2"/>
  <c r="P634" i="2"/>
  <c r="R634" i="2"/>
  <c r="R129" i="2"/>
  <c r="P129" i="2"/>
  <c r="R521" i="2"/>
  <c r="P521" i="2"/>
  <c r="P270" i="2"/>
  <c r="R270" i="2"/>
  <c r="R709" i="2"/>
  <c r="P709" i="2"/>
  <c r="P443" i="2"/>
  <c r="R443" i="2"/>
  <c r="P238" i="2"/>
  <c r="R238" i="2"/>
  <c r="R37" i="2"/>
  <c r="P37" i="2"/>
  <c r="P78" i="2"/>
  <c r="R78" i="2"/>
  <c r="P158" i="2"/>
  <c r="R158" i="2"/>
  <c r="P363" i="2"/>
  <c r="R363" i="2"/>
  <c r="P307" i="2"/>
  <c r="R307" i="2"/>
  <c r="P442" i="2"/>
  <c r="R442" i="2"/>
  <c r="R177" i="2"/>
  <c r="P177" i="2"/>
  <c r="P530" i="2"/>
  <c r="R530" i="2"/>
  <c r="R740" i="2"/>
  <c r="P740" i="2"/>
  <c r="R232" i="2"/>
  <c r="P232" i="2"/>
  <c r="R164" i="2"/>
  <c r="P164" i="2"/>
  <c r="P235" i="2"/>
  <c r="R235" i="2"/>
  <c r="R593" i="2"/>
  <c r="P593" i="2"/>
  <c r="P355" i="2"/>
  <c r="R355" i="2"/>
  <c r="R760" i="2"/>
  <c r="P760" i="2"/>
  <c r="P499" i="2"/>
  <c r="R499" i="2"/>
  <c r="R772" i="2"/>
  <c r="P772" i="2"/>
  <c r="R292" i="2"/>
  <c r="P292" i="2"/>
  <c r="P247" i="2"/>
  <c r="R247" i="2"/>
  <c r="R109" i="2"/>
  <c r="P109" i="2"/>
  <c r="R296" i="2"/>
  <c r="P296" i="2"/>
  <c r="P459" i="2"/>
  <c r="R459" i="2"/>
  <c r="R781" i="2"/>
  <c r="P781" i="2"/>
  <c r="R725" i="2"/>
  <c r="P725" i="2"/>
  <c r="R680" i="2"/>
  <c r="P680" i="2"/>
  <c r="P734" i="2"/>
  <c r="R734" i="2"/>
  <c r="R76" i="2"/>
  <c r="P76" i="2"/>
  <c r="P763" i="2"/>
  <c r="R763" i="2"/>
  <c r="R309" i="2"/>
  <c r="P309" i="2"/>
  <c r="P526" i="2"/>
  <c r="R526" i="2"/>
  <c r="R493" i="2"/>
  <c r="P493" i="2"/>
  <c r="R405" i="2"/>
  <c r="P405" i="2"/>
  <c r="P739" i="2"/>
  <c r="R739" i="2"/>
  <c r="R101" i="2"/>
  <c r="P101" i="2"/>
  <c r="R373" i="2"/>
  <c r="P373" i="2"/>
  <c r="P203" i="2"/>
  <c r="R203" i="2"/>
  <c r="P382" i="2"/>
  <c r="R382" i="2"/>
  <c r="P71" i="2"/>
  <c r="R71" i="2"/>
  <c r="P695" i="2"/>
  <c r="R695" i="2"/>
  <c r="P323" i="2"/>
  <c r="R323" i="2"/>
  <c r="R461" i="2"/>
  <c r="P461" i="2"/>
  <c r="R700" i="2"/>
  <c r="P700" i="2"/>
  <c r="R365" i="2"/>
  <c r="P365" i="2"/>
  <c r="P118" i="2"/>
  <c r="R118" i="2"/>
  <c r="P175" i="2"/>
  <c r="R175" i="2"/>
  <c r="P223" i="2"/>
  <c r="R223" i="2"/>
  <c r="P503" i="2"/>
  <c r="R503" i="2"/>
  <c r="R53" i="2"/>
  <c r="P53" i="2"/>
  <c r="R512" i="2"/>
  <c r="P512" i="2"/>
  <c r="P179" i="2"/>
  <c r="R179" i="2"/>
  <c r="P611" i="2"/>
  <c r="R611" i="2"/>
  <c r="R160" i="2"/>
  <c r="P160" i="2"/>
  <c r="R409" i="2"/>
  <c r="P409" i="2"/>
  <c r="P310" i="2"/>
  <c r="R310" i="2"/>
  <c r="P407" i="2"/>
  <c r="R407" i="2"/>
  <c r="P419" i="2"/>
  <c r="R419" i="2"/>
  <c r="P83" i="2"/>
  <c r="R83" i="2"/>
  <c r="R508" i="2"/>
  <c r="P508" i="2"/>
  <c r="P559" i="2"/>
  <c r="R559" i="2"/>
  <c r="P791" i="2"/>
  <c r="R791" i="2"/>
  <c r="R217" i="2"/>
  <c r="P217" i="2"/>
  <c r="P55" i="2"/>
  <c r="R55" i="2"/>
  <c r="P167" i="2"/>
  <c r="R167" i="2"/>
  <c r="P563" i="2"/>
  <c r="R563" i="2"/>
  <c r="P131" i="2"/>
  <c r="R131" i="2"/>
  <c r="R505" i="2"/>
  <c r="P505" i="2"/>
  <c r="R556" i="2"/>
  <c r="P556" i="2"/>
  <c r="P466" i="2"/>
  <c r="R466" i="2"/>
  <c r="P26" i="2"/>
  <c r="R26" i="2"/>
  <c r="R59" i="2"/>
  <c r="P59" i="2"/>
  <c r="P794" i="2"/>
  <c r="R794" i="2"/>
  <c r="P743" i="2"/>
  <c r="R743" i="2"/>
  <c r="R121" i="2"/>
  <c r="P121" i="2"/>
  <c r="R272" i="2"/>
  <c r="P272" i="2"/>
  <c r="R184" i="2"/>
  <c r="P184" i="2"/>
  <c r="R140" i="2"/>
  <c r="P140" i="2"/>
  <c r="P227" i="2"/>
  <c r="R227" i="2"/>
  <c r="R601" i="2"/>
  <c r="P601" i="2"/>
  <c r="P706" i="2"/>
  <c r="R706" i="2"/>
  <c r="P314" i="2"/>
  <c r="V62" i="2"/>
  <c r="W62" i="2" s="1"/>
  <c r="R314" i="2"/>
  <c r="V19" i="2" a="1"/>
  <c r="V19" i="2" s="1"/>
  <c r="W19" i="2" s="1"/>
  <c r="V32" i="2" a="1"/>
  <c r="V32" i="2" s="1"/>
  <c r="W32" i="2" s="1"/>
  <c r="V6" i="2" a="1"/>
  <c r="V6" i="2" s="1"/>
  <c r="W6" i="2" s="1"/>
  <c r="V20" i="2" a="1"/>
  <c r="V20" i="2" s="1"/>
  <c r="W20" i="2" s="1"/>
  <c r="V26" i="2" a="1"/>
  <c r="V26" i="2" s="1"/>
  <c r="W26" i="2" s="1"/>
  <c r="V35" i="2" a="1"/>
  <c r="V35" i="2" s="1"/>
  <c r="W35" i="2" s="1"/>
  <c r="R345" i="2"/>
  <c r="P345" i="2"/>
  <c r="R393" i="2"/>
  <c r="P393" i="2"/>
  <c r="P579" i="2"/>
  <c r="R579" i="2"/>
  <c r="P483" i="2"/>
  <c r="R483" i="2"/>
  <c r="R39" i="2"/>
  <c r="P39" i="2"/>
  <c r="R660" i="2"/>
  <c r="V58" i="2"/>
  <c r="W58" i="2" s="1"/>
  <c r="P660" i="2"/>
  <c r="P351" i="2"/>
  <c r="R351" i="2"/>
  <c r="R708" i="2"/>
  <c r="P708" i="2"/>
  <c r="P114" i="2"/>
  <c r="R114" i="2"/>
  <c r="P90" i="2"/>
  <c r="R90" i="2"/>
  <c r="R9" i="2"/>
  <c r="P9" i="2"/>
  <c r="R100" i="2"/>
  <c r="P100" i="2"/>
  <c r="R97" i="2"/>
  <c r="P97" i="2"/>
  <c r="P674" i="2"/>
  <c r="R674" i="2"/>
  <c r="P94" i="2"/>
  <c r="R94" i="2"/>
  <c r="R724" i="2"/>
  <c r="P724" i="2"/>
  <c r="P710" i="2"/>
  <c r="R710" i="2"/>
  <c r="P638" i="2"/>
  <c r="R638" i="2"/>
  <c r="V61" i="2"/>
  <c r="W61" i="2" s="1"/>
  <c r="P199" i="2"/>
  <c r="R199" i="2"/>
  <c r="P411" i="2"/>
  <c r="R411" i="2"/>
  <c r="P106" i="2"/>
  <c r="R106" i="2"/>
  <c r="P222" i="2"/>
  <c r="R222" i="2"/>
  <c r="R473" i="2"/>
  <c r="P473" i="2"/>
  <c r="R29" i="2"/>
  <c r="P29" i="2"/>
  <c r="R205" i="2"/>
  <c r="P205" i="2"/>
  <c r="P41" i="2"/>
  <c r="R41" i="2"/>
  <c r="R400" i="2"/>
  <c r="P400" i="2"/>
  <c r="P394" i="2"/>
  <c r="R394" i="2"/>
  <c r="R761" i="2"/>
  <c r="P761" i="2"/>
  <c r="P326" i="2"/>
  <c r="R326" i="2"/>
  <c r="P151" i="2"/>
  <c r="R151" i="2"/>
  <c r="R256" i="2"/>
  <c r="P256" i="2"/>
  <c r="R180" i="2"/>
  <c r="P180" i="2"/>
  <c r="P675" i="2"/>
  <c r="R675" i="2"/>
  <c r="P282" i="2"/>
  <c r="R282" i="2"/>
  <c r="R621" i="2"/>
  <c r="V65" i="2"/>
  <c r="W65" i="2" s="1"/>
  <c r="P621" i="2"/>
  <c r="R681" i="2"/>
  <c r="P681" i="2"/>
  <c r="R540" i="2"/>
  <c r="P540" i="2"/>
  <c r="P450" i="2"/>
  <c r="R450" i="2"/>
  <c r="P291" i="2"/>
  <c r="R291" i="2"/>
  <c r="P231" i="2"/>
  <c r="R231" i="2"/>
  <c r="R288" i="2"/>
  <c r="P288" i="2"/>
  <c r="P195" i="2"/>
  <c r="R195" i="2"/>
  <c r="R156" i="2"/>
  <c r="P156" i="2"/>
  <c r="R573" i="2"/>
  <c r="P573" i="2"/>
  <c r="P543" i="2"/>
  <c r="R543" i="2"/>
  <c r="R141" i="2"/>
  <c r="P141" i="2"/>
  <c r="P774" i="2"/>
  <c r="R774" i="2"/>
  <c r="R285" i="2"/>
  <c r="P285" i="2"/>
  <c r="P435" i="2"/>
  <c r="R435" i="2"/>
  <c r="R492" i="2"/>
  <c r="P492" i="2"/>
  <c r="P246" i="2"/>
  <c r="R246" i="2"/>
  <c r="R429" i="2"/>
  <c r="P429" i="2"/>
  <c r="R105" i="2"/>
  <c r="P105" i="2"/>
  <c r="R404" i="2"/>
  <c r="P404" i="2"/>
  <c r="R541" i="2"/>
  <c r="P541" i="2"/>
  <c r="R648" i="2"/>
  <c r="P648" i="2"/>
  <c r="R304" i="2"/>
  <c r="P304" i="2"/>
  <c r="R117" i="2"/>
  <c r="P117" i="2"/>
  <c r="R500" i="2"/>
  <c r="P500" i="2"/>
  <c r="R501" i="2"/>
  <c r="P501" i="2"/>
  <c r="R569" i="2"/>
  <c r="P569" i="2"/>
  <c r="R696" i="2"/>
  <c r="P696" i="2"/>
  <c r="R685" i="2"/>
  <c r="P685" i="2"/>
  <c r="R116" i="2"/>
  <c r="P116" i="2"/>
  <c r="P194" i="2"/>
  <c r="R194" i="2"/>
  <c r="R757" i="2"/>
  <c r="P757" i="2"/>
  <c r="R280" i="2"/>
  <c r="P280" i="2"/>
  <c r="R728" i="2"/>
  <c r="P728" i="2"/>
  <c r="R332" i="2"/>
  <c r="P332" i="2"/>
  <c r="P787" i="2"/>
  <c r="R787" i="2"/>
  <c r="P623" i="2"/>
  <c r="R623" i="2"/>
  <c r="P295" i="2"/>
  <c r="R295" i="2"/>
  <c r="P547" i="2"/>
  <c r="R547" i="2"/>
  <c r="R69" i="2"/>
  <c r="P69" i="2"/>
  <c r="R67" i="2"/>
  <c r="P67" i="2"/>
  <c r="P15" i="2"/>
  <c r="R15" i="2"/>
  <c r="P487" i="2"/>
  <c r="R487" i="2"/>
  <c r="P575" i="2"/>
  <c r="R575" i="2"/>
  <c r="R13" i="2"/>
  <c r="P13" i="2"/>
  <c r="R248" i="2"/>
  <c r="P248" i="2"/>
  <c r="R673" i="2"/>
  <c r="P673" i="2"/>
  <c r="P766" i="2"/>
  <c r="R766" i="2"/>
  <c r="R225" i="2"/>
  <c r="P225" i="2"/>
  <c r="R532" i="2"/>
  <c r="P532" i="2"/>
  <c r="P491" i="2"/>
  <c r="R491" i="2"/>
  <c r="P230" i="2"/>
  <c r="R230" i="2"/>
  <c r="R65" i="2"/>
  <c r="P65" i="2"/>
  <c r="R321" i="2"/>
  <c r="P321" i="2"/>
  <c r="P778" i="2"/>
  <c r="R778" i="2"/>
  <c r="R344" i="2"/>
  <c r="P344" i="2"/>
  <c r="R548" i="2"/>
  <c r="P548" i="2"/>
  <c r="P583" i="2"/>
  <c r="R583" i="2"/>
  <c r="P651" i="2"/>
  <c r="V66" i="2"/>
  <c r="W66" i="2" s="1"/>
  <c r="R651" i="2"/>
  <c r="R437" i="2"/>
  <c r="P437" i="2"/>
  <c r="R200" i="2"/>
  <c r="P200" i="2"/>
  <c r="R536" i="2"/>
  <c r="P536" i="2"/>
  <c r="R376" i="2"/>
  <c r="P376" i="2"/>
  <c r="R592" i="2"/>
  <c r="P592" i="2"/>
  <c r="R433" i="2"/>
  <c r="P433" i="2"/>
  <c r="P578" i="2"/>
  <c r="R578" i="2"/>
  <c r="R68" i="2"/>
  <c r="P68" i="2"/>
  <c r="P155" i="2"/>
  <c r="R155" i="2"/>
  <c r="R788" i="2"/>
  <c r="P788" i="2"/>
  <c r="R584" i="2"/>
  <c r="P584" i="2"/>
  <c r="R273" i="2"/>
  <c r="P273" i="2"/>
  <c r="R64" i="2"/>
  <c r="P64" i="2"/>
  <c r="R789" i="2"/>
  <c r="P789" i="2"/>
  <c r="R137" i="2"/>
  <c r="P137" i="2"/>
  <c r="R656" i="2"/>
  <c r="P656" i="2"/>
  <c r="P599" i="2"/>
  <c r="R599" i="2"/>
  <c r="R265" i="2"/>
  <c r="P265" i="2"/>
  <c r="P698" i="2"/>
  <c r="R698" i="2"/>
  <c r="R169" i="2"/>
  <c r="P169" i="2"/>
  <c r="R653" i="2"/>
  <c r="P653" i="2"/>
  <c r="R364" i="2"/>
  <c r="P364" i="2"/>
  <c r="R412" i="2"/>
  <c r="P412" i="2"/>
  <c r="R464" i="2"/>
  <c r="P464" i="2"/>
  <c r="P139" i="2"/>
  <c r="R139" i="2"/>
  <c r="R701" i="2"/>
  <c r="P701" i="2"/>
  <c r="P406" i="2"/>
  <c r="R406" i="2"/>
  <c r="R268" i="2"/>
  <c r="P268" i="2"/>
  <c r="P746" i="2"/>
  <c r="R746" i="2"/>
  <c r="P275" i="2"/>
  <c r="R275" i="2"/>
  <c r="P271" i="2"/>
  <c r="R271" i="2"/>
  <c r="R560" i="2"/>
  <c r="P560" i="2"/>
  <c r="P463" i="2"/>
  <c r="R463" i="2"/>
  <c r="R80" i="2"/>
  <c r="P80" i="2"/>
  <c r="P506" i="2"/>
  <c r="R506" i="2"/>
  <c r="R748" i="2"/>
  <c r="P748" i="2"/>
  <c r="P70" i="2"/>
  <c r="R70" i="2"/>
  <c r="P82" i="2"/>
  <c r="R82" i="2"/>
  <c r="R220" i="2"/>
  <c r="P220" i="2"/>
  <c r="R128" i="2"/>
  <c r="P128" i="2"/>
  <c r="P215" i="2"/>
  <c r="R215" i="2"/>
  <c r="P359" i="2"/>
  <c r="R359" i="2"/>
  <c r="P562" i="2"/>
  <c r="R562" i="2"/>
  <c r="P362" i="2"/>
  <c r="R362" i="2"/>
  <c r="P502" i="2"/>
  <c r="R502" i="2"/>
  <c r="P16" i="2"/>
  <c r="R16" i="2"/>
  <c r="P646" i="2"/>
  <c r="R646" i="2"/>
  <c r="P658" i="2"/>
  <c r="R658" i="2"/>
  <c r="R704" i="2"/>
  <c r="P704" i="2"/>
  <c r="P598" i="2"/>
  <c r="R598" i="2"/>
  <c r="P707" i="2"/>
  <c r="R707" i="2"/>
  <c r="R172" i="2"/>
  <c r="P172" i="2"/>
  <c r="R368" i="2"/>
  <c r="P368" i="2"/>
  <c r="P455" i="2"/>
  <c r="R455" i="2"/>
  <c r="P467" i="2"/>
  <c r="R467" i="2"/>
  <c r="P166" i="2"/>
  <c r="R166" i="2"/>
  <c r="M1" i="2" a="1"/>
  <c r="M1" i="2" s="1"/>
  <c r="V18" i="2" a="1"/>
  <c r="V18" i="2" s="1"/>
  <c r="W18" i="2" s="1"/>
  <c r="V27" i="2" a="1"/>
  <c r="V27" i="2" s="1"/>
  <c r="W27" i="2" s="1"/>
  <c r="V36" i="2" a="1"/>
  <c r="V36" i="2" s="1"/>
  <c r="W36" i="2" s="1"/>
  <c r="V8" i="2" a="1"/>
  <c r="V8" i="2" s="1"/>
  <c r="W8" i="2" s="1"/>
  <c r="V22" i="2" a="1"/>
  <c r="V22" i="2" s="1"/>
  <c r="W22" i="2" s="1"/>
  <c r="V30" i="2" a="1"/>
  <c r="V30" i="2" s="1"/>
  <c r="W30" i="2" s="1"/>
  <c r="R564" i="2"/>
  <c r="P564" i="2"/>
  <c r="R480" i="2"/>
  <c r="P480" i="2"/>
  <c r="P567" i="2"/>
  <c r="R567" i="2"/>
  <c r="R63" i="2"/>
  <c r="P63" i="2"/>
  <c r="R333" i="2"/>
  <c r="P333" i="2"/>
  <c r="P303" i="2"/>
  <c r="R303" i="2"/>
  <c r="P330" i="2"/>
  <c r="R330" i="2"/>
  <c r="R153" i="2"/>
  <c r="P153" i="2"/>
  <c r="R420" i="2"/>
  <c r="P420" i="2"/>
  <c r="P30" i="2"/>
  <c r="R30" i="2"/>
  <c r="P243" i="2"/>
  <c r="R243" i="2"/>
  <c r="R465" i="2"/>
  <c r="P465" i="2"/>
  <c r="R428" i="2"/>
  <c r="P428" i="2"/>
  <c r="P163" i="2"/>
  <c r="R163" i="2"/>
  <c r="R792" i="2"/>
  <c r="P792" i="2"/>
  <c r="P126" i="2"/>
  <c r="R126" i="2"/>
  <c r="R193" i="2"/>
  <c r="P193" i="2"/>
  <c r="P451" i="2"/>
  <c r="R451" i="2"/>
  <c r="R600" i="2"/>
  <c r="P600" i="2"/>
  <c r="P111" i="2"/>
  <c r="R111" i="2"/>
  <c r="R453" i="2"/>
  <c r="P453" i="2"/>
  <c r="P251" i="2"/>
  <c r="R251" i="2"/>
  <c r="P142" i="2"/>
  <c r="R142" i="2"/>
  <c r="P86" i="2"/>
  <c r="R86" i="2"/>
  <c r="R148" i="2"/>
  <c r="P148" i="2"/>
  <c r="R308" i="2"/>
  <c r="P308" i="2"/>
  <c r="R289" i="2"/>
  <c r="P289" i="2"/>
  <c r="P107" i="2"/>
  <c r="R107" i="2"/>
  <c r="P470" i="2"/>
  <c r="R470" i="2"/>
  <c r="R19" i="2"/>
  <c r="P19" i="2"/>
  <c r="R261" i="2"/>
  <c r="P261" i="2"/>
  <c r="P494" i="2"/>
  <c r="R494" i="2"/>
  <c r="P286" i="2"/>
  <c r="R286" i="2"/>
  <c r="R769" i="2"/>
  <c r="P769" i="2"/>
  <c r="P12" i="2"/>
  <c r="R12" i="2"/>
  <c r="P339" i="2"/>
  <c r="R339" i="2"/>
  <c r="P375" i="2"/>
  <c r="R375" i="2"/>
  <c r="R768" i="2"/>
  <c r="P768" i="2"/>
  <c r="R612" i="2"/>
  <c r="P612" i="2"/>
  <c r="R300" i="2"/>
  <c r="P300" i="2"/>
  <c r="R585" i="2"/>
  <c r="P585" i="2"/>
  <c r="P279" i="2"/>
  <c r="R279" i="2"/>
  <c r="P18" i="2"/>
  <c r="R18" i="2"/>
  <c r="R729" i="2"/>
  <c r="P729" i="2"/>
  <c r="R45" i="2"/>
  <c r="P45" i="2"/>
  <c r="P783" i="2"/>
  <c r="R783" i="2"/>
  <c r="P378" i="2"/>
  <c r="R378" i="2"/>
  <c r="P423" i="2"/>
  <c r="R423" i="2"/>
  <c r="P726" i="2"/>
  <c r="R726" i="2"/>
  <c r="R204" i="2"/>
  <c r="P204" i="2"/>
  <c r="P723" i="2"/>
  <c r="R723" i="2"/>
  <c r="P711" i="2"/>
  <c r="R711" i="2"/>
  <c r="R489" i="2"/>
  <c r="P489" i="2"/>
  <c r="P42" i="2"/>
  <c r="R42" i="2"/>
  <c r="R377" i="2"/>
  <c r="P377" i="2"/>
  <c r="P254" i="2"/>
  <c r="R254" i="2"/>
  <c r="P202" i="2"/>
  <c r="R202" i="2"/>
  <c r="P538" i="2"/>
  <c r="R538" i="2"/>
  <c r="P211" i="2"/>
  <c r="R211" i="2"/>
  <c r="P334" i="2"/>
  <c r="R334" i="2"/>
  <c r="R784" i="2"/>
  <c r="P784" i="2"/>
  <c r="R417" i="2"/>
  <c r="P417" i="2"/>
  <c r="R104" i="2"/>
  <c r="P104" i="2"/>
  <c r="P110" i="2"/>
  <c r="R110" i="2"/>
  <c r="P679" i="2"/>
  <c r="R679" i="2"/>
  <c r="R764" i="2"/>
  <c r="P764" i="2"/>
  <c r="R484" i="2"/>
  <c r="P484" i="2"/>
  <c r="P775" i="2"/>
  <c r="R775" i="2"/>
  <c r="R40" i="2"/>
  <c r="P40" i="2"/>
  <c r="P747" i="2"/>
  <c r="R747" i="2"/>
  <c r="R421" i="2"/>
  <c r="P421" i="2"/>
  <c r="P542" i="2"/>
  <c r="R542" i="2"/>
  <c r="R397" i="2"/>
  <c r="P397" i="2"/>
  <c r="R544" i="2"/>
  <c r="P544" i="2"/>
  <c r="R325" i="2"/>
  <c r="P325" i="2"/>
  <c r="R677" i="2"/>
  <c r="P677" i="2"/>
  <c r="R737" i="2"/>
  <c r="P737" i="2"/>
  <c r="P731" i="2"/>
  <c r="R731" i="2"/>
  <c r="R425" i="2"/>
  <c r="P425" i="2"/>
  <c r="P267" i="2"/>
  <c r="R267" i="2"/>
  <c r="P95" i="2"/>
  <c r="R95" i="2"/>
  <c r="R589" i="2"/>
  <c r="P589" i="2"/>
  <c r="P606" i="2"/>
  <c r="R606" i="2"/>
  <c r="R7" i="2"/>
  <c r="P7" i="2"/>
  <c r="R157" i="2"/>
  <c r="P157" i="2"/>
  <c r="P671" i="2"/>
  <c r="R671" i="2"/>
  <c r="R328" i="2"/>
  <c r="P328" i="2"/>
  <c r="R124" i="2"/>
  <c r="P124" i="2"/>
  <c r="P403" i="2"/>
  <c r="R403" i="2"/>
  <c r="R641" i="2"/>
  <c r="P641" i="2"/>
  <c r="P614" i="2"/>
  <c r="R614" i="2"/>
  <c r="R257" i="2"/>
  <c r="P257" i="2"/>
  <c r="P683" i="2"/>
  <c r="R683" i="2"/>
  <c r="R596" i="2"/>
  <c r="P596" i="2"/>
  <c r="R472" i="2"/>
  <c r="P472" i="2"/>
  <c r="R561" i="2"/>
  <c r="P561" i="2"/>
  <c r="R145" i="2"/>
  <c r="P145" i="2"/>
  <c r="P302" i="2"/>
  <c r="R302" i="2"/>
  <c r="R43" i="2"/>
  <c r="P43" i="2"/>
  <c r="P206" i="2"/>
  <c r="R206" i="2"/>
  <c r="R125" i="2"/>
  <c r="P125" i="2"/>
  <c r="P782" i="2"/>
  <c r="R782" i="2"/>
  <c r="R529" i="2"/>
  <c r="P529" i="2"/>
  <c r="P250" i="2"/>
  <c r="R250" i="2"/>
  <c r="P534" i="2"/>
  <c r="R534" i="2"/>
  <c r="R468" i="2"/>
  <c r="P468" i="2"/>
  <c r="P147" i="2"/>
  <c r="R147" i="2"/>
  <c r="R765" i="2"/>
  <c r="P765" i="2"/>
  <c r="P123" i="2"/>
  <c r="R123" i="2"/>
  <c r="R636" i="2"/>
  <c r="P636" i="2"/>
  <c r="P714" i="2"/>
  <c r="R714" i="2"/>
  <c r="R672" i="2"/>
  <c r="P672" i="2"/>
  <c r="R756" i="2"/>
  <c r="P756" i="2"/>
  <c r="R441" i="2"/>
  <c r="P441" i="2"/>
  <c r="R588" i="2"/>
  <c r="P588" i="2"/>
  <c r="P591" i="2"/>
  <c r="R591" i="2"/>
  <c r="P582" i="2"/>
  <c r="R582" i="2"/>
  <c r="R432" i="2"/>
  <c r="P432" i="2"/>
  <c r="P402" i="2"/>
  <c r="R402" i="2"/>
  <c r="P771" i="2"/>
  <c r="R771" i="2"/>
  <c r="R633" i="2"/>
  <c r="P633" i="2"/>
  <c r="R84" i="2"/>
  <c r="P84" i="2"/>
  <c r="P498" i="2"/>
  <c r="R498" i="2"/>
  <c r="P639" i="2"/>
  <c r="R639" i="2"/>
  <c r="R576" i="2"/>
  <c r="P576" i="2"/>
  <c r="R252" i="2"/>
  <c r="P252" i="2"/>
  <c r="R297" i="2"/>
  <c r="P297" i="2"/>
  <c r="P342" i="2"/>
  <c r="R342" i="2"/>
  <c r="P150" i="2"/>
  <c r="R150" i="2"/>
  <c r="P447" i="2"/>
  <c r="R447" i="2"/>
  <c r="R60" i="2"/>
  <c r="P60" i="2"/>
  <c r="P207" i="2"/>
  <c r="R207" i="2"/>
  <c r="P327" i="2"/>
  <c r="R327" i="2"/>
  <c r="P210" i="2"/>
  <c r="R210" i="2"/>
  <c r="R381" i="2"/>
  <c r="P381" i="2"/>
  <c r="P663" i="2"/>
  <c r="R663" i="2"/>
  <c r="P546" i="2"/>
  <c r="R546" i="2"/>
  <c r="P387" i="2"/>
  <c r="R387" i="2"/>
  <c r="R537" i="2"/>
  <c r="P537" i="2"/>
  <c r="P486" i="2"/>
  <c r="R486" i="2"/>
  <c r="P294" i="2"/>
  <c r="R294" i="2"/>
  <c r="P258" i="2"/>
  <c r="R258" i="2"/>
  <c r="R525" i="2"/>
  <c r="P525" i="2"/>
  <c r="R516" i="2"/>
  <c r="P516" i="2"/>
  <c r="P786" i="2"/>
  <c r="R786" i="2"/>
  <c r="R597" i="2"/>
  <c r="P597" i="2"/>
  <c r="P518" i="2"/>
  <c r="R518" i="2"/>
  <c r="P482" i="2"/>
  <c r="R482" i="2"/>
  <c r="P439" i="2"/>
  <c r="R439" i="2"/>
  <c r="P91" i="2"/>
  <c r="R91" i="2"/>
  <c r="R385" i="2"/>
  <c r="P385" i="2"/>
  <c r="P574" i="2"/>
  <c r="R574" i="2"/>
  <c r="R77" i="2"/>
  <c r="P77" i="2"/>
  <c r="P315" i="2"/>
  <c r="R315" i="2"/>
  <c r="R340" i="2"/>
  <c r="P340" i="2"/>
  <c r="R713" i="2"/>
  <c r="P713" i="2"/>
  <c r="P422" i="2"/>
  <c r="R422" i="2"/>
  <c r="P699" i="2"/>
  <c r="R699" i="2"/>
  <c r="P535" i="2"/>
  <c r="R535" i="2"/>
  <c r="P20" i="2"/>
  <c r="R20" i="2"/>
  <c r="R692" i="2"/>
  <c r="P692" i="2"/>
  <c r="P22" i="2"/>
  <c r="R22" i="2"/>
  <c r="P146" i="2"/>
  <c r="R146" i="2"/>
  <c r="R349" i="2"/>
  <c r="P349" i="2"/>
  <c r="R688" i="2"/>
  <c r="P688" i="2"/>
  <c r="R753" i="2"/>
  <c r="P753" i="2"/>
  <c r="P603" i="2"/>
  <c r="R603" i="2"/>
  <c r="R520" i="2"/>
  <c r="P520" i="2"/>
  <c r="R152" i="2"/>
  <c r="P152" i="2"/>
  <c r="R568" i="2"/>
  <c r="P568" i="2"/>
  <c r="P662" i="2"/>
  <c r="R662" i="2"/>
  <c r="R209" i="2"/>
  <c r="P209" i="2"/>
  <c r="R668" i="2"/>
  <c r="P668" i="2"/>
  <c r="R47" i="2"/>
  <c r="P47" i="2"/>
  <c r="R44" i="2"/>
  <c r="P44" i="2"/>
  <c r="R733" i="2"/>
  <c r="P733" i="2"/>
  <c r="P414" i="2"/>
  <c r="R414" i="2"/>
  <c r="R356" i="2"/>
  <c r="P356" i="2"/>
  <c r="R216" i="2"/>
  <c r="P216" i="2"/>
  <c r="P386" i="2"/>
  <c r="R386" i="2"/>
  <c r="P507" i="2"/>
  <c r="R507" i="2"/>
  <c r="R244" i="2"/>
  <c r="P244" i="2"/>
  <c r="R72" i="2"/>
  <c r="P72" i="2"/>
  <c r="R62" i="2"/>
  <c r="P62" i="2"/>
  <c r="R388" i="2"/>
  <c r="P388" i="2"/>
  <c r="R392" i="2"/>
  <c r="P392" i="2"/>
  <c r="R504" i="2"/>
  <c r="P504" i="2"/>
  <c r="P490" i="2"/>
  <c r="R490" i="2"/>
  <c r="R51" i="2"/>
  <c r="P51" i="2"/>
  <c r="P154" i="2"/>
  <c r="R154" i="2"/>
  <c r="P159" i="2"/>
  <c r="R159" i="2"/>
  <c r="R380" i="2"/>
  <c r="P380" i="2"/>
  <c r="R581" i="2"/>
  <c r="P581" i="2"/>
  <c r="R637" i="2"/>
  <c r="P637" i="2"/>
  <c r="R773" i="2"/>
  <c r="P773" i="2"/>
  <c r="P767" i="2"/>
  <c r="R767" i="2"/>
  <c r="R705" i="2"/>
  <c r="P705" i="2"/>
  <c r="P183" i="2"/>
  <c r="R183" i="2"/>
  <c r="R565" i="2"/>
  <c r="P565" i="2"/>
  <c r="P758" i="2"/>
  <c r="R758" i="2"/>
  <c r="R577" i="2"/>
  <c r="P577" i="2"/>
  <c r="P28" i="2"/>
  <c r="R28" i="2"/>
  <c r="R245" i="2"/>
  <c r="P245" i="2"/>
  <c r="R241" i="2"/>
  <c r="P241" i="2"/>
  <c r="P219" i="2"/>
  <c r="R219" i="2"/>
  <c r="P299" i="2"/>
  <c r="R299" i="2"/>
  <c r="P587" i="2"/>
  <c r="R587" i="2"/>
  <c r="P182" i="2"/>
  <c r="R182" i="2"/>
  <c r="P770" i="2"/>
  <c r="R770" i="2"/>
  <c r="P590" i="2"/>
  <c r="R590" i="2"/>
  <c r="R488" i="2"/>
  <c r="P488" i="2"/>
  <c r="R549" i="2"/>
  <c r="P549" i="2"/>
  <c r="R89" i="2"/>
  <c r="P89" i="2"/>
  <c r="P318" i="2"/>
  <c r="R318" i="2"/>
  <c r="P398" i="2"/>
  <c r="R398" i="2"/>
  <c r="R236" i="2"/>
  <c r="P236" i="2"/>
  <c r="R440" i="2"/>
  <c r="P440" i="2"/>
  <c r="P427" i="2"/>
  <c r="R427" i="2"/>
  <c r="R744" i="2"/>
  <c r="P744" i="2"/>
  <c r="P391" i="2"/>
  <c r="R391" i="2"/>
  <c r="R260" i="2"/>
  <c r="P260" i="2"/>
  <c r="P686" i="2"/>
  <c r="R686" i="2"/>
  <c r="R293" i="2"/>
  <c r="P293" i="2"/>
  <c r="P115" i="2"/>
  <c r="R115" i="2"/>
  <c r="P335" i="2"/>
  <c r="R335" i="2"/>
  <c r="P331" i="2"/>
  <c r="R331" i="2"/>
  <c r="R445" i="2"/>
  <c r="P445" i="2"/>
  <c r="P523" i="2"/>
  <c r="R523" i="2"/>
  <c r="R208" i="2"/>
  <c r="P208" i="2"/>
  <c r="P32" i="2"/>
  <c r="R32" i="2"/>
  <c r="R360" i="2"/>
  <c r="P360" i="2"/>
  <c r="R353" i="2"/>
  <c r="P353" i="2"/>
  <c r="R229" i="2"/>
  <c r="P229" i="2"/>
  <c r="R436" i="2"/>
  <c r="P436" i="2"/>
  <c r="R46" i="2"/>
  <c r="P46" i="2"/>
  <c r="R524" i="2"/>
  <c r="P524" i="2"/>
  <c r="R657" i="2"/>
  <c r="P657" i="2"/>
  <c r="P38" i="2"/>
  <c r="R38" i="2"/>
  <c r="P278" i="2"/>
  <c r="R278" i="2"/>
  <c r="R31" i="2"/>
  <c r="P31" i="2"/>
  <c r="R312" i="2"/>
  <c r="P312" i="2"/>
  <c r="R712" i="2"/>
  <c r="P712" i="2"/>
  <c r="P434" i="2"/>
  <c r="R434" i="2"/>
  <c r="R613" i="2"/>
  <c r="P613" i="2"/>
  <c r="R716" i="2"/>
  <c r="P716" i="2"/>
  <c r="R50" i="2"/>
  <c r="P50" i="2"/>
  <c r="R253" i="2"/>
  <c r="P253" i="2"/>
  <c r="P478" i="2"/>
  <c r="R478" i="2"/>
  <c r="R33" i="2"/>
  <c r="P33" i="2"/>
  <c r="P383" i="2"/>
  <c r="R383" i="2"/>
  <c r="R793" i="2"/>
  <c r="P793" i="2"/>
  <c r="R112" i="2"/>
  <c r="P112" i="2"/>
  <c r="P694" i="2"/>
  <c r="R694" i="2"/>
  <c r="P550" i="2"/>
  <c r="R550" i="2"/>
  <c r="P371" i="2"/>
  <c r="R371" i="2"/>
  <c r="P790" i="2"/>
  <c r="R790" i="2"/>
  <c r="R457" i="2"/>
  <c r="P457" i="2"/>
  <c r="P170" i="2"/>
  <c r="R170" i="2"/>
  <c r="P410" i="2"/>
  <c r="R410" i="2"/>
  <c r="R652" i="2"/>
  <c r="P652" i="2"/>
  <c r="P602" i="2"/>
  <c r="R602" i="2"/>
  <c r="R697" i="2"/>
  <c r="P697" i="2"/>
  <c r="R161" i="2"/>
  <c r="P161" i="2"/>
  <c r="P515" i="2"/>
  <c r="R515" i="2"/>
  <c r="P610" i="2"/>
  <c r="R610" i="2"/>
  <c r="R460" i="2"/>
  <c r="P460" i="2"/>
  <c r="P74" i="2"/>
  <c r="R74" i="2"/>
  <c r="R749" i="2"/>
  <c r="P749" i="2"/>
  <c r="P130" i="2"/>
  <c r="R130" i="2"/>
  <c r="P358" i="2"/>
  <c r="R358" i="2"/>
  <c r="P754" i="2"/>
  <c r="R754" i="2"/>
  <c r="P554" i="2"/>
  <c r="R554" i="2"/>
  <c r="R25" i="2"/>
  <c r="P25" i="2"/>
  <c r="P322" i="2"/>
  <c r="R322" i="2"/>
  <c r="P218" i="2"/>
  <c r="R218" i="2"/>
  <c r="R317" i="2"/>
  <c r="P317" i="2"/>
  <c r="R17" i="2"/>
  <c r="P17" i="2"/>
  <c r="R320" i="2"/>
  <c r="P320" i="2"/>
  <c r="P214" i="2"/>
  <c r="R214" i="2"/>
  <c r="P226" i="2"/>
  <c r="R226" i="2"/>
  <c r="P415" i="2"/>
  <c r="R415" i="2"/>
  <c r="R269" i="2"/>
  <c r="P269" i="2"/>
  <c r="P607" i="2"/>
  <c r="R607" i="2"/>
  <c r="P119" i="2"/>
  <c r="R119" i="2"/>
  <c r="R185" i="2"/>
  <c r="P185" i="2"/>
  <c r="P263" i="2"/>
  <c r="R263" i="2"/>
  <c r="P742" i="2"/>
  <c r="R742" i="2"/>
  <c r="P122" i="2"/>
  <c r="R122" i="2"/>
  <c r="R557" i="2"/>
  <c r="P557" i="2"/>
  <c r="R416" i="2"/>
  <c r="P416" i="2"/>
  <c r="R113" i="2"/>
  <c r="V67" i="2"/>
  <c r="W67" i="2" s="1"/>
  <c r="V64" i="2"/>
  <c r="W64" i="2" s="1"/>
  <c r="P113" i="2"/>
  <c r="P127" i="2"/>
  <c r="R127" i="2"/>
  <c r="V21" i="2" a="1"/>
  <c r="V21" i="2" s="1"/>
  <c r="W21" i="2" s="1"/>
  <c r="V28" i="2" a="1"/>
  <c r="V28" i="2" s="1"/>
  <c r="W28" i="2" s="1"/>
  <c r="V34" i="2" a="1"/>
  <c r="V34" i="2" s="1"/>
  <c r="W34" i="2" s="1"/>
  <c r="V23" i="2" a="1"/>
  <c r="V23" i="2" s="1"/>
  <c r="W23" i="2" s="1"/>
  <c r="V29" i="2" a="1"/>
  <c r="V29" i="2" s="1"/>
  <c r="W29" i="2" s="1"/>
  <c r="V7" i="2" a="1"/>
  <c r="V7" i="2" s="1"/>
  <c r="W7" i="2" s="1"/>
  <c r="R372" i="2"/>
  <c r="P372" i="2"/>
  <c r="P678" i="2"/>
  <c r="R678" i="2"/>
  <c r="P426" i="2"/>
  <c r="R426" i="2"/>
  <c r="R249" i="2"/>
  <c r="P249" i="2"/>
  <c r="P666" i="2"/>
  <c r="R666" i="2"/>
  <c r="R684" i="2"/>
  <c r="P684" i="2"/>
  <c r="R780" i="2"/>
  <c r="P780" i="2"/>
  <c r="R777" i="2"/>
  <c r="P777" i="2"/>
  <c r="R108" i="2"/>
  <c r="P108" i="2"/>
  <c r="P374" i="2"/>
  <c r="R374" i="2"/>
  <c r="R85" i="2"/>
  <c r="P85" i="2"/>
  <c r="R545" i="2"/>
  <c r="P545" i="2"/>
  <c r="P727" i="2"/>
  <c r="R727" i="2"/>
  <c r="P586" i="2"/>
  <c r="R586" i="2"/>
  <c r="R408" i="2"/>
  <c r="P408" i="2"/>
  <c r="R736" i="2"/>
  <c r="P736" i="2"/>
  <c r="P446" i="2"/>
  <c r="R446" i="2"/>
  <c r="R165" i="2"/>
  <c r="P165" i="2"/>
  <c r="P283" i="2"/>
  <c r="R283" i="2"/>
  <c r="P10" i="2"/>
  <c r="R10" i="2"/>
  <c r="R284" i="2"/>
  <c r="P284" i="2"/>
  <c r="R305" i="2"/>
  <c r="P305" i="2"/>
  <c r="R277" i="2"/>
  <c r="P277" i="2"/>
  <c r="P558" i="2"/>
  <c r="R558" i="2"/>
  <c r="P379" i="2"/>
  <c r="R379" i="2"/>
  <c r="R14" i="2"/>
  <c r="P14" i="2"/>
  <c r="R92" i="2"/>
  <c r="P92" i="2"/>
  <c r="P722" i="2"/>
  <c r="R722" i="2"/>
  <c r="R168" i="2"/>
  <c r="P168" i="2"/>
  <c r="R676" i="2"/>
  <c r="P676" i="2"/>
  <c r="R57" i="2"/>
  <c r="P57" i="2"/>
  <c r="P643" i="2"/>
  <c r="R643" i="2"/>
  <c r="P527" i="2"/>
  <c r="R527" i="2"/>
  <c r="R645" i="2"/>
  <c r="P645" i="2"/>
  <c r="P462" i="2"/>
  <c r="R462" i="2"/>
  <c r="R352" i="2"/>
  <c r="P352" i="2"/>
  <c r="P134" i="2"/>
  <c r="R134" i="2"/>
  <c r="R357" i="2"/>
  <c r="P357" i="2"/>
  <c r="R481" i="2"/>
  <c r="P481" i="2"/>
  <c r="P346" i="2"/>
  <c r="R346" i="2"/>
  <c r="P659" i="2"/>
  <c r="R659" i="2"/>
  <c r="P655" i="2"/>
  <c r="R655" i="2"/>
  <c r="R176" i="2"/>
  <c r="P176" i="2"/>
  <c r="P514" i="2"/>
  <c r="R514" i="2"/>
  <c r="P274" i="2"/>
  <c r="R274" i="2"/>
  <c r="P551" i="2"/>
  <c r="R551" i="2"/>
  <c r="R52" i="2"/>
  <c r="P52" i="2"/>
  <c r="R413" i="2"/>
  <c r="P413" i="2"/>
  <c r="P266" i="2"/>
  <c r="R266" i="2"/>
  <c r="R553" i="2"/>
  <c r="P553" i="2"/>
  <c r="P319" i="2"/>
  <c r="R319" i="2"/>
  <c r="P418" i="2"/>
  <c r="R418" i="2"/>
  <c r="R58" i="2"/>
  <c r="P58" i="2"/>
  <c r="R313" i="2"/>
  <c r="P313" i="2"/>
  <c r="R509" i="2"/>
  <c r="P509" i="2"/>
  <c r="P367" i="2"/>
  <c r="R367" i="2"/>
  <c r="R604" i="2"/>
  <c r="P604" i="2"/>
  <c r="P454" i="2"/>
  <c r="R454" i="2"/>
  <c r="R73" i="2"/>
  <c r="V59" i="2"/>
  <c r="W59" i="2" s="1"/>
  <c r="P73" i="2"/>
  <c r="R136" i="2"/>
  <c r="P136" i="2"/>
  <c r="P79" i="2"/>
  <c r="R79" i="2"/>
  <c r="R173" i="2"/>
  <c r="P173" i="2"/>
  <c r="P311" i="2"/>
  <c r="R311" i="2"/>
  <c r="P703" i="2"/>
  <c r="R703" i="2"/>
  <c r="P370" i="2"/>
  <c r="R370" i="2"/>
  <c r="R361" i="2"/>
  <c r="P361" i="2"/>
  <c r="R605" i="2"/>
  <c r="P605" i="2"/>
  <c r="R649" i="2"/>
  <c r="P649" i="2"/>
  <c r="R316" i="2"/>
  <c r="P316" i="2"/>
  <c r="M797" i="2"/>
  <c r="V31" i="2" a="1"/>
  <c r="V31" i="2" s="1"/>
  <c r="W31" i="2" s="1"/>
  <c r="V38" i="2" a="1"/>
  <c r="V38" i="2" s="1"/>
  <c r="W38" i="2" s="1"/>
  <c r="V17" i="2" a="1"/>
  <c r="V17" i="2" s="1"/>
  <c r="W17" i="2" s="1"/>
  <c r="V25" i="2" a="1"/>
  <c r="V25" i="2" s="1"/>
  <c r="W25" i="2" s="1"/>
  <c r="V33" i="2" a="1"/>
  <c r="V33" i="2" s="1"/>
  <c r="W33" i="2" s="1"/>
  <c r="B24" i="24" l="1"/>
  <c r="B26" i="24" s="1"/>
  <c r="Q370" i="2"/>
  <c r="Q752" i="2"/>
  <c r="Q361" i="2"/>
  <c r="Q604" i="2"/>
  <c r="Q313" i="2"/>
  <c r="Q319" i="2"/>
  <c r="Q514" i="2"/>
  <c r="Q57" i="2"/>
  <c r="Q722" i="2"/>
  <c r="Q558" i="2"/>
  <c r="Q165" i="2"/>
  <c r="Q374" i="2"/>
  <c r="Q108" i="2"/>
  <c r="Q666" i="2"/>
  <c r="Q127" i="2"/>
  <c r="Q113" i="2"/>
  <c r="Q263" i="2"/>
  <c r="Q607" i="2"/>
  <c r="Q218" i="2"/>
  <c r="Q554" i="2"/>
  <c r="Q754" i="2"/>
  <c r="Q358" i="2"/>
  <c r="Q749" i="2"/>
  <c r="Q515" i="2"/>
  <c r="Q161" i="2"/>
  <c r="Q457" i="2"/>
  <c r="Q371" i="2"/>
  <c r="Q112" i="2"/>
  <c r="Q613" i="2"/>
  <c r="Q712" i="2"/>
  <c r="Q31" i="2"/>
  <c r="Q38" i="2"/>
  <c r="Q657" i="2"/>
  <c r="Q524" i="2"/>
  <c r="Q32" i="2"/>
  <c r="Q208" i="2"/>
  <c r="Q293" i="2"/>
  <c r="Q427" i="2"/>
  <c r="Q440" i="2"/>
  <c r="Q236" i="2"/>
  <c r="Q398" i="2"/>
  <c r="Q89" i="2"/>
  <c r="Q770" i="2"/>
  <c r="Q758" i="2"/>
  <c r="Q767" i="2"/>
  <c r="Q637" i="2"/>
  <c r="Q490" i="2"/>
  <c r="Q392" i="2"/>
  <c r="Q386" i="2"/>
  <c r="Q668" i="2"/>
  <c r="Q520" i="2"/>
  <c r="Q603" i="2"/>
  <c r="Q146" i="2"/>
  <c r="Q22" i="2"/>
  <c r="Q535" i="2"/>
  <c r="Q699" i="2"/>
  <c r="Q77" i="2"/>
  <c r="Q574" i="2"/>
  <c r="Q91" i="2"/>
  <c r="Q597" i="2"/>
  <c r="Q486" i="2"/>
  <c r="Q207" i="2"/>
  <c r="Q60" i="2"/>
  <c r="Q447" i="2"/>
  <c r="Q342" i="2"/>
  <c r="Q582" i="2"/>
  <c r="Q765" i="2"/>
  <c r="Q250" i="2"/>
  <c r="Q125" i="2"/>
  <c r="Q302" i="2"/>
  <c r="Q683" i="2"/>
  <c r="Q641" i="2"/>
  <c r="Q95" i="2"/>
  <c r="Q731" i="2"/>
  <c r="Q677" i="2"/>
  <c r="Q542" i="2"/>
  <c r="Q421" i="2"/>
  <c r="Q764" i="2"/>
  <c r="Q110" i="2"/>
  <c r="Q334" i="2"/>
  <c r="Q202" i="2"/>
  <c r="Q723" i="2"/>
  <c r="Q378" i="2"/>
  <c r="Q300" i="2"/>
  <c r="Q286" i="2"/>
  <c r="Q19" i="2"/>
  <c r="Q142" i="2"/>
  <c r="Q193" i="2"/>
  <c r="Q163" i="2"/>
  <c r="Q428" i="2"/>
  <c r="Q30" i="2"/>
  <c r="Q63" i="2"/>
  <c r="Q467" i="2"/>
  <c r="Q707" i="2"/>
  <c r="Q704" i="2"/>
  <c r="Q658" i="2"/>
  <c r="Q502" i="2"/>
  <c r="Q359" i="2"/>
  <c r="Q748" i="2"/>
  <c r="Q506" i="2"/>
  <c r="Q463" i="2"/>
  <c r="Q560" i="2"/>
  <c r="Q271" i="2"/>
  <c r="Q275" i="2"/>
  <c r="Q268" i="2"/>
  <c r="Q656" i="2"/>
  <c r="Q789" i="2"/>
  <c r="Q788" i="2"/>
  <c r="Q155" i="2"/>
  <c r="Q433" i="2"/>
  <c r="Q437" i="2"/>
  <c r="Q321" i="2"/>
  <c r="Q491" i="2"/>
  <c r="Q225" i="2"/>
  <c r="Q295" i="2"/>
  <c r="Q332" i="2"/>
  <c r="Q757" i="2"/>
  <c r="Q541" i="2"/>
  <c r="Q429" i="2"/>
  <c r="Q573" i="2"/>
  <c r="Q288" i="2"/>
  <c r="Q540" i="2"/>
  <c r="Q681" i="2"/>
  <c r="Q326" i="2"/>
  <c r="Q222" i="2"/>
  <c r="Q638" i="2"/>
  <c r="Q710" i="2"/>
  <c r="Q114" i="2"/>
  <c r="Q660" i="2"/>
  <c r="Q579" i="2"/>
  <c r="Q615" i="2"/>
  <c r="Q570" i="2"/>
  <c r="Q336" i="2"/>
  <c r="Q571" i="2"/>
  <c r="Q338" i="2"/>
  <c r="Q337" i="2"/>
  <c r="Q625" i="2"/>
  <c r="Q626" i="2"/>
  <c r="Q188" i="2"/>
  <c r="Q466" i="2"/>
  <c r="Q559" i="2"/>
  <c r="Q83" i="2"/>
  <c r="Q179" i="2"/>
  <c r="Q700" i="2"/>
  <c r="Q101" i="2"/>
  <c r="Q493" i="2"/>
  <c r="Q76" i="2"/>
  <c r="Q734" i="2"/>
  <c r="Q164" i="2"/>
  <c r="Q740" i="2"/>
  <c r="Q158" i="2"/>
  <c r="Q238" i="2"/>
  <c r="Q709" i="2"/>
  <c r="Q521" i="2"/>
  <c r="Q196" i="2"/>
  <c r="Q513" i="2"/>
  <c r="Q456" i="2"/>
  <c r="Q181" i="2"/>
  <c r="Q635" i="2"/>
  <c r="Q555" i="2"/>
  <c r="Q670" i="2"/>
  <c r="Q61" i="2"/>
  <c r="Q622" i="2"/>
  <c r="Q510" i="2"/>
  <c r="Q779" i="2"/>
  <c r="Q143" i="2"/>
  <c r="Q212" i="2"/>
  <c r="Q350" i="2"/>
  <c r="Q485" i="2"/>
  <c r="Q11" i="2"/>
  <c r="Q715" i="2"/>
  <c r="Q566" i="2"/>
  <c r="Q389" i="2"/>
  <c r="Q8" i="2"/>
  <c r="Q174" i="2"/>
  <c r="Q665" i="2"/>
  <c r="Q519" i="2"/>
  <c r="Q132" i="2"/>
  <c r="Q201" i="2"/>
  <c r="Q399" i="2"/>
  <c r="Q348" i="2"/>
  <c r="Q162" i="2"/>
  <c r="Q594" i="2"/>
  <c r="Q192" i="2"/>
  <c r="Q27" i="2"/>
  <c r="Q221" i="2"/>
  <c r="Q755" i="2"/>
  <c r="Q120" i="2"/>
  <c r="Q149" i="2"/>
  <c r="Q654" i="2"/>
  <c r="Q138" i="2"/>
  <c r="Q721" i="2"/>
  <c r="Q23" i="2"/>
  <c r="Q81" i="2"/>
  <c r="Q369" i="2"/>
  <c r="Q477" i="2"/>
  <c r="Q93" i="2"/>
  <c r="Q144" i="2"/>
  <c r="Q416" i="2"/>
  <c r="Q557" i="2"/>
  <c r="Q415" i="2"/>
  <c r="Q17" i="2"/>
  <c r="Q322" i="2"/>
  <c r="Q25" i="2"/>
  <c r="Q697" i="2"/>
  <c r="Q652" i="2"/>
  <c r="Q550" i="2"/>
  <c r="Q253" i="2"/>
  <c r="Q50" i="2"/>
  <c r="Q716" i="2"/>
  <c r="Q360" i="2"/>
  <c r="Q523" i="2"/>
  <c r="Q445" i="2"/>
  <c r="Q115" i="2"/>
  <c r="Q686" i="2"/>
  <c r="Q260" i="2"/>
  <c r="Q549" i="2"/>
  <c r="Q488" i="2"/>
  <c r="Q565" i="2"/>
  <c r="Q159" i="2"/>
  <c r="Q154" i="2"/>
  <c r="Q504" i="2"/>
  <c r="Q507" i="2"/>
  <c r="Q216" i="2"/>
  <c r="Q209" i="2"/>
  <c r="Q349" i="2"/>
  <c r="Q20" i="2"/>
  <c r="Q422" i="2"/>
  <c r="Q439" i="2"/>
  <c r="Q482" i="2"/>
  <c r="Q518" i="2"/>
  <c r="Q525" i="2"/>
  <c r="Q258" i="2"/>
  <c r="Q546" i="2"/>
  <c r="Q576" i="2"/>
  <c r="Q498" i="2"/>
  <c r="Q402" i="2"/>
  <c r="Q588" i="2"/>
  <c r="Q636" i="2"/>
  <c r="Q123" i="2"/>
  <c r="Q468" i="2"/>
  <c r="Q782" i="2"/>
  <c r="Q145" i="2"/>
  <c r="Q596" i="2"/>
  <c r="Q614" i="2"/>
  <c r="Q403" i="2"/>
  <c r="Q671" i="2"/>
  <c r="Q589" i="2"/>
  <c r="Q425" i="2"/>
  <c r="Q325" i="2"/>
  <c r="Q747" i="2"/>
  <c r="Q40" i="2"/>
  <c r="Q775" i="2"/>
  <c r="Q538" i="2"/>
  <c r="Q377" i="2"/>
  <c r="Q204" i="2"/>
  <c r="Q726" i="2"/>
  <c r="Q769" i="2"/>
  <c r="Q470" i="2"/>
  <c r="Q148" i="2"/>
  <c r="Q453" i="2"/>
  <c r="Q792" i="2"/>
  <c r="Q420" i="2"/>
  <c r="Q303" i="2"/>
  <c r="Q166" i="2"/>
  <c r="Q598" i="2"/>
  <c r="Q562" i="2"/>
  <c r="Q215" i="2"/>
  <c r="Q128" i="2"/>
  <c r="Q220" i="2"/>
  <c r="Q70" i="2"/>
  <c r="Q80" i="2"/>
  <c r="Q139" i="2"/>
  <c r="Q653" i="2"/>
  <c r="Q698" i="2"/>
  <c r="Q599" i="2"/>
  <c r="Q584" i="2"/>
  <c r="Q200" i="2"/>
  <c r="Q583" i="2"/>
  <c r="Q548" i="2"/>
  <c r="Q344" i="2"/>
  <c r="Q575" i="2"/>
  <c r="Q487" i="2"/>
  <c r="Q67" i="2"/>
  <c r="Q547" i="2"/>
  <c r="Q623" i="2"/>
  <c r="Q116" i="2"/>
  <c r="Q569" i="2"/>
  <c r="Q500" i="2"/>
  <c r="Q304" i="2"/>
  <c r="Q435" i="2"/>
  <c r="Q195" i="2"/>
  <c r="Q291" i="2"/>
  <c r="Q450" i="2"/>
  <c r="Q180" i="2"/>
  <c r="Q394" i="2"/>
  <c r="Q41" i="2"/>
  <c r="Q205" i="2"/>
  <c r="Q39" i="2"/>
  <c r="Q345" i="2"/>
  <c r="Q630" i="2"/>
  <c r="Q627" i="2"/>
  <c r="Q616" i="2"/>
  <c r="Q628" i="2"/>
  <c r="Q617" i="2"/>
  <c r="Q186" i="2"/>
  <c r="Q475" i="2"/>
  <c r="Q620" i="2"/>
  <c r="Q187" i="2"/>
  <c r="Q706" i="2"/>
  <c r="Q227" i="2"/>
  <c r="Q272" i="2"/>
  <c r="Q556" i="2"/>
  <c r="Q563" i="2"/>
  <c r="Q508" i="2"/>
  <c r="Q419" i="2"/>
  <c r="Q53" i="2"/>
  <c r="Q118" i="2"/>
  <c r="Q365" i="2"/>
  <c r="Q323" i="2"/>
  <c r="Q71" i="2"/>
  <c r="Q739" i="2"/>
  <c r="Q405" i="2"/>
  <c r="Q296" i="2"/>
  <c r="Q109" i="2"/>
  <c r="Q292" i="2"/>
  <c r="Q235" i="2"/>
  <c r="Q442" i="2"/>
  <c r="Q307" i="2"/>
  <c r="Q78" i="2"/>
  <c r="Q37" i="2"/>
  <c r="Q730" i="2"/>
  <c r="Q197" i="2"/>
  <c r="Q341" i="2"/>
  <c r="Q49" i="2"/>
  <c r="Q233" i="2"/>
  <c r="Q133" i="2"/>
  <c r="Q664" i="2"/>
  <c r="Q719" i="2"/>
  <c r="Q88" i="2"/>
  <c r="Q347" i="2"/>
  <c r="Q24" i="2"/>
  <c r="Q718" i="2"/>
  <c r="Q239" i="2"/>
  <c r="Q693" i="2"/>
  <c r="Q276" i="2"/>
  <c r="Q531" i="2"/>
  <c r="Q438" i="2"/>
  <c r="Q738" i="2"/>
  <c r="Q522" i="2"/>
  <c r="Q75" i="2"/>
  <c r="Q255" i="2"/>
  <c r="Q471" i="2"/>
  <c r="Q762" i="2"/>
  <c r="Q87" i="2"/>
  <c r="Q717" i="2"/>
  <c r="Q198" i="2"/>
  <c r="Q34" i="2"/>
  <c r="Q647" i="2"/>
  <c r="Q745" i="2"/>
  <c r="Q262" i="2"/>
  <c r="Q608" i="2"/>
  <c r="Q689" i="2"/>
  <c r="Q661" i="2"/>
  <c r="Q702" i="2"/>
  <c r="Q595" i="2"/>
  <c r="Q135" i="2"/>
  <c r="Q281" i="2"/>
  <c r="Q424" i="2"/>
  <c r="Q759" i="2"/>
  <c r="Q396" i="2"/>
  <c r="Q52" i="2"/>
  <c r="Q643" i="2"/>
  <c r="Q168" i="2"/>
  <c r="Q92" i="2"/>
  <c r="Q284" i="2"/>
  <c r="Q545" i="2"/>
  <c r="Q372" i="2"/>
  <c r="Q649" i="2"/>
  <c r="Q481" i="2"/>
  <c r="Q605" i="2"/>
  <c r="Q311" i="2"/>
  <c r="Q73" i="2"/>
  <c r="Q454" i="2"/>
  <c r="Q509" i="2"/>
  <c r="Q58" i="2"/>
  <c r="Q418" i="2"/>
  <c r="Q553" i="2"/>
  <c r="Q266" i="2"/>
  <c r="Q274" i="2"/>
  <c r="Q176" i="2"/>
  <c r="Q655" i="2"/>
  <c r="Q659" i="2"/>
  <c r="Q346" i="2"/>
  <c r="Q357" i="2"/>
  <c r="Q645" i="2"/>
  <c r="Q527" i="2"/>
  <c r="Q14" i="2"/>
  <c r="Q379" i="2"/>
  <c r="Q10" i="2"/>
  <c r="Q736" i="2"/>
  <c r="Q777" i="2"/>
  <c r="Q780" i="2"/>
  <c r="Q678" i="2"/>
  <c r="Q316" i="2"/>
  <c r="Q173" i="2"/>
  <c r="Q79" i="2"/>
  <c r="Q136" i="2"/>
  <c r="Q367" i="2"/>
  <c r="Q413" i="2"/>
  <c r="Q551" i="2"/>
  <c r="Q134" i="2"/>
  <c r="Q352" i="2"/>
  <c r="Q676" i="2"/>
  <c r="Q446" i="2"/>
  <c r="Q586" i="2"/>
  <c r="Q727" i="2"/>
  <c r="Q85" i="2"/>
  <c r="Q426" i="2"/>
  <c r="Q742" i="2"/>
  <c r="Q119" i="2"/>
  <c r="Q269" i="2"/>
  <c r="Q214" i="2"/>
  <c r="Q320" i="2"/>
  <c r="Q317" i="2"/>
  <c r="Q130" i="2"/>
  <c r="Q460" i="2"/>
  <c r="Q610" i="2"/>
  <c r="Q410" i="2"/>
  <c r="Q790" i="2"/>
  <c r="Q793" i="2"/>
  <c r="Q478" i="2"/>
  <c r="Q434" i="2"/>
  <c r="Q312" i="2"/>
  <c r="Q278" i="2"/>
  <c r="Q436" i="2"/>
  <c r="Q229" i="2"/>
  <c r="Q331" i="2"/>
  <c r="Q391" i="2"/>
  <c r="Q744" i="2"/>
  <c r="Q318" i="2"/>
  <c r="Q182" i="2"/>
  <c r="Q587" i="2"/>
  <c r="Q299" i="2"/>
  <c r="Q219" i="2"/>
  <c r="Q245" i="2"/>
  <c r="Q28" i="2"/>
  <c r="Q577" i="2"/>
  <c r="Q773" i="2"/>
  <c r="Q380" i="2"/>
  <c r="Q51" i="2"/>
  <c r="Q388" i="2"/>
  <c r="Q72" i="2"/>
  <c r="Q44" i="2"/>
  <c r="Q568" i="2"/>
  <c r="Q152" i="2"/>
  <c r="Q753" i="2"/>
  <c r="Q688" i="2"/>
  <c r="Q516" i="2"/>
  <c r="Q294" i="2"/>
  <c r="Q210" i="2"/>
  <c r="Q327" i="2"/>
  <c r="Q252" i="2"/>
  <c r="Q639" i="2"/>
  <c r="Q633" i="2"/>
  <c r="Q771" i="2"/>
  <c r="Q756" i="2"/>
  <c r="Q714" i="2"/>
  <c r="Q124" i="2"/>
  <c r="Q157" i="2"/>
  <c r="Q397" i="2"/>
  <c r="Q484" i="2"/>
  <c r="Q784" i="2"/>
  <c r="Q211" i="2"/>
  <c r="Q42" i="2"/>
  <c r="Q423" i="2"/>
  <c r="Q783" i="2"/>
  <c r="Q18" i="2"/>
  <c r="Q279" i="2"/>
  <c r="Q612" i="2"/>
  <c r="Q261" i="2"/>
  <c r="Q107" i="2"/>
  <c r="Q289" i="2"/>
  <c r="Q86" i="2"/>
  <c r="Q251" i="2"/>
  <c r="Q111" i="2"/>
  <c r="Q243" i="2"/>
  <c r="Q153" i="2"/>
  <c r="Q333" i="2"/>
  <c r="Q567" i="2"/>
  <c r="Q480" i="2"/>
  <c r="Q564" i="2"/>
  <c r="Q368" i="2"/>
  <c r="Q172" i="2"/>
  <c r="Q16" i="2"/>
  <c r="Q362" i="2"/>
  <c r="Q746" i="2"/>
  <c r="Q464" i="2"/>
  <c r="Q412" i="2"/>
  <c r="Q364" i="2"/>
  <c r="Q137" i="2"/>
  <c r="Q376" i="2"/>
  <c r="Q536" i="2"/>
  <c r="Q651" i="2"/>
  <c r="Q65" i="2"/>
  <c r="Q766" i="2"/>
  <c r="Q673" i="2"/>
  <c r="Q787" i="2"/>
  <c r="Q194" i="2"/>
  <c r="Q501" i="2"/>
  <c r="Q117" i="2"/>
  <c r="Q404" i="2"/>
  <c r="Q105" i="2"/>
  <c r="Q246" i="2"/>
  <c r="Q774" i="2"/>
  <c r="Q543" i="2"/>
  <c r="Q231" i="2"/>
  <c r="Q675" i="2"/>
  <c r="Q256" i="2"/>
  <c r="Q151" i="2"/>
  <c r="Q761" i="2"/>
  <c r="Q29" i="2"/>
  <c r="Q473" i="2"/>
  <c r="Q411" i="2"/>
  <c r="Q674" i="2"/>
  <c r="Q100" i="2"/>
  <c r="Q9" i="2"/>
  <c r="Q90" i="2"/>
  <c r="Q351" i="2"/>
  <c r="Q483" i="2"/>
  <c r="Q189" i="2"/>
  <c r="Q495" i="2"/>
  <c r="Q476" i="2"/>
  <c r="Q496" i="2"/>
  <c r="Q619" i="2"/>
  <c r="Q632" i="2"/>
  <c r="Q572" i="2"/>
  <c r="Q497" i="2"/>
  <c r="Q140" i="2"/>
  <c r="Q184" i="2"/>
  <c r="Q794" i="2"/>
  <c r="Q131" i="2"/>
  <c r="Q55" i="2"/>
  <c r="Q217" i="2"/>
  <c r="Q407" i="2"/>
  <c r="Q160" i="2"/>
  <c r="Q611" i="2"/>
  <c r="Q503" i="2"/>
  <c r="Q223" i="2"/>
  <c r="Q382" i="2"/>
  <c r="Q526" i="2"/>
  <c r="Q309" i="2"/>
  <c r="Q781" i="2"/>
  <c r="Q247" i="2"/>
  <c r="Q772" i="2"/>
  <c r="Q760" i="2"/>
  <c r="Q593" i="2"/>
  <c r="Q232" i="2"/>
  <c r="Q177" i="2"/>
  <c r="Q363" i="2"/>
  <c r="Q443" i="2"/>
  <c r="Q270" i="2"/>
  <c r="Q129" i="2"/>
  <c r="Q634" i="2"/>
  <c r="Q54" i="2"/>
  <c r="Q539" i="2"/>
  <c r="Q98" i="2"/>
  <c r="Q213" i="2"/>
  <c r="Q552" i="2"/>
  <c r="Q448" i="2"/>
  <c r="Q103" i="2"/>
  <c r="Q682" i="2"/>
  <c r="Q99" i="2"/>
  <c r="Q324" i="2"/>
  <c r="Q228" i="2"/>
  <c r="Q687" i="2"/>
  <c r="Q528" i="2"/>
  <c r="Q669" i="2"/>
  <c r="Q642" i="2"/>
  <c r="Q237" i="2"/>
  <c r="Q21" i="2"/>
  <c r="Q102" i="2"/>
  <c r="Q36" i="2"/>
  <c r="Q234" i="2"/>
  <c r="Q56" i="2"/>
  <c r="Q458" i="2"/>
  <c r="Q224" i="2"/>
  <c r="Q650" i="2"/>
  <c r="Q264" i="2"/>
  <c r="Q290" i="2"/>
  <c r="Q401" i="2"/>
  <c r="Q242" i="2"/>
  <c r="Q431" i="2"/>
  <c r="Q785" i="2"/>
  <c r="Q609" i="2"/>
  <c r="Q171" i="2"/>
  <c r="Q776" i="2"/>
  <c r="Q390" i="2"/>
  <c r="Q703" i="2"/>
  <c r="Q462" i="2"/>
  <c r="Q277" i="2"/>
  <c r="Q305" i="2"/>
  <c r="Q283" i="2"/>
  <c r="Q408" i="2"/>
  <c r="Q684" i="2"/>
  <c r="Q249" i="2"/>
  <c r="Q122" i="2"/>
  <c r="Q185" i="2"/>
  <c r="Q226" i="2"/>
  <c r="Q74" i="2"/>
  <c r="Q602" i="2"/>
  <c r="Q170" i="2"/>
  <c r="Q694" i="2"/>
  <c r="Q383" i="2"/>
  <c r="Q33" i="2"/>
  <c r="Q46" i="2"/>
  <c r="Q353" i="2"/>
  <c r="Q335" i="2"/>
  <c r="Q590" i="2"/>
  <c r="Q241" i="2"/>
  <c r="Q183" i="2"/>
  <c r="Q705" i="2"/>
  <c r="Q581" i="2"/>
  <c r="Q62" i="2"/>
  <c r="Q244" i="2"/>
  <c r="Q356" i="2"/>
  <c r="Q414" i="2"/>
  <c r="Q733" i="2"/>
  <c r="Q47" i="2"/>
  <c r="Q662" i="2"/>
  <c r="Q692" i="2"/>
  <c r="Q713" i="2"/>
  <c r="Q340" i="2"/>
  <c r="Q315" i="2"/>
  <c r="Q385" i="2"/>
  <c r="Q786" i="2"/>
  <c r="Q537" i="2"/>
  <c r="Q387" i="2"/>
  <c r="Q663" i="2"/>
  <c r="Q381" i="2"/>
  <c r="Q150" i="2"/>
  <c r="Q297" i="2"/>
  <c r="Q84" i="2"/>
  <c r="Q432" i="2"/>
  <c r="Q591" i="2"/>
  <c r="Q441" i="2"/>
  <c r="Q672" i="2"/>
  <c r="Q147" i="2"/>
  <c r="Q534" i="2"/>
  <c r="Q529" i="2"/>
  <c r="Q206" i="2"/>
  <c r="Q43" i="2"/>
  <c r="Q561" i="2"/>
  <c r="Q472" i="2"/>
  <c r="Q257" i="2"/>
  <c r="Q328" i="2"/>
  <c r="Q7" i="2"/>
  <c r="Q606" i="2"/>
  <c r="Q267" i="2"/>
  <c r="Q737" i="2"/>
  <c r="Q544" i="2"/>
  <c r="Q679" i="2"/>
  <c r="Q104" i="2"/>
  <c r="Q417" i="2"/>
  <c r="Q254" i="2"/>
  <c r="Q489" i="2"/>
  <c r="Q711" i="2"/>
  <c r="Q45" i="2"/>
  <c r="Q729" i="2"/>
  <c r="Q585" i="2"/>
  <c r="Q768" i="2"/>
  <c r="Q375" i="2"/>
  <c r="Q339" i="2"/>
  <c r="Q12" i="2"/>
  <c r="Q494" i="2"/>
  <c r="Q308" i="2"/>
  <c r="Q600" i="2"/>
  <c r="Q451" i="2"/>
  <c r="Q126" i="2"/>
  <c r="Q465" i="2"/>
  <c r="Q330" i="2"/>
  <c r="Q455" i="2"/>
  <c r="Q646" i="2"/>
  <c r="Q82" i="2"/>
  <c r="Q406" i="2"/>
  <c r="Q701" i="2"/>
  <c r="Q169" i="2"/>
  <c r="Q265" i="2"/>
  <c r="Q64" i="2"/>
  <c r="Q273" i="2"/>
  <c r="Q68" i="2"/>
  <c r="Q578" i="2"/>
  <c r="Q592" i="2"/>
  <c r="Q778" i="2"/>
  <c r="Q230" i="2"/>
  <c r="Q532" i="2"/>
  <c r="Q248" i="2"/>
  <c r="Q13" i="2"/>
  <c r="Q15" i="2"/>
  <c r="Q69" i="2"/>
  <c r="Q728" i="2"/>
  <c r="Q280" i="2"/>
  <c r="Q685" i="2"/>
  <c r="Q696" i="2"/>
  <c r="Q648" i="2"/>
  <c r="Q492" i="2"/>
  <c r="Q285" i="2"/>
  <c r="Q141" i="2"/>
  <c r="Q156" i="2"/>
  <c r="Q621" i="2"/>
  <c r="Q282" i="2"/>
  <c r="Q400" i="2"/>
  <c r="Q106" i="2"/>
  <c r="Q199" i="2"/>
  <c r="Q724" i="2"/>
  <c r="Q94" i="2"/>
  <c r="Q97" i="2"/>
  <c r="Q708" i="2"/>
  <c r="Q393" i="2"/>
  <c r="Q474" i="2"/>
  <c r="Q624" i="2"/>
  <c r="Q618" i="2"/>
  <c r="Q190" i="2"/>
  <c r="Q750" i="2"/>
  <c r="Q631" i="2"/>
  <c r="Q629" i="2"/>
  <c r="Q191" i="2"/>
  <c r="Q751" i="2"/>
  <c r="Q6" i="2"/>
  <c r="Q314" i="2"/>
  <c r="Q601" i="2"/>
  <c r="Q121" i="2"/>
  <c r="Q743" i="2"/>
  <c r="Q59" i="2"/>
  <c r="Q26" i="2"/>
  <c r="Q505" i="2"/>
  <c r="Q167" i="2"/>
  <c r="Q791" i="2"/>
  <c r="Q310" i="2"/>
  <c r="Q409" i="2"/>
  <c r="Q512" i="2"/>
  <c r="Q175" i="2"/>
  <c r="Q461" i="2"/>
  <c r="Q695" i="2"/>
  <c r="Q203" i="2"/>
  <c r="Q373" i="2"/>
  <c r="Q763" i="2"/>
  <c r="Q680" i="2"/>
  <c r="Q725" i="2"/>
  <c r="Q459" i="2"/>
  <c r="Q499" i="2"/>
  <c r="Q355" i="2"/>
  <c r="Q530" i="2"/>
  <c r="Q343" i="2"/>
  <c r="Q298" i="2"/>
  <c r="Q479" i="2"/>
  <c r="Q644" i="2"/>
  <c r="Q301" i="2"/>
  <c r="Q691" i="2"/>
  <c r="Q580" i="2"/>
  <c r="Q533" i="2"/>
  <c r="Q667" i="2"/>
  <c r="Q430" i="2"/>
  <c r="Q259" i="2"/>
  <c r="Q469" i="2"/>
  <c r="Q366" i="2"/>
  <c r="Q640" i="2"/>
  <c r="Q741" i="2"/>
  <c r="Q452" i="2"/>
  <c r="Q732" i="2"/>
  <c r="Q690" i="2"/>
  <c r="Q48" i="2"/>
  <c r="Q66" i="2"/>
  <c r="Q720" i="2"/>
  <c r="Q354" i="2"/>
  <c r="Q306" i="2"/>
  <c r="Q240" i="2"/>
  <c r="Q35" i="2"/>
  <c r="Q178" i="2"/>
  <c r="Q511" i="2"/>
  <c r="Q517" i="2"/>
  <c r="Q329" i="2"/>
  <c r="Q287" i="2"/>
  <c r="Q449" i="2"/>
  <c r="Q395" i="2"/>
  <c r="Q444" i="2"/>
  <c r="Q96" i="2"/>
  <c r="Q384" i="2"/>
  <c r="Q735" i="2"/>
  <c r="V52" i="2" l="1"/>
  <c r="V51" i="2"/>
  <c r="V50" i="2"/>
  <c r="V49" i="2"/>
  <c r="V48" i="2"/>
  <c r="V47" i="2"/>
  <c r="V46" i="2"/>
  <c r="V45" i="2"/>
  <c r="V44" i="2"/>
  <c r="V43" i="2"/>
  <c r="U51" i="2"/>
  <c r="U50" i="2"/>
  <c r="U48" i="2"/>
  <c r="U46" i="2"/>
  <c r="U44" i="2"/>
  <c r="U52" i="2"/>
  <c r="U49" i="2"/>
  <c r="U47" i="2"/>
  <c r="U45" i="2"/>
  <c r="U43" i="2"/>
  <c r="T52" i="2"/>
  <c r="T51" i="2"/>
  <c r="T50" i="2"/>
  <c r="T49" i="2"/>
  <c r="T48" i="2"/>
  <c r="T47" i="2"/>
  <c r="T46" i="2"/>
  <c r="T45" i="2"/>
  <c r="T44" i="2"/>
  <c r="T43" i="2"/>
  <c r="W45" i="2" l="1"/>
  <c r="W49" i="2"/>
  <c r="W46" i="2"/>
  <c r="W50" i="2"/>
  <c r="W43" i="2"/>
  <c r="W47" i="2"/>
  <c r="W51" i="2"/>
  <c r="W44" i="2"/>
  <c r="W48" i="2"/>
  <c r="W52" i="2"/>
</calcChain>
</file>

<file path=xl/connections.xml><?xml version="1.0" encoding="utf-8"?>
<connections xmlns="http://schemas.openxmlformats.org/spreadsheetml/2006/main">
  <connection id="1" odcFile="C:\Users\ljichi\Documents\My Data Sources\haad-hs1sql AnalysisRequests LJ_DRG_claims.odc" keepAlive="1" name="haad-hs1sql AnalysisRequests LJ_DRG_claims" type="5" refreshedVersion="4">
    <dbPr connection="Provider=SQLOLEDB.1;Integrated Security=SSPI;Persist Security Info=True;Initial Catalog=AnalysisRequests;Data Source=haad-hs1sql;Use Procedure for Prepare=1;Auto Translate=True;Packet Size=4096;Workstation ID=HAAD1014L;Use Encryption for Data=False;Tag with column collation when possible=False" command="&quot;AnalysisRequests&quot;.&quot;dbo&quot;.&quot;LJ_DRG_claims&quot;" commandType="3"/>
  </connection>
  <connection id="2" odcFile="C:\Users\ljichi\Documents\My Data Sources\haad-hs1sql AnalysisRequests LJ_DRGFutureClaimsCount.odc" keepAlive="1" name="haad-hs1sql AnalysisRequests LJ_DRGFutureClaimsCount" type="5" refreshedVersion="4">
    <dbPr connection="Provider=SQLOLEDB.1;Integrated Security=SSPI;Persist Security Info=True;Initial Catalog=AnalysisRequests;Data Source=haad-hs1sql;Use Procedure for Prepare=1;Auto Translate=True;Packet Size=4096;Workstation ID=HAAD1014L;Use Encryption for Data=False;Tag with column collation when possible=False" command="&quot;AnalysisRequests&quot;.&quot;dbo&quot;.&quot;LJ_DRGFutureClaimsCount&quot;" commandType="3"/>
  </connection>
  <connection id="3" odcFile="C:\Users\jbardopoulos\Documents\My Data Sources\haad-hs1sql Analytics KEH.odc" keepAlive="1" name="haad-hs1sql Analytics KEH" type="5" refreshedVersion="4" background="1" refreshOnLoad="1">
    <dbPr connection="Provider=MSOLAP.4;Integrated Security=SSPI;Persist Security Info=True;Initial Catalog=Analytics;Data Source=haad-hs1sql;MDX Compatibility=1;Safety Options=2;MDX Missing Member Mode=Error" command="KEH" commandType="1"/>
    <olapPr sendLocale="1" rowDrillCount="1000"/>
  </connection>
  <connection id="4" keepAlive="1" name="ThisWorkbookDataModel" description="This connection is used by Excel for communication between the workbook and embedded PowerPivot data, and should not be manually edited or deleted." type="5" refreshedVersion="0" background="1">
    <dbPr connection="Provider=MSOLAP.5;Persist Security Info=True;Initial Catalog=Microsoft_SQLServer_AnalysisServices;Data Source=$Embedded$;MDX Compatibility=1;Safety Options=2;MDX Missing Member Mode=Error;Optimize Response=3;Cell Error Mode=TextValue;ConnectTo=11.0" command="Sandbox" commandType="1"/>
    <olapPr sendLocale="1" rowDrillCount="1000"/>
    <extLst>
      <ext xmlns:x14="http://schemas.microsoft.com/office/spreadsheetml/2009/9/main" uri="{D79990A0-CA42-45e3-83F4-45C500A0EAA5}">
        <x14:connection culture="" embeddedDataId="Microsoft_SQLServer_AnalysisServices"/>
      </ext>
    </extLst>
  </connection>
</connections>
</file>

<file path=xl/sharedStrings.xml><?xml version="1.0" encoding="utf-8"?>
<sst xmlns="http://schemas.openxmlformats.org/spreadsheetml/2006/main" count="2542" uniqueCount="1731">
  <si>
    <t>Severity</t>
  </si>
  <si>
    <t>DRG</t>
  </si>
  <si>
    <t>a</t>
  </si>
  <si>
    <t>Cost</t>
  </si>
  <si>
    <t>n</t>
  </si>
  <si>
    <t>W</t>
  </si>
  <si>
    <t>severity</t>
  </si>
  <si>
    <t>BaseDRG</t>
  </si>
  <si>
    <t>All</t>
  </si>
  <si>
    <t>Nervous System</t>
  </si>
  <si>
    <t>The Eye</t>
  </si>
  <si>
    <t>The Ear, Nose, Mouth &amp; Throat</t>
  </si>
  <si>
    <t>Respiratory System</t>
  </si>
  <si>
    <t>The Circulatory System</t>
  </si>
  <si>
    <t>The Digestive System</t>
  </si>
  <si>
    <t>The Hepatobiliary System &amp; Pancreas</t>
  </si>
  <si>
    <t>The Musculoskeletal System &amp; Connective Tissue</t>
  </si>
  <si>
    <t>The Skin, Subcutaneous Tissue &amp; Breast</t>
  </si>
  <si>
    <t>The Endocrine, Nutritional &amp; Metabolic Systems</t>
  </si>
  <si>
    <t>The Urinary Tract</t>
  </si>
  <si>
    <t>The Male Reproductive System</t>
  </si>
  <si>
    <t>The Female Reproductive System</t>
  </si>
  <si>
    <t>Childbirth</t>
  </si>
  <si>
    <t>Newborns &amp; Other Neonates</t>
  </si>
  <si>
    <t>Blood, Blood Forming Organs, Immunological System</t>
  </si>
  <si>
    <t>The Myeloproliferative System &amp; Poorly Differentiated Neoplasms</t>
  </si>
  <si>
    <t>Infectious &amp; Parasitic Diseases Of Systemic Or Unspecified Sites</t>
  </si>
  <si>
    <t>Mental Diseases &amp; Disorders</t>
  </si>
  <si>
    <t>Alcohol/Drug Abuse &amp; Dependence</t>
  </si>
  <si>
    <t>Injuries, Poisonings &amp; Toxic Effects Of Drugs</t>
  </si>
  <si>
    <t>Factors Influencing Health Status &amp; Other Contacts With Health Services</t>
  </si>
  <si>
    <t>MDC</t>
  </si>
  <si>
    <t>W'</t>
  </si>
  <si>
    <t>TotalCost</t>
  </si>
  <si>
    <t>W''</t>
  </si>
  <si>
    <t>Monotonic</t>
  </si>
  <si>
    <t>Credibility</t>
  </si>
  <si>
    <t>Weight update</t>
  </si>
  <si>
    <t>Correlation</t>
  </si>
  <si>
    <t>∆W</t>
  </si>
  <si>
    <t>Description</t>
  </si>
  <si>
    <t>Change</t>
  </si>
  <si>
    <t>∆W%</t>
  </si>
  <si>
    <t>Top DRG weight increases (%)</t>
  </si>
  <si>
    <t>Bottom DRGs weight increases (%)</t>
  </si>
  <si>
    <t>IM Vaginal Delivery</t>
  </si>
  <si>
    <t>IP Appendiceal Procedures</t>
  </si>
  <si>
    <t>IP Percutaneous Cardiovascular Procedures</t>
  </si>
  <si>
    <t>IM Angina Pectoris &amp; Chest Pain</t>
  </si>
  <si>
    <t>IP Vagina, Cervix &amp; Vulva Procedures</t>
  </si>
  <si>
    <t>IP Other Skin, Subcutaneous Tissue &amp; Breast Procedures</t>
  </si>
  <si>
    <t>IP Intraocular &amp; Lens Procedures</t>
  </si>
  <si>
    <t>IP Major Lower Extremity Joint &amp; Limb Reattachment Procedures</t>
  </si>
  <si>
    <t>IM Asthma &amp; Bronchiolitis</t>
  </si>
  <si>
    <t>IM Inborn Errors Of Metabolism</t>
  </si>
  <si>
    <t>IM Acute Myocardial Infarction</t>
  </si>
  <si>
    <t>IP Vaginal Delivery With Procedure Except Sterilization &amp;/Or Dilation &amp; Curettage</t>
  </si>
  <si>
    <t>IP Inguinal &amp; Femoral Hernia Procedures</t>
  </si>
  <si>
    <t>IP Other Complex Head &amp; Neck Procedures</t>
  </si>
  <si>
    <t>IP Dilation &amp; Curettage, Intrauterine &amp; Cervical Procedures</t>
  </si>
  <si>
    <t>IM Heart Failure</t>
  </si>
  <si>
    <t>IM Abortion</t>
  </si>
  <si>
    <t>IP Skin Graft Without Burns</t>
  </si>
  <si>
    <t>IM Threatened Abortion</t>
  </si>
  <si>
    <t>IP Upper Extremity Procedures</t>
  </si>
  <si>
    <t>IM Trauma To The Skin, Subcutaneous Tissue &amp; Breast</t>
  </si>
  <si>
    <t>IM Other Factors Influencing Health Status</t>
  </si>
  <si>
    <t>IM Cardiac Arrhythmia &amp; Conduction Disorders</t>
  </si>
  <si>
    <t>IM Red Blood Cell Disorders Except Sickle Cell Anemia Crisis</t>
  </si>
  <si>
    <t>IP Tonsil &amp; Adenoid Procedures</t>
  </si>
  <si>
    <t>IP Cesarean Delivery</t>
  </si>
  <si>
    <t>IM Coagulation Disorders</t>
  </si>
  <si>
    <t>IM Neonate, Birthwt 1000-1499 Grams Without Major Procedure</t>
  </si>
  <si>
    <t>IM Hypovolemia &amp; Electrolyte Disorders</t>
  </si>
  <si>
    <t>IM Digestive Malignancy</t>
  </si>
  <si>
    <t>IP Other Ear, Nose, Mouth &amp; Throat Procedures</t>
  </si>
  <si>
    <t>IM Head Trauma</t>
  </si>
  <si>
    <t>IM Poisoning &amp; Toxic Effects Of Drugs</t>
  </si>
  <si>
    <t>IP Orbital &amp; Extraocular Procedures</t>
  </si>
  <si>
    <t>IP Cardiac Valve Procedures Without Cardiac Catheterization</t>
  </si>
  <si>
    <t>IM Non-Bacterial Infections</t>
  </si>
  <si>
    <t>IP Hernia Procedures Except Inguinal &amp; Femoral</t>
  </si>
  <si>
    <t>IP Uterine &amp; Adnexal Procedures</t>
  </si>
  <si>
    <t>IM Connective Tissue Disorders</t>
  </si>
  <si>
    <t>IP Other Circulatory System Procedures</t>
  </si>
  <si>
    <t>IP Breast Procedures</t>
  </si>
  <si>
    <t>IP Vein Ligation &amp; Stripping</t>
  </si>
  <si>
    <t>IP Penis Procedures</t>
  </si>
  <si>
    <t>IM Diabetes And Nutritional &amp; Misc Metabolic Disorders</t>
  </si>
  <si>
    <t>IP Coronary Bypass Without Cardiac Catheterization</t>
  </si>
  <si>
    <t>IM Kidney &amp; Urinary Tract Malignancy &amp; Renal Failure</t>
  </si>
  <si>
    <t>IP Local Excision &amp; Removal Of Internal Fixation Device</t>
  </si>
  <si>
    <t>IM Peptic Ulcer &amp; Gastritis</t>
  </si>
  <si>
    <t>IM Syncope &amp; Collapse</t>
  </si>
  <si>
    <t>IM Peripheral &amp; Other Vascular Disorders</t>
  </si>
  <si>
    <t>IM Fracture Or Dislocation Except Femur &amp; Pelvis</t>
  </si>
  <si>
    <t>IM Other Gastroenteritis &amp; Abdominal Pain</t>
  </si>
  <si>
    <t>IP Peritoneal Adhesiolysis</t>
  </si>
  <si>
    <t>IP Complex Intestinal Procedures</t>
  </si>
  <si>
    <t>IM Non-Traumatic Intracranial Hemorrhage</t>
  </si>
  <si>
    <t>IM Cardiac Congenital &amp; Valvular Disorders</t>
  </si>
  <si>
    <t>IP Spinal Fusion Procedures Except For Curvature Of The Spine</t>
  </si>
  <si>
    <t>IM Lymphoma &amp; Non-Acute Leukemia</t>
  </si>
  <si>
    <t>IM Agranulocytosis</t>
  </si>
  <si>
    <t>IP Soft Tissue Procedures</t>
  </si>
  <si>
    <t>IP Cardiac Catheterization</t>
  </si>
  <si>
    <t>IP Other Cardiothoracic Procedures</t>
  </si>
  <si>
    <t>IM Other Digestive System Diagnoses</t>
  </si>
  <si>
    <t>IP Cardiac Defibrillator &amp; Heart Assist System Insertion</t>
  </si>
  <si>
    <t>IP Cardiac Pacemaker &amp; Defibrillator Device Replacement</t>
  </si>
  <si>
    <t>IM Fracture Of Pelvis Or Dislocation Of Hip</t>
  </si>
  <si>
    <t>IM Respiratory Malignancy</t>
  </si>
  <si>
    <t>IM Pulmonary Embolism</t>
  </si>
  <si>
    <t>IM Other Biliary Tract Disorders</t>
  </si>
  <si>
    <t>IP Skin Graft With Burns</t>
  </si>
  <si>
    <t>IM Malignant Breast Disorders</t>
  </si>
  <si>
    <t>IM Chemotherapy</t>
  </si>
  <si>
    <t>IM Musculoskeletal Signs, Symptoms, Sprains &amp; Minor Inflammations</t>
  </si>
  <si>
    <t>IP Cranial &amp; Peripheral Nerve Procedures</t>
  </si>
  <si>
    <t>IM Fractures Of Femur</t>
  </si>
  <si>
    <t>IM Diverticulitis, Diverticulosis &amp; Inflammatory Bowel Disease</t>
  </si>
  <si>
    <t>IP Permanent Cardiac Pacemaker Insertion</t>
  </si>
  <si>
    <t>IM Other Ear, Nose, Mouth &amp; Throat Diagnoses</t>
  </si>
  <si>
    <t>IP Extracranial Vascular Procedures</t>
  </si>
  <si>
    <t>IM Neonate, Birthwt 1500-1999 Grams Without Major Procedure</t>
  </si>
  <si>
    <t>IM Other Injury, Poisoning &amp; Toxic Effect Diagnoses</t>
  </si>
  <si>
    <t>IM Dental &amp; Oral Disease</t>
  </si>
  <si>
    <t>IM Concussion</t>
  </si>
  <si>
    <t>IM Other Bone &amp; Joint Diseases</t>
  </si>
  <si>
    <t>IM Epiglottitis, Otitis Media, Upper Respiratory Tract Infection &amp; Laryngotracheitis</t>
  </si>
  <si>
    <t>IM Hypertension</t>
  </si>
  <si>
    <t>IP Carpal Tunnel Release</t>
  </si>
  <si>
    <t>IM Other Eye Disorders</t>
  </si>
  <si>
    <t>IM Nervous System Malignancy &amp; Degenerative Disorders</t>
  </si>
  <si>
    <t>IP Cranial &amp; Facial Bone Reconstructive Procedures</t>
  </si>
  <si>
    <t>IP Non-Complex Prostate &amp; Scrotal Contents Procedures</t>
  </si>
  <si>
    <t>IP Circumcision</t>
  </si>
  <si>
    <t>IP Bilateral &amp; Multiple Major Lower Extremity Joint Procedures</t>
  </si>
  <si>
    <t>IM Other Blood &amp; Blood Forming Organs Disorders</t>
  </si>
  <si>
    <t>IP Complex Prostatectomy Procedures</t>
  </si>
  <si>
    <t>IP Craniotomy</t>
  </si>
  <si>
    <t>IM Dysequilibrium</t>
  </si>
  <si>
    <t>IP Abortion Procedures</t>
  </si>
  <si>
    <t>IM Complications Of Treatment</t>
  </si>
  <si>
    <t>IP Salivary Gland Procedures</t>
  </si>
  <si>
    <t>IP Non-Complex Stomach, Esophageal &amp; Duodenal Procedures</t>
  </si>
  <si>
    <t>IM Major Skin Disorders</t>
  </si>
  <si>
    <t>IM Other Circulatory System Diagnoses</t>
  </si>
  <si>
    <t>IP Thyroid, Parathyroid &amp; Thyroglossal Duct Procedures</t>
  </si>
  <si>
    <t>IM Liver Disorders Except Malignancy, Cirrhosis Or Alcoholic Hepatitis</t>
  </si>
  <si>
    <t>IM Major Gastrointestinal Infections</t>
  </si>
  <si>
    <t>IP Create, Revise, Remove Dialysis Device</t>
  </si>
  <si>
    <t>IM Cardiac Arrest, Unexplained</t>
  </si>
  <si>
    <t>IM Nephritis</t>
  </si>
  <si>
    <t>IP Mouth Procedures</t>
  </si>
  <si>
    <t>IP Ventricular Shunt Procedures</t>
  </si>
  <si>
    <t>IP Complex Thoracic Vascular Procedures</t>
  </si>
  <si>
    <t>IM Cardiomyopathy</t>
  </si>
  <si>
    <t>IM Major Chest Trauma</t>
  </si>
  <si>
    <t>IM Other Myeloprolif Disorders &amp; Poorly Differentiated Neoplasm Diagnosis</t>
  </si>
  <si>
    <t>IP Cleft Lip &amp; Palate Repair</t>
  </si>
  <si>
    <t>IM Respiratory Failure</t>
  </si>
  <si>
    <t>IM Other Endocrine Disorders</t>
  </si>
  <si>
    <t>IM Malfunction, Reaction &amp; Complication Of Cardiaovascolar Device Or Procedure</t>
  </si>
  <si>
    <t>IM Bacterial &amp; Tuberculous Infections Of Nervous System</t>
  </si>
  <si>
    <t>IM Drug &amp; Alcohol Abuse &amp; Dependence, Left Against Medical Advice</t>
  </si>
  <si>
    <t>IM Kidney &amp; Urinary Tract Signs &amp; Symptoms</t>
  </si>
  <si>
    <t>IM Migraine &amp; Other Headaches</t>
  </si>
  <si>
    <t>IM Malfunction, Reaction Or Complication Of Urinary Tract Device, Graft Or Transplantation</t>
  </si>
  <si>
    <t>IP Complex Biliary Tract Procedures</t>
  </si>
  <si>
    <t>IM Bipolar Disorders</t>
  </si>
  <si>
    <t>IP Cardiac Valve Procedures With Cardiac Catheterization</t>
  </si>
  <si>
    <t>IP Pelvic Evisceration, Radical Hysterectectomy &amp; Radical Vulvectomy</t>
  </si>
  <si>
    <t>IM Ear, Nose, Mouth &amp; Throat Malignancy</t>
  </si>
  <si>
    <t>IP Major Upper Extremity Joint &amp; Limb Reattachment Procedures</t>
  </si>
  <si>
    <t>IM Neurological Eye Disorders</t>
  </si>
  <si>
    <t>IM Depression</t>
  </si>
  <si>
    <t>IM Major Depression</t>
  </si>
  <si>
    <t>IP Adrenal Procedures</t>
  </si>
  <si>
    <t>IP Complex Larynx Procedures</t>
  </si>
  <si>
    <t>IM Human Immunodeficiency Virus Infection</t>
  </si>
  <si>
    <t>IP Cholecystectomy Except Laparoscopic</t>
  </si>
  <si>
    <t>IM Cystic Fibrosis</t>
  </si>
  <si>
    <t>IM Neonate, Died Or Transferred To Another Acute Care Facility</t>
  </si>
  <si>
    <t>IM Radiotherapy</t>
  </si>
  <si>
    <t>IM Other Kidney &amp; Urinary Tract Diagnoses</t>
  </si>
  <si>
    <t>IM Acute &amp; Subacute Endocarditis</t>
  </si>
  <si>
    <t>IM Childhood Mental Disorders</t>
  </si>
  <si>
    <t>IP Coronary Bypass With Cardiac Catheterization</t>
  </si>
  <si>
    <t>IP Pituitary &amp; Pineal Procedures</t>
  </si>
  <si>
    <t>IM Child Or Adult Maltreatment Syndrome</t>
  </si>
  <si>
    <t>IM Burns, Transferred To Another Acute Care Facility</t>
  </si>
  <si>
    <t>IP Bone Marrow Transplantation</t>
  </si>
  <si>
    <t>IM Seizure</t>
  </si>
  <si>
    <t>IP Spinal Fusion Procedures For Curvature Of The Spine</t>
  </si>
  <si>
    <t>IP Kidney Transplantation</t>
  </si>
  <si>
    <t>IM Compulsive Nutrition Disorders</t>
  </si>
  <si>
    <t>IP Long Term Mechanical Ventilation With Tracheostomy</t>
  </si>
  <si>
    <t>IP Heart &amp;/Or Lung Transplantation</t>
  </si>
  <si>
    <t>IP Neonate, Birthwt 1500-1999 Grams With Major Procedure</t>
  </si>
  <si>
    <t>IP Neonate, Birthwt &lt;1000 Grams With Major Procedure</t>
  </si>
  <si>
    <t>IP Endoscopic Tubal Interruption</t>
  </si>
  <si>
    <t>IP Alcohol &amp; Drug Rehabilitation &amp;/Or Detoxification Therapy</t>
  </si>
  <si>
    <t>IP Neonate, Birthwt 1000-1499 Grams With Major Procedure</t>
  </si>
  <si>
    <t>IP Neonate, W Organ Transplantation Or Extracorporeal Membrane Oxygenation</t>
  </si>
  <si>
    <t>IP Liver Transplantation</t>
  </si>
  <si>
    <t>IP Neonate, Birthwt 2000-2499 Grams With Major Procedure</t>
  </si>
  <si>
    <t>IP Open Tubal Interruption</t>
  </si>
  <si>
    <t>IM Multiple Sclerosis &amp; Cerebellar Ataxia</t>
  </si>
  <si>
    <t>IM Male Reproductive System Malignancy</t>
  </si>
  <si>
    <t>IM Deep Vein Thrombophlebitis</t>
  </si>
  <si>
    <t>IM Allergic Reactions</t>
  </si>
  <si>
    <t>IP Complex Bladder Procedures</t>
  </si>
  <si>
    <t>IP Cardiac Pacemaker &amp; Defibrillator Revision Except Device Replacement</t>
  </si>
  <si>
    <t>IM Neonate, Birthwt &gt;2499 Grams With Major Anomaly Or Hereditary Condition</t>
  </si>
  <si>
    <t>IM Acute Major Eye Infections</t>
  </si>
  <si>
    <t>IM Neonate, Birthwt &gt;2499 Grams With Congenital/Perinatal Infections</t>
  </si>
  <si>
    <t>IP Neonate, Birthwt &lt;1000 Grams Without Major Procedure</t>
  </si>
  <si>
    <t>IP Intracranial Vascular Procedures</t>
  </si>
  <si>
    <t>IM Osteomyelitis</t>
  </si>
  <si>
    <t>IM Female Reproductive System Infections</t>
  </si>
  <si>
    <t>IM Interstitial Lung Disease</t>
  </si>
  <si>
    <t>IP Amputation</t>
  </si>
  <si>
    <t>IM Gastrointestinal Vascular Insufficiency</t>
  </si>
  <si>
    <t>IP Vaginal Delivery With Sterilization &amp;/Or Dilation &amp; Curettage</t>
  </si>
  <si>
    <t>IM Cirrhosis &amp; Alcoholic Hepatitis</t>
  </si>
  <si>
    <t>IM Epistaxis</t>
  </si>
  <si>
    <t>IP Neonate, Birthwt &gt;2499 Grams With Respiratory Distress Syndrome</t>
  </si>
  <si>
    <t>IP Non-Complex Small &amp; Large Bowel Procedures</t>
  </si>
  <si>
    <t>IM Septic Arthritis</t>
  </si>
  <si>
    <t>IM Malignancy Of Hepatobiliary System &amp; Pancreas</t>
  </si>
  <si>
    <t>IP Complex Respiratory System Procedures</t>
  </si>
  <si>
    <t>IP Spleen Procedures</t>
  </si>
  <si>
    <t>IP Transurethral Prostatectomy</t>
  </si>
  <si>
    <t>IP Bladder &amp; Lower Urinary Tract Procedures</t>
  </si>
  <si>
    <t>IP Neonate, Birthwt &gt;2499 Grams With Major Procedure</t>
  </si>
  <si>
    <t>IP Long Term Mechanical Ventilation Without Tracheostomy</t>
  </si>
  <si>
    <t>IM Post-Operative &amp; Post-Traumatic Infections</t>
  </si>
  <si>
    <t>IM Viral Meningitis</t>
  </si>
  <si>
    <t>IP Complex Abdominal Vascular Procedures</t>
  </si>
  <si>
    <t>IM Musculoskeletal &amp; Connective Tissue Malignancy &amp; Pathological Fractures</t>
  </si>
  <si>
    <t>IM Female Reproductive System Malignancy</t>
  </si>
  <si>
    <t>IM Other Skin &amp; Breast Disorders</t>
  </si>
  <si>
    <t>IM Atherosclerosis</t>
  </si>
  <si>
    <t>IM Other Mental Disorders</t>
  </si>
  <si>
    <t>IM Rehabilitation</t>
  </si>
  <si>
    <t>IM Transient Ischemia</t>
  </si>
  <si>
    <t>IM Alcohol, Opioid &amp; Cocaine Abuse &amp; Dependence</t>
  </si>
  <si>
    <t>IM Malfunction, Reaction Or Complication Of Orthopedic Device Or Procedure</t>
  </si>
  <si>
    <t>IM Neonate, Birthwt &gt;2499 Grams With Aspiration Syndrome</t>
  </si>
  <si>
    <t>IP Anal Procedures</t>
  </si>
  <si>
    <t>IM Other Drug Abuse &amp; Dependence</t>
  </si>
  <si>
    <t>IM Sickle Cell Anemia Crisis</t>
  </si>
  <si>
    <t>IM Male Reproductive System Diagnoses Except Malignancy</t>
  </si>
  <si>
    <t>IP Other Hepatobiliary &amp; Pancreas Procedures</t>
  </si>
  <si>
    <t>IM Septicemia</t>
  </si>
  <si>
    <t>IM Kidney &amp; Urinary Tract Infections</t>
  </si>
  <si>
    <t>IM Esophageal Disorders</t>
  </si>
  <si>
    <t>IP Other Musculoskeletel System &amp; Connective Tissue Procedures</t>
  </si>
  <si>
    <t>IM Injuries To Unspecified Or Multiple Sites</t>
  </si>
  <si>
    <t>IM Other Bacterial &amp; Parasitic Diseases</t>
  </si>
  <si>
    <t>IM Personality &amp; Impulse Control Disorders</t>
  </si>
  <si>
    <t>IP Pancreas &amp; Liver Procedures</t>
  </si>
  <si>
    <t>IM Non-Traumatic Stupor &amp; Coma</t>
  </si>
  <si>
    <t>IM Burns</t>
  </si>
  <si>
    <t>IM Neuroses Except Depression</t>
  </si>
  <si>
    <t>IP Hip &amp; Femur Procedures Except Major Joint</t>
  </si>
  <si>
    <t>IM Respiratory Infections &amp; Inflammations</t>
  </si>
  <si>
    <t>IM Cranial &amp; Peripheral Nerve Disorders</t>
  </si>
  <si>
    <t>IM Schizophrenia</t>
  </si>
  <si>
    <t>IM Gastrointestinal Obstruction</t>
  </si>
  <si>
    <t>IM Spinal Disorders &amp; Injuries</t>
  </si>
  <si>
    <t>IP Moderately Complex Prostate &amp; Scrotal Contents Procedures</t>
  </si>
  <si>
    <t>IP Complex Cardiothoracic Repair Of Heart Anomaly</t>
  </si>
  <si>
    <t>IM Urinary Stones</t>
  </si>
  <si>
    <t>IP Other Procedures Of Blood &amp; Blood Forming Organs</t>
  </si>
  <si>
    <t>IP Laparoscopic Cholecystectomy</t>
  </si>
  <si>
    <t>IM Pneumothorax &amp; Pleural Effusion</t>
  </si>
  <si>
    <t>IM Menstrual &amp; Other Female Reproductive System Disorders</t>
  </si>
  <si>
    <t>IP Upper Urinary Tract Procedures</t>
  </si>
  <si>
    <t>IM Non-Bacterial Infections Of Nervous System Except Viral Meningitis</t>
  </si>
  <si>
    <t>IP Sinus &amp; Mastoid Procedures</t>
  </si>
  <si>
    <t>IM Medical Back Problems</t>
  </si>
  <si>
    <t>IM Pancreas Disorders Except Malignancy</t>
  </si>
  <si>
    <t>IM Organic Disturbances &amp; Mental Retardation</t>
  </si>
  <si>
    <t>IP Foot Procedures</t>
  </si>
  <si>
    <t>IM Fever</t>
  </si>
  <si>
    <t>IM Other Musculoskeletal System &amp; Connective Tissue Diagnoses</t>
  </si>
  <si>
    <t>IM Neonate, Birthwt 2000-2499 Grams Without Major Procedure</t>
  </si>
  <si>
    <t>IM Signs &amp; Symptoms</t>
  </si>
  <si>
    <t>IP Non-Complex Respiratory System Procedures</t>
  </si>
  <si>
    <t>IM Postpartum Disorders</t>
  </si>
  <si>
    <t>IM Other Nervous System Disorders</t>
  </si>
  <si>
    <t>IP Urethral &amp; Transurethral Procedures</t>
  </si>
  <si>
    <t>IM Antepartum Disorders</t>
  </si>
  <si>
    <t>IM Chronic Obstructive Pulmonary Disease</t>
  </si>
  <si>
    <t>IM Cellulitis</t>
  </si>
  <si>
    <t>IM Respiratory System Signs, Symptoms &amp; Other Diagnoses</t>
  </si>
  <si>
    <t>IM Acute Leukemia</t>
  </si>
  <si>
    <t>IM False Labor</t>
  </si>
  <si>
    <t>IP Spine Procedures</t>
  </si>
  <si>
    <t>IP Moderately Complex Respiratory System Procedures</t>
  </si>
  <si>
    <t>IM Simple Pneumonia &amp; Whooping Cough</t>
  </si>
  <si>
    <t>IM Neonate, Birthwt &gt;2499 Grams Without Major Procedure</t>
  </si>
  <si>
    <t>IP Other Digestive System Procedures</t>
  </si>
  <si>
    <t>IP Knee &amp; Lower Leg Procedures Except Foot</t>
  </si>
  <si>
    <t>IM Non-Specific Cva &amp; Pre-Cerebral OCClusion Without Infarct</t>
  </si>
  <si>
    <t>IM Cerebrovascular ACCident With Infarct</t>
  </si>
  <si>
    <t>IM Septicemia w/MCC</t>
  </si>
  <si>
    <t>IM Vaginal Delivery w/CC</t>
  </si>
  <si>
    <t>IP Percutaneous Cardiovascular Procedures w/CC</t>
  </si>
  <si>
    <t>IP Other Skin, Subcutaneous Tissue &amp; Breast Procedures w/CC</t>
  </si>
  <si>
    <t>IM Non-Traumatic Intracranial Hemorrhage w/MCC</t>
  </si>
  <si>
    <t>IP Neonate, Birthwt &gt;2499 Grams With Respiratory Distress Syndrome w/MCC</t>
  </si>
  <si>
    <t>IM Other Factors Influencing Health Status w/MCC</t>
  </si>
  <si>
    <t>IM Other Factors Influencing Health Status w/CC</t>
  </si>
  <si>
    <t>IM Atherosclerosis w/CC</t>
  </si>
  <si>
    <t>IP Other Ear, Nose, Mouth &amp; Throat Procedures w/MCC</t>
  </si>
  <si>
    <t>IP Cardiac Defibrillator &amp; Heart Assist System Insertion w/MCC</t>
  </si>
  <si>
    <t>IM Neonate, Birthwt 1000-1499 Grams Without Major Procedure w/MCC</t>
  </si>
  <si>
    <t>IP Neonate, Birthwt &lt;1000 Grams Without Major Procedure w/MCC</t>
  </si>
  <si>
    <t>IM Acute Leukemia w/MCC</t>
  </si>
  <si>
    <t>IM Post-Operative &amp; Post-Traumatic Infections w/MCC</t>
  </si>
  <si>
    <t>IM Respiratory Failure w/MCC</t>
  </si>
  <si>
    <t>IM Antepartum Disorders w/CC</t>
  </si>
  <si>
    <t>IM Osteomyelitis w/MCC</t>
  </si>
  <si>
    <t>IP Cesarean Delivery w/CC</t>
  </si>
  <si>
    <t>IM Neonate, Birthwt 1500-1999 Grams Without Major Procedure w/MCC</t>
  </si>
  <si>
    <t>IM Peripheral &amp; Other Vascular Disorders w/MCC</t>
  </si>
  <si>
    <t>IP Other Circulatory System Procedures w/CC</t>
  </si>
  <si>
    <t>IM Chemotherapy w/CC</t>
  </si>
  <si>
    <t>IP Uterine &amp; Adnexal Procedures w/CC</t>
  </si>
  <si>
    <t>IM Antepartum Disorders w/MCC</t>
  </si>
  <si>
    <t>IM Cardiac Arrest, Unexplained w/MCC</t>
  </si>
  <si>
    <t>IM Liver Disorders Except Malignancy, Cirrhosis Or Alcoholic Hepatitis w/MCC</t>
  </si>
  <si>
    <t>IP Appendiceal Procedures w/CC</t>
  </si>
  <si>
    <t>IM Seizure w/CC</t>
  </si>
  <si>
    <t>IP Intraocular &amp; Lens Procedures w/CC</t>
  </si>
  <si>
    <t>IM Pneumothorax &amp; Pleural Effusion w/MCC</t>
  </si>
  <si>
    <t>IM Dental &amp; Oral Disease w/MCC</t>
  </si>
  <si>
    <t>IM Medical Back Problems w/CC</t>
  </si>
  <si>
    <t>IP Vaginal Delivery With Procedure Except Sterilization &amp;/Or Dilation &amp; Curettage w/CC</t>
  </si>
  <si>
    <t>IM Neonate, Birthwt 1000-1499 Grams Without Major Procedure w/CC</t>
  </si>
  <si>
    <t>IM Neonate, Birthwt 2000-2499 Grams Without Major Procedure w/MCC</t>
  </si>
  <si>
    <t>IM Cerebrovascular ACCident With Infarct w/MCC</t>
  </si>
  <si>
    <t>IM Asthma &amp; Bronchiolitis w/CC</t>
  </si>
  <si>
    <t>IM Nervous System Malignancy &amp; Degenerative Disorders w/MCC</t>
  </si>
  <si>
    <t>IM Angina Pectoris &amp; Chest Pain w/MCC</t>
  </si>
  <si>
    <t>IM Asthma &amp; Bronchiolitis w/MCC</t>
  </si>
  <si>
    <t>IP Vagina, Cervix &amp; Vulva Procedures w/CC</t>
  </si>
  <si>
    <t>IM Other Injury, Poisoning &amp; Toxic Effect Diagnoses w/MCC</t>
  </si>
  <si>
    <t>IP Cardiac Pacemaker &amp; Defibrillator Revision Except Device Replacement w/MCC</t>
  </si>
  <si>
    <t>IM Gastrointestinal Obstruction w/MCC</t>
  </si>
  <si>
    <t>IM Liver Disorders Except Malignancy, Cirrhosis Or Alcoholic Hepatitis w/CC</t>
  </si>
  <si>
    <t>IM Peptic Ulcer &amp; Gastritis w/CC</t>
  </si>
  <si>
    <t>IM Other Endocrine Disorders w/MCC</t>
  </si>
  <si>
    <t>IM Cardiac Congenital &amp; Valvular Disorders w/CC</t>
  </si>
  <si>
    <t>IP Skin Graft With Burns w/CC</t>
  </si>
  <si>
    <t>IP Appendiceal Procedures w/MCC</t>
  </si>
  <si>
    <t>IM Agranulocytosis w/MCC</t>
  </si>
  <si>
    <t>IP Cesarean Delivery w/MCC</t>
  </si>
  <si>
    <t>IM Respiratory System Signs, Symptoms &amp; Other Diagnoses w/CC</t>
  </si>
  <si>
    <t>IM Cardiac Congenital &amp; Valvular Disorders w/MCC</t>
  </si>
  <si>
    <t>IM Major Gastrointestinal Infections w/MCC</t>
  </si>
  <si>
    <t>IM Fractures Of Femur w/MCC</t>
  </si>
  <si>
    <t>IM Ear, Nose, Mouth &amp; Throat Malignancy w/CC</t>
  </si>
  <si>
    <t>IM Postpartum Disorders w/MCC</t>
  </si>
  <si>
    <t>IM Red Blood Cell Disorders Except Sickle Cell Anemia Crisis w/CC</t>
  </si>
  <si>
    <t>IM Burns w/CC</t>
  </si>
  <si>
    <t>IM Inborn Errors Of Metabolism w/CC</t>
  </si>
  <si>
    <t>IM Concussion w/MCC</t>
  </si>
  <si>
    <t>IP Cardiac Pacemaker &amp; Defibrillator Device Replacement w/MCC</t>
  </si>
  <si>
    <t>IM Signs &amp; Symptoms w/MCC</t>
  </si>
  <si>
    <t>IM Fever w/MCC</t>
  </si>
  <si>
    <t>IM Other Bone &amp; Joint Diseases w/CC</t>
  </si>
  <si>
    <t>IP Skin Graft With Burns w/MCC</t>
  </si>
  <si>
    <t>IM Nervous System Malignancy &amp; Degenerative Disorders w/CC</t>
  </si>
  <si>
    <t>IM Kidney &amp; Urinary Tract Malignancy &amp; Renal Failure w/CC</t>
  </si>
  <si>
    <t>IP Neonate, Birthwt &lt;1000 Grams Without Major Procedure w/CC</t>
  </si>
  <si>
    <t>IM Neonate, Died Or Transferred To Another Acute Care Facility w/MCC</t>
  </si>
  <si>
    <t>IP Cardiac Valve Procedures With Cardiac Catheterization w/MCC</t>
  </si>
  <si>
    <t>IM Epiglottitis, Otitis Media, Upper Respiratory Tract Infection &amp; Laryngotracheitis w/CC</t>
  </si>
  <si>
    <t>IP Ventricular Shunt Procedures w/MCC</t>
  </si>
  <si>
    <t>IM Pulmonary Embolism w/MCC</t>
  </si>
  <si>
    <t>IM Major Skin Disorders w/MCC</t>
  </si>
  <si>
    <t>IM Malignant Breast Disorders w/CC</t>
  </si>
  <si>
    <t>IM Non-Traumatic Intracranial Hemorrhage w/CC</t>
  </si>
  <si>
    <t>IM Threatened Abortion w/MCC</t>
  </si>
  <si>
    <t>IM Spinal Disorders &amp; Injuries w/MCC</t>
  </si>
  <si>
    <t>IM Non-Bacterial Infections Of Nervous System Except Viral Meningitis w/CC</t>
  </si>
  <si>
    <t>IM Other Bone &amp; Joint Diseases w/MCC</t>
  </si>
  <si>
    <t>IP Cardiac Defibrillator &amp; Heart Assist System Insertion w/CC</t>
  </si>
  <si>
    <t>IM Other Endocrine Disorders w/CC</t>
  </si>
  <si>
    <t>IM Signs &amp; Symptoms w/CC</t>
  </si>
  <si>
    <t>IP Other Procedures Of Blood &amp; Blood Forming Organs w/CC</t>
  </si>
  <si>
    <t>IP Peritoneal Adhesiolysis w/MCC</t>
  </si>
  <si>
    <t>IP Permanent Cardiac Pacemaker Insertion w/MCC</t>
  </si>
  <si>
    <t>IP Uterine &amp; Adnexal Procedures w/MCC</t>
  </si>
  <si>
    <t>IM Cardiac Arrhythmia &amp; Conduction Disorders w/MCC</t>
  </si>
  <si>
    <t>IP Breast Procedures w/CC</t>
  </si>
  <si>
    <t>IP Permanent Cardiac Pacemaker Insertion w/CC</t>
  </si>
  <si>
    <t>IM Peripheral &amp; Other Vascular Disorders w/CC</t>
  </si>
  <si>
    <t>IP Upper Extremity Procedures w/CC</t>
  </si>
  <si>
    <t>IM Coagulation Disorders w/CC</t>
  </si>
  <si>
    <t>IM Fever w/CC</t>
  </si>
  <si>
    <t>IM Syncope &amp; Collapse w/CC</t>
  </si>
  <si>
    <t>IM Pancreas Disorders Except Malignancy w/CC</t>
  </si>
  <si>
    <t>IM Rehabilitation w/CC</t>
  </si>
  <si>
    <t>IM Agranulocytosis w/CC</t>
  </si>
  <si>
    <t>IM Neonate, Birthwt 1500-1999 Grams Without Major Procedure w/CC</t>
  </si>
  <si>
    <t>IM Postpartum Disorders w/CC</t>
  </si>
  <si>
    <t>IP Thyroid, Parathyroid &amp; Thyroglossal Duct Procedures w/CC</t>
  </si>
  <si>
    <t>IP Vagina, Cervix &amp; Vulva Procedures w/MCC</t>
  </si>
  <si>
    <t>IP Neonate, Birthwt &gt;2499 Grams With Respiratory Distress Syndrome w/CC</t>
  </si>
  <si>
    <t>IM Pneumothorax &amp; Pleural Effusion w/CC</t>
  </si>
  <si>
    <t>IM Septic Arthritis w/MCC</t>
  </si>
  <si>
    <t>IM Syncope &amp; Collapse w/MCC</t>
  </si>
  <si>
    <t>IM Abortion w/MCC</t>
  </si>
  <si>
    <t>IM Major Gastrointestinal Infections w/CC</t>
  </si>
  <si>
    <t>IM Respiratory Failure w/CC</t>
  </si>
  <si>
    <t>IM Connective Tissue Disorders w/CC</t>
  </si>
  <si>
    <t>IM Pulmonary Embolism w/CC</t>
  </si>
  <si>
    <t>IM Non-Traumatic Stupor &amp; Coma w/CC</t>
  </si>
  <si>
    <t>IM Concussion w/CC</t>
  </si>
  <si>
    <t>IM Cirrhosis &amp; Alcoholic Hepatitis w/CC</t>
  </si>
  <si>
    <t>IM Poisoning &amp; Toxic Effects Of Drugs w/CC</t>
  </si>
  <si>
    <t>IM Acute Major Eye Infections w/MCC</t>
  </si>
  <si>
    <t>IP Dilation &amp; Curettage, Intrauterine &amp; Cervical Procedures w/MCC</t>
  </si>
  <si>
    <t>IM Gastrointestinal Vascular Insufficiency w/MCC</t>
  </si>
  <si>
    <t>IM Dysequilibrium w/CC</t>
  </si>
  <si>
    <t>IP Complex Bladder Procedures w/CC</t>
  </si>
  <si>
    <t>IP Cholecystectomy Except Laparoscopic w/MCC</t>
  </si>
  <si>
    <t>IP Complex Cardiothoracic Repair Of Heart Anomaly w/MCC</t>
  </si>
  <si>
    <t>IM Rehabilitation w/MCC</t>
  </si>
  <si>
    <t>IM Non-Bacterial Infections w/CC</t>
  </si>
  <si>
    <t>IM Trauma To The Skin, Subcutaneous Tissue &amp; Breast w/MCC</t>
  </si>
  <si>
    <t>IP Pancreas &amp; Liver Procedures w/MCC</t>
  </si>
  <si>
    <t>IM Esophageal Disorders w/CC</t>
  </si>
  <si>
    <t>IM Alcohol, Opioid &amp; Cocaine Abuse &amp; Dependence w/MCC</t>
  </si>
  <si>
    <t>IP Complex Abdominal Vascular Procedures w/MCC</t>
  </si>
  <si>
    <t>IM Cardiomyopathy w/CC</t>
  </si>
  <si>
    <t>IM Fracture Or Dislocation Except Femur &amp; Pelvis w/MCC</t>
  </si>
  <si>
    <t>IM Menstrual &amp; Other Female Reproductive System Disorders w/MCC</t>
  </si>
  <si>
    <t>IM Musculoskeletal &amp; Connective Tissue Malignancy &amp; Pathological Fractures w/CC</t>
  </si>
  <si>
    <t>IM Malfunction, Reaction Or Complication Of Orthopedic Device Or Procedure w/MCC</t>
  </si>
  <si>
    <t>IP Cranial &amp; Peripheral Nerve Procedures w/CC</t>
  </si>
  <si>
    <t>IM Human Immunodeficiency Virus Infection w/CC</t>
  </si>
  <si>
    <t>IP Other Hepatobiliary &amp; Pancreas Procedures w/CC</t>
  </si>
  <si>
    <t>IM Head Trauma w/MCC</t>
  </si>
  <si>
    <t>IP Knee &amp; Lower Leg Procedures Except Foot w/MCC</t>
  </si>
  <si>
    <t>IM Bipolar Disorders w/CC</t>
  </si>
  <si>
    <t>IP Dilation &amp; Curettage, Intrauterine &amp; Cervical Procedures w/CC</t>
  </si>
  <si>
    <t>IP Complex Prostatectomy Procedures w/CC</t>
  </si>
  <si>
    <t>IM Acute Major Eye Infections w/CC</t>
  </si>
  <si>
    <t>IP Intraocular &amp; Lens Procedures w/MCC</t>
  </si>
  <si>
    <t>IM Septic Arthritis w/CC</t>
  </si>
  <si>
    <t>IM Threatened Abortion w/CC</t>
  </si>
  <si>
    <t>IM Multiple Sclerosis &amp; Cerebellar Ataxia w/CC</t>
  </si>
  <si>
    <t>IM Kidney &amp; Urinary Tract Signs &amp; Symptoms w/CC</t>
  </si>
  <si>
    <t>IP Complex Biliary Tract Procedures w/CC</t>
  </si>
  <si>
    <t>IM Male Reproductive System Diagnoses Except Malignancy w/CC</t>
  </si>
  <si>
    <t>IP Sinus &amp; Mastoid Procedures w/CC</t>
  </si>
  <si>
    <t>IM Transient Ischemia w/CC</t>
  </si>
  <si>
    <t>IM Neuroses Except Depression w/MCC</t>
  </si>
  <si>
    <t>IM Allergic Reactions w/CC</t>
  </si>
  <si>
    <t>IP Mouth Procedures w/CC</t>
  </si>
  <si>
    <t>IM Malignancy Of Hepatobiliary System &amp; Pancreas w/MCC</t>
  </si>
  <si>
    <t>IP Ventricular Shunt Procedures w/CC</t>
  </si>
  <si>
    <t>IM Menstrual &amp; Other Female Reproductive System Disorders w/CC</t>
  </si>
  <si>
    <t>IP Other Complex Head &amp; Neck Procedures w/CC</t>
  </si>
  <si>
    <t>IM Migraine &amp; Other Headaches w/MCC</t>
  </si>
  <si>
    <t>IP Transurethral Prostatectomy w/MCC</t>
  </si>
  <si>
    <t>IP Vein Ligation &amp; Stripping w/CC</t>
  </si>
  <si>
    <t>IM Cardiac Arrest, Unexplained w/CC</t>
  </si>
  <si>
    <t>IP Transurethral Prostatectomy w/CC</t>
  </si>
  <si>
    <t>IP Abortion Procedures w/CC</t>
  </si>
  <si>
    <t>IM Female Reproductive System Infections w/CC</t>
  </si>
  <si>
    <t>IP Create, Revise, Remove Dialysis Device w/CC</t>
  </si>
  <si>
    <t>IM Other Blood &amp; Blood Forming Organs Disorders w/CC</t>
  </si>
  <si>
    <t>IP Complex Bladder Procedures w/MCC</t>
  </si>
  <si>
    <t>IM Drug &amp; Alcohol Abuse &amp; Dependence, Left Against Medical Advice w/CC</t>
  </si>
  <si>
    <t>IM Other Bacterial &amp; Parasitic Diseases w/CC</t>
  </si>
  <si>
    <t>IP Mouth Procedures w/MCC</t>
  </si>
  <si>
    <t>IP Breast Procedures w/MCC</t>
  </si>
  <si>
    <t>IM Other Drug Abuse &amp; Dependence w/MCC</t>
  </si>
  <si>
    <t>IM Non-Specific Cva &amp; Pre-Cerebral OCClusion Without Infarct w/CC</t>
  </si>
  <si>
    <t>IP Complex Thoracic Vascular Procedures w/CC</t>
  </si>
  <si>
    <t>IM Dysequilibrium w/MCC</t>
  </si>
  <si>
    <t>IM Cystic Fibrosis w/MCC</t>
  </si>
  <si>
    <t>IM Drug &amp; Alcohol Abuse &amp; Dependence, Left Against Medical Advice w/MCC</t>
  </si>
  <si>
    <t>IP Kidney Transplantation w/MCC</t>
  </si>
  <si>
    <t>IM Bipolar Disorders w/MCC</t>
  </si>
  <si>
    <t>IM Burns, Transferred To Another Acute Care Facility w/MCC</t>
  </si>
  <si>
    <t>IP Vaginal Delivery With Procedure Except Sterilization &amp;/Or Dilation &amp; Curettage w/MCC</t>
  </si>
  <si>
    <t>IP Abortion Procedures w/MCC</t>
  </si>
  <si>
    <t>IP Cleft Lip &amp; Palate Repair w/CC</t>
  </si>
  <si>
    <t>IP Major Upper Extremity Joint &amp; Limb Reattachment Procedures w/CC</t>
  </si>
  <si>
    <t>IM Interstitial Lung Disease w/CC</t>
  </si>
  <si>
    <t>IM False Labor w/MCC</t>
  </si>
  <si>
    <t>IM Allergic Reactions w/MCC</t>
  </si>
  <si>
    <t>IM Childhood Mental Disorders w/MCC</t>
  </si>
  <si>
    <t>IP Adrenal Procedures w/CC</t>
  </si>
  <si>
    <t>IM Childhood Mental Disorders w/CC</t>
  </si>
  <si>
    <t>IP Coronary Bypass With Cardiac Catheterization w/CC</t>
  </si>
  <si>
    <t>IM Child Or Adult Maltreatment Syndrome w/MCC</t>
  </si>
  <si>
    <t>IP Bilateral &amp; Multiple Major Lower Extremity Joint Procedures w/CC</t>
  </si>
  <si>
    <t>IP Cardiac Valve Procedures With Cardiac Catheterization w/CC</t>
  </si>
  <si>
    <t>IP Complex Biliary Tract Procedures w/MCC</t>
  </si>
  <si>
    <t>IP Complex Larynx Procedures w/CC</t>
  </si>
  <si>
    <t>IP Bone Marrow Transplantation w/CC</t>
  </si>
  <si>
    <t>IP Spinal Fusion Procedures For Curvature Of The Spine w/CC</t>
  </si>
  <si>
    <t>IM Burns, Transferred To Another Acute Care Facility w/CC</t>
  </si>
  <si>
    <t>IP Intracranial Vascular Procedures w/CC</t>
  </si>
  <si>
    <t>IM Viral Meningitis w/MCC</t>
  </si>
  <si>
    <t>IP Major Upper Extremity Joint &amp; Limb Reattachment Procedures w/MCC</t>
  </si>
  <si>
    <t>IP Pelvic Evisceration, Radical Hysterectectomy &amp; Radical Vulvectomy w/CC</t>
  </si>
  <si>
    <t>IP Bone Marrow Transplantation w/MCC</t>
  </si>
  <si>
    <t>IP Kidney Transplantation w/CC</t>
  </si>
  <si>
    <t>IM Child Or Adult Maltreatment Syndrome w/CC</t>
  </si>
  <si>
    <t>IM Injuries To Unspecified Or Multiple Sites w/MCC</t>
  </si>
  <si>
    <t>IP Neonate, Birthwt 1500-1999 Grams With Major Procedure w/CC</t>
  </si>
  <si>
    <t>IP Open Tubal Interruption w/CC</t>
  </si>
  <si>
    <t>IP Neonate, Birthwt 2000-2499 Grams With Major Procedure w/CC</t>
  </si>
  <si>
    <t>IP Neonate, Birthwt &lt;1000 Grams With Major Procedure w/MCC</t>
  </si>
  <si>
    <t>IP Endoscopic Tubal Interruption w/MCC</t>
  </si>
  <si>
    <t>IP Endoscopic Tubal Interruption w/CC</t>
  </si>
  <si>
    <t>IP Liver Transplantation w/CC</t>
  </si>
  <si>
    <t>IP Heart &amp;/Or Lung Transplantation w/MCC</t>
  </si>
  <si>
    <t>IP Heart &amp;/Or Lung Transplantation w/CC</t>
  </si>
  <si>
    <t>IP Neonate, Birthwt 1000-1499 Grams With Major Procedure w/MCC</t>
  </si>
  <si>
    <t>IP Neonate, Birthwt &lt;1000 Grams With Major Procedure w/CC</t>
  </si>
  <si>
    <t>IP Neonate, W Organ Transplantation Or Extracorporeal Membrane Oxygenation w/CC</t>
  </si>
  <si>
    <t>IP Neonate, W Organ Transplantation Or Extracorporeal Membrane Oxygenation w/MCC</t>
  </si>
  <si>
    <t>IP Non-Complex Prostate &amp; Scrotal Contents Procedures w/MCC</t>
  </si>
  <si>
    <t>IP Long Term Mechanical Ventilation With Tracheostomy w/CC</t>
  </si>
  <si>
    <t>IP Alcohol &amp; Drug Rehabilitation &amp;/Or Detoxification Therapy w/MCC</t>
  </si>
  <si>
    <t>IP Alcohol &amp; Drug Rehabilitation &amp;/Or Detoxification Therapy w/CC</t>
  </si>
  <si>
    <t>IP Neonate, Birthwt 2000-2499 Grams With Major Procedure w/MCC</t>
  </si>
  <si>
    <t>IP Neonate, Birthwt 1500-1999 Grams With Major Procedure w/MCC</t>
  </si>
  <si>
    <t>IP Neonate, Birthwt 1000-1499 Grams With Major Procedure w/CC</t>
  </si>
  <si>
    <t>IP Open Tubal Interruption w/MCC</t>
  </si>
  <si>
    <t>IP Spinal Fusion Procedures For Curvature Of The Spine w/MCC</t>
  </si>
  <si>
    <t>IP Liver Transplantation w/MCC</t>
  </si>
  <si>
    <t>IP Coronary Bypass With Cardiac Catheterization w/MCC</t>
  </si>
  <si>
    <t>IP Pelvic Evisceration, Radical Hysterectectomy &amp; Radical Vulvectomy w/MCC</t>
  </si>
  <si>
    <t>IM Personality &amp; Impulse Control Disorders w/MCC</t>
  </si>
  <si>
    <t>IP Bilateral &amp; Multiple Major Lower Extremity Joint Procedures w/MCC</t>
  </si>
  <si>
    <t>IM Other Mental Disorders w/MCC</t>
  </si>
  <si>
    <t>IP Complex Larynx Procedures w/MCC</t>
  </si>
  <si>
    <t>IP Other Complex Head &amp; Neck Procedures w/MCC</t>
  </si>
  <si>
    <t>IP Salivary Gland Procedures w/MCC</t>
  </si>
  <si>
    <t>IM Neonate, Birthwt &gt;2499 Grams With Aspiration Syndrome w/CC</t>
  </si>
  <si>
    <t>IP Intracranial Vascular Procedures w/MCC</t>
  </si>
  <si>
    <t>IM Compulsive Nutrition Disorders w/MCC</t>
  </si>
  <si>
    <t>IM Compulsive Nutrition Disorders w/CC</t>
  </si>
  <si>
    <t>IP Cleft Lip &amp; Palate Repair w/MCC</t>
  </si>
  <si>
    <t>IM Major Depression w/MCC</t>
  </si>
  <si>
    <t>IP Adrenal Procedures w/MCC</t>
  </si>
  <si>
    <t>IP Extracranial Vascular Procedures w/MCC</t>
  </si>
  <si>
    <t>IM Personality &amp; Impulse Control Disorders w/CC</t>
  </si>
  <si>
    <t>IM Major Depression w/CC</t>
  </si>
  <si>
    <t>IM Deep Vein Thrombophlebitis w/CC</t>
  </si>
  <si>
    <t>IP Complex Prostatectomy Procedures w/MCC</t>
  </si>
  <si>
    <t>IM Radiotherapy w/MCC</t>
  </si>
  <si>
    <t>IP Carpal Tunnel Release w/CC</t>
  </si>
  <si>
    <t>IM Injuries To Unspecified Or Multiple Sites w/CC</t>
  </si>
  <si>
    <t>IP Penis Procedures w/CC</t>
  </si>
  <si>
    <t>IP Cardiac Pacemaker &amp; Defibrillator Revision Except Device Replacement w/CC</t>
  </si>
  <si>
    <t>IP Cranial &amp; Facial Bone Reconstructive Procedures w/CC</t>
  </si>
  <si>
    <t>IM Deep Vein Thrombophlebitis w/MCC</t>
  </si>
  <si>
    <t>IP Cardiac Valve Procedures Without Cardiac Catheterization w/CC</t>
  </si>
  <si>
    <t>IM Neurological Eye Disorders w/CC</t>
  </si>
  <si>
    <t>IM Epistaxis w/CC</t>
  </si>
  <si>
    <t>IP Penis Procedures w/MCC</t>
  </si>
  <si>
    <t>IP Cardiac Pacemaker &amp; Defibrillator Device Replacement w/CC</t>
  </si>
  <si>
    <t>IP Vaginal Delivery With Sterilization &amp;/Or Dilation &amp; Curettage w/MCC</t>
  </si>
  <si>
    <t>IM Depression w/MCC</t>
  </si>
  <si>
    <t>IP Cholecystectomy Except Laparoscopic w/CC</t>
  </si>
  <si>
    <t>IP Inguinal &amp; Femoral Hernia Procedures w/CC</t>
  </si>
  <si>
    <t>IM Gastrointestinal Vascular Insufficiency w/CC</t>
  </si>
  <si>
    <t>IM Depression w/CC</t>
  </si>
  <si>
    <t>IM Alcohol, Opioid &amp; Cocaine Abuse &amp; Dependence w/CC</t>
  </si>
  <si>
    <t>IP Cranial &amp; Facial Bone Reconstructive Procedures w/MCC</t>
  </si>
  <si>
    <t>IM Hypertension w/CC</t>
  </si>
  <si>
    <t>IM Migraine &amp; Other Headaches w/CC</t>
  </si>
  <si>
    <t>IM Schizophrenia w/MCC</t>
  </si>
  <si>
    <t>IP Pituitary &amp; Pineal Procedures w/CC</t>
  </si>
  <si>
    <t>IM Kidney &amp; Urinary Tract Signs &amp; Symptoms w/MCC</t>
  </si>
  <si>
    <t>IP Spinal Fusion Procedures Except For Curvature Of The Spine w/CC</t>
  </si>
  <si>
    <t>IP Vein Ligation &amp; Stripping w/MCC</t>
  </si>
  <si>
    <t>IP Carpal Tunnel Release w/MCC</t>
  </si>
  <si>
    <t>IM Other Drug Abuse &amp; Dependence w/CC</t>
  </si>
  <si>
    <t>IM Other Myeloprolif Disorders &amp; Poorly Differentiated Neoplasm Diagnosis w/CC</t>
  </si>
  <si>
    <t>IM Viral Meningitis w/CC</t>
  </si>
  <si>
    <t>IP Vaginal Delivery With Sterilization &amp;/Or Dilation &amp; Curettage w/CC</t>
  </si>
  <si>
    <t>IP Knee &amp; Lower Leg Procedures Except Foot w/CC</t>
  </si>
  <si>
    <t>IM Schizophrenia w/CC</t>
  </si>
  <si>
    <t>IP Extracranial Vascular Procedures w/CC</t>
  </si>
  <si>
    <t>IM Malfunction, Reaction &amp; Complication Of Cardiaovascolar Device Or Procedure w/CC</t>
  </si>
  <si>
    <t>IP Salivary Gland Procedures w/CC</t>
  </si>
  <si>
    <t>IP Complex Respiratory System Procedures w/CC</t>
  </si>
  <si>
    <t>IP Peritoneal Adhesiolysis w/CC</t>
  </si>
  <si>
    <t>IM Radiotherapy w/CC</t>
  </si>
  <si>
    <t>IM Non-Traumatic Stupor &amp; Coma w/MCC</t>
  </si>
  <si>
    <t>IM Abortion w/CC</t>
  </si>
  <si>
    <t>IM Other Mental Disorders w/CC</t>
  </si>
  <si>
    <t>IP Hernia Procedures Except Inguinal &amp; Femoral w/MCC</t>
  </si>
  <si>
    <t>IM Sickle Cell Anemia Crisis w/CC</t>
  </si>
  <si>
    <t>IM Epistaxis w/MCC</t>
  </si>
  <si>
    <t>IM Neurological Eye Disorders w/MCC</t>
  </si>
  <si>
    <t>IP Complex Abdominal Vascular Procedures w/CC</t>
  </si>
  <si>
    <t>IP Local Excision &amp; Removal Of Internal Fixation Device w/CC</t>
  </si>
  <si>
    <t>IP Circumcision w/MCC</t>
  </si>
  <si>
    <t>IM Dental &amp; Oral Disease w/CC</t>
  </si>
  <si>
    <t>IM Other Ear, Nose, Mouth &amp; Throat Diagnoses w/MCC</t>
  </si>
  <si>
    <t>IP Circumcision w/CC</t>
  </si>
  <si>
    <t>IM Bacterial &amp; Tuberculous Infections Of Nervous System w/CC</t>
  </si>
  <si>
    <t>IM Other Injury, Poisoning &amp; Toxic Effect Diagnoses w/CC</t>
  </si>
  <si>
    <t>IP Non-Complex Stomach, Esophageal &amp; Duodenal Procedures w/CC</t>
  </si>
  <si>
    <t>IM Acute &amp; Subacute Endocarditis w/CC</t>
  </si>
  <si>
    <t>IP Moderately Complex Prostate &amp; Scrotal Contents Procedures w/CC</t>
  </si>
  <si>
    <t>IM Nephritis w/MCC</t>
  </si>
  <si>
    <t>IM Angina Pectoris &amp; Chest Pain w/CC</t>
  </si>
  <si>
    <t>IM Osteomyelitis w/CC</t>
  </si>
  <si>
    <t>IP Laparoscopic Cholecystectomy w/CC</t>
  </si>
  <si>
    <t>IP Non-Complex Prostate &amp; Scrotal Contents Procedures w/CC</t>
  </si>
  <si>
    <t>IM Pancreas Disorders Except Malignancy w/MCC</t>
  </si>
  <si>
    <t>IM Male Reproductive System Malignancy w/CC</t>
  </si>
  <si>
    <t>IP Non-Complex Stomach, Esophageal &amp; Duodenal Procedures w/MCC</t>
  </si>
  <si>
    <t>IM Female Reproductive System Infections w/MCC</t>
  </si>
  <si>
    <t>IM Ear, Nose, Mouth &amp; Throat Malignancy w/MCC</t>
  </si>
  <si>
    <t>IP Soft Tissue Procedures w/CC</t>
  </si>
  <si>
    <t>IP Other Procedures Of Blood &amp; Blood Forming Organs w/MCC</t>
  </si>
  <si>
    <t>IP Moderately Complex Prostate &amp; Scrotal Contents Procedures w/MCC</t>
  </si>
  <si>
    <t>IM Nephritis w/CC</t>
  </si>
  <si>
    <t>IP Spine Procedures w/CC</t>
  </si>
  <si>
    <t>IM Digestive Malignancy w/CC</t>
  </si>
  <si>
    <t>IM Malfunction, Reaction Or Complication Of Orthopedic Device Or Procedure w/CC</t>
  </si>
  <si>
    <t>IP Amputation w/CC</t>
  </si>
  <si>
    <t>IP Local Excision &amp; Removal Of Internal Fixation Device w/MCC</t>
  </si>
  <si>
    <t>IP Complex Respiratory System Procedures w/MCC</t>
  </si>
  <si>
    <t>IP Neonate, Birthwt &gt;2499 Grams With Major Procedure w/CC</t>
  </si>
  <si>
    <t>IP Cardiac Catheterization w/CC</t>
  </si>
  <si>
    <t>IM Acute Leukemia w/CC</t>
  </si>
  <si>
    <t>IP Tonsil &amp; Adenoid Procedures w/CC</t>
  </si>
  <si>
    <t>IM Burns w/MCC</t>
  </si>
  <si>
    <t>IM Neonate, Birthwt 2000-2499 Grams Without Major Procedure w/CC</t>
  </si>
  <si>
    <t>IM Musculoskeletal Signs, Symptoms, Sprains &amp; Minor Inflammations w/CC</t>
  </si>
  <si>
    <t>IP Orbital &amp; Extraocular Procedures w/CC</t>
  </si>
  <si>
    <t>IM Female Reproductive System Malignancy w/CC</t>
  </si>
  <si>
    <t>IM Male Reproductive System Malignancy w/MCC</t>
  </si>
  <si>
    <t>IM Fracture Of Pelvis Or Dislocation Of Hip w/MCC</t>
  </si>
  <si>
    <t>IM Other Skin &amp; Breast Disorders w/CC</t>
  </si>
  <si>
    <t>IP Bladder &amp; Lower Urinary Tract Procedures w/CC</t>
  </si>
  <si>
    <t>IM Respiratory Malignancy w/CC</t>
  </si>
  <si>
    <t>IM Neonate, Birthwt &gt;2499 Grams With Congenital/Perinatal Infections w/CC</t>
  </si>
  <si>
    <t>IM Other Ear, Nose, Mouth &amp; Throat Diagnoses w/CC</t>
  </si>
  <si>
    <t>IM Neuroses Except Depression w/CC</t>
  </si>
  <si>
    <t>IP Other Cardiothoracic Procedures w/CC</t>
  </si>
  <si>
    <t>IM Non-Bacterial Infections Of Nervous System Except Viral Meningitis w/MCC</t>
  </si>
  <si>
    <t>IP Other Cardiothoracic Procedures w/MCC</t>
  </si>
  <si>
    <t>IM Sickle Cell Anemia Crisis w/MCC</t>
  </si>
  <si>
    <t>IM Musculoskeletal Signs, Symptoms, Sprains &amp; Minor Inflammations w/MCC</t>
  </si>
  <si>
    <t>IM Non-Bacterial Infections w/MCC</t>
  </si>
  <si>
    <t>IP Foot Procedures w/CC</t>
  </si>
  <si>
    <t>IP Complex Cardiothoracic Repair Of Heart Anomaly w/CC</t>
  </si>
  <si>
    <t>IM Lymphoma &amp; Non-Acute Leukemia w/CC</t>
  </si>
  <si>
    <t>IM Trauma To The Skin, Subcutaneous Tissue &amp; Breast w/CC</t>
  </si>
  <si>
    <t>IM Transient Ischemia w/MCC</t>
  </si>
  <si>
    <t>IP Other Hepatobiliary &amp; Pancreas Procedures w/MCC</t>
  </si>
  <si>
    <t>IM Head Trauma w/CC</t>
  </si>
  <si>
    <t>IP Anal Procedures w/CC</t>
  </si>
  <si>
    <t>IM Multiple Sclerosis &amp; Cerebellar Ataxia w/MCC</t>
  </si>
  <si>
    <t>IP Thyroid, Parathyroid &amp; Thyroglossal Duct Procedures w/MCC</t>
  </si>
  <si>
    <t>IM Cystic Fibrosis w/CC</t>
  </si>
  <si>
    <t>IM Female Reproductive System Malignancy w/MCC</t>
  </si>
  <si>
    <t>IP Tonsil &amp; Adenoid Procedures w/MCC</t>
  </si>
  <si>
    <t>IM Complications Of Treatment w/CC</t>
  </si>
  <si>
    <t>IM Neonate, Died Or Transferred To Another Acute Care Facility w/CC</t>
  </si>
  <si>
    <t>IP Other Musculoskeletel System &amp; Connective Tissue Procedures w/MCC</t>
  </si>
  <si>
    <t>IP Upper Urinary Tract Procedures w/CC</t>
  </si>
  <si>
    <t>IM Human Immunodeficiency Virus Infection w/MCC</t>
  </si>
  <si>
    <t>IM Cardiac Arrhythmia &amp; Conduction Disorders w/CC</t>
  </si>
  <si>
    <t>IP Amputation w/MCC</t>
  </si>
  <si>
    <t>IM Major Skin Disorders w/CC</t>
  </si>
  <si>
    <t>IM Malfunction, Reaction &amp; Complication Of Cardiaovascolar Device Or Procedure w/MCC</t>
  </si>
  <si>
    <t>IM Neonate, Birthwt &gt;2499 Grams With Aspiration Syndrome w/MCC</t>
  </si>
  <si>
    <t>IP Cranial &amp; Peripheral Nerve Procedures w/MCC</t>
  </si>
  <si>
    <t>IM Other Myeloprolif Disorders &amp; Poorly Differentiated Neoplasm Diagnosis w/MCC</t>
  </si>
  <si>
    <t>IP Upper Extremity Procedures w/MCC</t>
  </si>
  <si>
    <t>IM Other Musculoskeletal System &amp; Connective Tissue Diagnoses w/CC</t>
  </si>
  <si>
    <t>IM Other Gastroenteritis &amp; Abdominal Pain w/CC</t>
  </si>
  <si>
    <t>IM Non-Specific Cva &amp; Pre-Cerebral OCClusion Without Infarct w/MCC</t>
  </si>
  <si>
    <t>IM Urinary Stones w/CC</t>
  </si>
  <si>
    <t>IP Spleen Procedures w/CC</t>
  </si>
  <si>
    <t>IM Major Chest Trauma w/CC</t>
  </si>
  <si>
    <t>IP Pituitary &amp; Pineal Procedures w/MCC</t>
  </si>
  <si>
    <t>IM Other Biliary Tract Disorders w/CC</t>
  </si>
  <si>
    <t>IP Long Term Mechanical Ventilation Without Tracheostomy w/CC</t>
  </si>
  <si>
    <t>IM Malfunction, Reaction Or Complication Of Urinary Tract Device, Graft Or Transplantation w/CC</t>
  </si>
  <si>
    <t>IM Fracture Of Pelvis Or Dislocation Of Hip w/CC</t>
  </si>
  <si>
    <t>IM Organic Disturbances &amp; Mental Retardation w/CC</t>
  </si>
  <si>
    <t>IM Organic Disturbances &amp; Mental Retardation w/MCC</t>
  </si>
  <si>
    <t>IM Heart Failure w/CC</t>
  </si>
  <si>
    <t>IP Spleen Procedures w/MCC</t>
  </si>
  <si>
    <t>IM Other Eye Disorders w/CC</t>
  </si>
  <si>
    <t>IM False Labor w/CC</t>
  </si>
  <si>
    <t>IP Sinus &amp; Mastoid Procedures w/MCC</t>
  </si>
  <si>
    <t>IP Complex Thoracic Vascular Procedures w/MCC</t>
  </si>
  <si>
    <t>IP Orbital &amp; Extraocular Procedures w/MCC</t>
  </si>
  <si>
    <t>IM Diverticulitis, Diverticulosis &amp; Inflammatory Bowel Disease w/CC</t>
  </si>
  <si>
    <t>IM Digestive Malignancy w/MCC</t>
  </si>
  <si>
    <t>IP Coronary Bypass Without Cardiac Catheterization w/CC</t>
  </si>
  <si>
    <t>IM Kidney &amp; Urinary Tract Infections w/CC</t>
  </si>
  <si>
    <t>IM Acute &amp; Subacute Endocarditis w/MCC</t>
  </si>
  <si>
    <t>IM Fractures Of Femur w/CC</t>
  </si>
  <si>
    <t>IP Long Term Mechanical Ventilation With Tracheostomy w/MCC</t>
  </si>
  <si>
    <t>IP Non-Complex Small &amp; Large Bowel Procedures w/CC</t>
  </si>
  <si>
    <t>IM Other Nervous System Disorders w/CC</t>
  </si>
  <si>
    <t>IM Male Reproductive System Diagnoses Except Malignancy w/MCC</t>
  </si>
  <si>
    <t>IP Soft Tissue Procedures w/MCC</t>
  </si>
  <si>
    <t>IP Hernia Procedures Except Inguinal &amp; Femoral w/CC</t>
  </si>
  <si>
    <t>IP Cardiac Valve Procedures Without Cardiac Catheterization w/MCC</t>
  </si>
  <si>
    <t>IM Cirrhosis &amp; Alcoholic Hepatitis w/MCC</t>
  </si>
  <si>
    <t>IP Pancreas &amp; Liver Procedures w/CC</t>
  </si>
  <si>
    <t>IM Spinal Disorders &amp; Injuries w/CC</t>
  </si>
  <si>
    <t>IM Musculoskeletal &amp; Connective Tissue Malignancy &amp; Pathological Fractures w/MCC</t>
  </si>
  <si>
    <t>IM Other Circulatory System Diagnoses w/CC</t>
  </si>
  <si>
    <t>IP Urethral &amp; Transurethral Procedures w/CC</t>
  </si>
  <si>
    <t>IP Major Lower Extremity Joint &amp; Limb Reattachment Procedures w/MCC</t>
  </si>
  <si>
    <t>IM Cellulitis w/MCC</t>
  </si>
  <si>
    <t>IP Other Musculoskeletel System &amp; Connective Tissue Procedures w/CC</t>
  </si>
  <si>
    <t>IM Cranial &amp; Peripheral Nerve Disorders w/MCC</t>
  </si>
  <si>
    <t>IP Hip &amp; Femur Procedures Except Major Joint w/CC</t>
  </si>
  <si>
    <t>IM Gastrointestinal Obstruction w/CC</t>
  </si>
  <si>
    <t>IM Cranial &amp; Peripheral Nerve Disorders w/CC</t>
  </si>
  <si>
    <t>IM Hypertension w/MCC</t>
  </si>
  <si>
    <t>IP Skin Graft Without Burns w/CC</t>
  </si>
  <si>
    <t>IP Craniotomy w/CC</t>
  </si>
  <si>
    <t>IM Connective Tissue Disorders w/MCC</t>
  </si>
  <si>
    <t>IP Anal Procedures w/MCC</t>
  </si>
  <si>
    <t>IM Epiglottitis, Otitis Media, Upper Respiratory Tract Infection &amp; Laryngotracheitis w/MCC</t>
  </si>
  <si>
    <t>IM Atherosclerosis w/MCC</t>
  </si>
  <si>
    <t>IM Other Skin &amp; Breast Disorders w/MCC</t>
  </si>
  <si>
    <t>IM Bacterial &amp; Tuberculous Infections Of Nervous System w/MCC</t>
  </si>
  <si>
    <t>IM Poisoning &amp; Toxic Effects Of Drugs w/MCC</t>
  </si>
  <si>
    <t>IP Neonate, Birthwt &gt;2499 Grams With Major Procedure w/MCC</t>
  </si>
  <si>
    <t>IM Neonate, Birthwt &gt;2499 Grams With Major Anomaly Or Hereditary Condition w/CC</t>
  </si>
  <si>
    <t>IM Cerebrovascular ACCident With Infarct w/CC</t>
  </si>
  <si>
    <t>IM Other Nervous System Disorders w/MCC</t>
  </si>
  <si>
    <t>IP Inguinal &amp; Femoral Hernia Procedures w/MCC</t>
  </si>
  <si>
    <t>IP Hip &amp; Femur Procedures Except Major Joint w/MCC</t>
  </si>
  <si>
    <t>IP Complex Intestinal Procedures w/CC</t>
  </si>
  <si>
    <t>IP Other Skin, Subcutaneous Tissue &amp; Breast Procedures w/MCC</t>
  </si>
  <si>
    <t>IP Percutaneous Cardiovascular Procedures w/MCC</t>
  </si>
  <si>
    <t>IM Post-Operative &amp; Post-Traumatic Infections w/CC</t>
  </si>
  <si>
    <t>IM Coagulation Disorders w/MCC</t>
  </si>
  <si>
    <t>IM Malignancy Of Hepatobiliary System &amp; Pancreas w/CC</t>
  </si>
  <si>
    <t>IM Other Biliary Tract Disorders w/MCC</t>
  </si>
  <si>
    <t>IM Fracture Or Dislocation Except Femur &amp; Pelvis w/CC</t>
  </si>
  <si>
    <t>IM Cellulitis w/CC</t>
  </si>
  <si>
    <t>IM Other Circulatory System Diagnoses w/MCC</t>
  </si>
  <si>
    <t>IM Interstitial Lung Disease w/MCC</t>
  </si>
  <si>
    <t>IP Foot Procedures w/MCC</t>
  </si>
  <si>
    <t>IM Cardiomyopathy w/MCC</t>
  </si>
  <si>
    <t>IP Major Lower Extremity Joint &amp; Limb Reattachment Procedures w/CC</t>
  </si>
  <si>
    <t>IP Laparoscopic Cholecystectomy w/MCC</t>
  </si>
  <si>
    <t>IM Other Blood &amp; Blood Forming Organs Disorders w/MCC</t>
  </si>
  <si>
    <t>IP Other Ear, Nose, Mouth &amp; Throat Procedures w/CC</t>
  </si>
  <si>
    <t>IM Hypovolemia &amp; Electrolyte Disorders w/CC</t>
  </si>
  <si>
    <t>IP Non-Complex Respiratory System Procedures w/CC</t>
  </si>
  <si>
    <t>IM Inborn Errors Of Metabolism w/MCC</t>
  </si>
  <si>
    <t>IM Major Chest Trauma w/MCC</t>
  </si>
  <si>
    <t>IM Complications Of Treatment w/MCC</t>
  </si>
  <si>
    <t>IM Malfunction, Reaction Or Complication Of Urinary Tract Device, Graft Or Transplantation w/MCC</t>
  </si>
  <si>
    <t>IM Vaginal Delivery w/MCC</t>
  </si>
  <si>
    <t>IM Acute Myocardial Infarction w/CC</t>
  </si>
  <si>
    <t>IP Cardiac Catheterization w/MCC</t>
  </si>
  <si>
    <t>IM Peptic Ulcer &amp; Gastritis w/MCC</t>
  </si>
  <si>
    <t>IM Chemotherapy w/MCC</t>
  </si>
  <si>
    <t>IP Coronary Bypass Without Cardiac Catheterization w/MCC</t>
  </si>
  <si>
    <t>IP Skin Graft Without Burns w/MCC</t>
  </si>
  <si>
    <t>IM Other Eye Disorders w/MCC</t>
  </si>
  <si>
    <t>IP Non-Complex Small &amp; Large Bowel Procedures w/MCC</t>
  </si>
  <si>
    <t>IM Medical Back Problems w/MCC</t>
  </si>
  <si>
    <t>IM Septicemia w/CC</t>
  </si>
  <si>
    <t>IM Esophageal Disorders w/MCC</t>
  </si>
  <si>
    <t>IM Other Kidney &amp; Urinary Tract Diagnoses w/MCC</t>
  </si>
  <si>
    <t>IM Respiratory Malignancy w/MCC</t>
  </si>
  <si>
    <t>IM Seizure w/MCC</t>
  </si>
  <si>
    <t>IM Chronic Obstructive Pulmonary Disease w/CC</t>
  </si>
  <si>
    <t>IP Create, Revise, Remove Dialysis Device w/MCC</t>
  </si>
  <si>
    <t>IM Other Kidney &amp; Urinary Tract Diagnoses w/CC</t>
  </si>
  <si>
    <t>IM Diabetes And Nutritional &amp; Misc Metabolic Disorders w/CC</t>
  </si>
  <si>
    <t>IM Diabetes And Nutritional &amp; Misc Metabolic Disorders w/MCC</t>
  </si>
  <si>
    <t>IM Urinary Stones w/MCC</t>
  </si>
  <si>
    <t>IM Diverticulitis, Diverticulosis &amp; Inflammatory Bowel Disease w/MCC</t>
  </si>
  <si>
    <t>IM Respiratory Infections &amp; Inflammations w/MCC</t>
  </si>
  <si>
    <t>IM Neonate, Birthwt &gt;2499 Grams Without Major Procedure w/MCC</t>
  </si>
  <si>
    <t>IM Respiratory Infections &amp; Inflammations w/CC</t>
  </si>
  <si>
    <t>IP Spinal Fusion Procedures Except For Curvature Of The Spine w/MCC</t>
  </si>
  <si>
    <t>IM Malignant Breast Disorders w/MCC</t>
  </si>
  <si>
    <t>IM Other Musculoskeletal System &amp; Connective Tissue Diagnoses w/MCC</t>
  </si>
  <si>
    <t>IM Other Digestive System Diagnoses w/CC</t>
  </si>
  <si>
    <t>IM Neonate, Birthwt &gt;2499 Grams Without Major Procedure w/CC</t>
  </si>
  <si>
    <t>IP Bladder &amp; Lower Urinary Tract Procedures w/MCC</t>
  </si>
  <si>
    <t>IP Spine Procedures w/MCC</t>
  </si>
  <si>
    <t>IM Acute Myocardial Infarction w/MCC</t>
  </si>
  <si>
    <t>IP Craniotomy w/MCC</t>
  </si>
  <si>
    <t>IM Red Blood Cell Disorders Except Sickle Cell Anemia Crisis w/MCC</t>
  </si>
  <si>
    <t>IP Long Term Mechanical Ventilation Without Tracheostomy w/MCC</t>
  </si>
  <si>
    <t>IM Neonate, Birthwt &gt;2499 Grams With Congenital/Perinatal Infections w/MCC</t>
  </si>
  <si>
    <t>IM Other Gastroenteritis &amp; Abdominal Pain w/MCC</t>
  </si>
  <si>
    <t>IM Respiratory System Signs, Symptoms &amp; Other Diagnoses w/MCC</t>
  </si>
  <si>
    <t>IM Hypovolemia &amp; Electrolyte Disorders w/MCC</t>
  </si>
  <si>
    <t>IM Simple Pneumonia &amp; Whooping Cough w/CC</t>
  </si>
  <si>
    <t>IM Kidney &amp; Urinary Tract Infections w/MCC</t>
  </si>
  <si>
    <t>IM Chronic Obstructive Pulmonary Disease w/MCC</t>
  </si>
  <si>
    <t>IP Moderately Complex Respiratory System Procedures w/CC</t>
  </si>
  <si>
    <t>IP Complex Intestinal Procedures w/MCC</t>
  </si>
  <si>
    <t>IM Kidney &amp; Urinary Tract Malignancy &amp; Renal Failure w/MCC</t>
  </si>
  <si>
    <t>IM Other Bacterial &amp; Parasitic Diseases w/MCC</t>
  </si>
  <si>
    <t>IM Heart Failure w/MCC</t>
  </si>
  <si>
    <t>IP Other Digestive System Procedures w/CC</t>
  </si>
  <si>
    <t>IP Other Digestive System Procedures w/MCC</t>
  </si>
  <si>
    <t>IM Other Digestive System Diagnoses w/MCC</t>
  </si>
  <si>
    <t>IM Simple Pneumonia &amp; Whooping Cough w/MCC</t>
  </si>
  <si>
    <t>IP Upper Urinary Tract Procedures w/MCC</t>
  </si>
  <si>
    <t>IM Neonate, Birthwt &gt;2499 Grams With Major Anomaly Or Hereditary Condition w/MCC</t>
  </si>
  <si>
    <t>IP Moderately Complex Respiratory System Procedures w/MCC</t>
  </si>
  <si>
    <t>IP Urethral &amp; Transurethral Procedures w/MCC</t>
  </si>
  <si>
    <t>IP Non-Complex Respiratory System Procedures w/MCC</t>
  </si>
  <si>
    <t>IM Lymphoma &amp; Non-Acute Leukemia w/MCC</t>
  </si>
  <si>
    <t>IP Other Circulatory System Procedures w/MCC</t>
  </si>
  <si>
    <t>Current</t>
  </si>
  <si>
    <t>Proposed</t>
  </si>
  <si>
    <t>W (curr)</t>
  </si>
  <si>
    <t>Rank ∆W%</t>
  </si>
  <si>
    <t>W (3M)</t>
  </si>
  <si>
    <t>W (cred)</t>
  </si>
  <si>
    <t>W (severity)</t>
  </si>
  <si>
    <t>W (proposed)</t>
  </si>
  <si>
    <t>Analysis of change 
proposed vs current</t>
  </si>
  <si>
    <t>Adjusted Cost</t>
  </si>
  <si>
    <t>All products</t>
  </si>
  <si>
    <t>Basic Product casemix</t>
  </si>
  <si>
    <t>Casemix</t>
  </si>
  <si>
    <r>
      <rPr>
        <sz val="10"/>
        <color rgb="FF002060"/>
        <rFont val="Calibri"/>
        <family val="2"/>
      </rPr>
      <t xml:space="preserve">• Original (3M)   </t>
    </r>
    <r>
      <rPr>
        <sz val="10"/>
        <color rgb="FFCC3300"/>
        <rFont val="Calibri"/>
        <family val="2"/>
      </rPr>
      <t>•</t>
    </r>
    <r>
      <rPr>
        <sz val="10"/>
        <color rgb="FFCC3300"/>
        <rFont val="Calibri"/>
        <family val="2"/>
        <scheme val="minor"/>
      </rPr>
      <t xml:space="preserve"> Proposed</t>
    </r>
  </si>
  <si>
    <t>011011</t>
  </si>
  <si>
    <t>011013</t>
  </si>
  <si>
    <t>011101</t>
  </si>
  <si>
    <t>011102</t>
  </si>
  <si>
    <t>011103</t>
  </si>
  <si>
    <t>011111</t>
  </si>
  <si>
    <t>011112</t>
  </si>
  <si>
    <t>011113</t>
  </si>
  <si>
    <t>011121</t>
  </si>
  <si>
    <t>011122</t>
  </si>
  <si>
    <t>011123</t>
  </si>
  <si>
    <t>011131</t>
  </si>
  <si>
    <t>011132</t>
  </si>
  <si>
    <t>011133</t>
  </si>
  <si>
    <t>011201</t>
  </si>
  <si>
    <t>011202</t>
  </si>
  <si>
    <t>011203</t>
  </si>
  <si>
    <t>011301</t>
  </si>
  <si>
    <t>011302</t>
  </si>
  <si>
    <t>011303</t>
  </si>
  <si>
    <t>014101</t>
  </si>
  <si>
    <t>014102</t>
  </si>
  <si>
    <t>014103</t>
  </si>
  <si>
    <t>014111</t>
  </si>
  <si>
    <t>014112</t>
  </si>
  <si>
    <t>014113</t>
  </si>
  <si>
    <t>014121</t>
  </si>
  <si>
    <t>014122</t>
  </si>
  <si>
    <t>014123</t>
  </si>
  <si>
    <t>014131</t>
  </si>
  <si>
    <t>014132</t>
  </si>
  <si>
    <t>014133</t>
  </si>
  <si>
    <t>014141</t>
  </si>
  <si>
    <t>014142</t>
  </si>
  <si>
    <t>014143</t>
  </si>
  <si>
    <t>014151</t>
  </si>
  <si>
    <t>014152</t>
  </si>
  <si>
    <t>014153</t>
  </si>
  <si>
    <t>014161</t>
  </si>
  <si>
    <t>014162</t>
  </si>
  <si>
    <t>014163</t>
  </si>
  <si>
    <t>014171</t>
  </si>
  <si>
    <t>014172</t>
  </si>
  <si>
    <t>014173</t>
  </si>
  <si>
    <t>014181</t>
  </si>
  <si>
    <t>014182</t>
  </si>
  <si>
    <t>014183</t>
  </si>
  <si>
    <t>014191</t>
  </si>
  <si>
    <t>014192</t>
  </si>
  <si>
    <t>014193</t>
  </si>
  <si>
    <t>014201</t>
  </si>
  <si>
    <t>014202</t>
  </si>
  <si>
    <t>014211</t>
  </si>
  <si>
    <t>014212</t>
  </si>
  <si>
    <t>014213</t>
  </si>
  <si>
    <t>014221</t>
  </si>
  <si>
    <t>014222</t>
  </si>
  <si>
    <t>014223</t>
  </si>
  <si>
    <t>014231</t>
  </si>
  <si>
    <t>014232</t>
  </si>
  <si>
    <t>014233</t>
  </si>
  <si>
    <t>014241</t>
  </si>
  <si>
    <t>014242</t>
  </si>
  <si>
    <t>014243</t>
  </si>
  <si>
    <t>014251</t>
  </si>
  <si>
    <t>014252</t>
  </si>
  <si>
    <t>014253</t>
  </si>
  <si>
    <t>014261</t>
  </si>
  <si>
    <t>014262</t>
  </si>
  <si>
    <t>014263</t>
  </si>
  <si>
    <t>021201</t>
  </si>
  <si>
    <t>021202</t>
  </si>
  <si>
    <t>021203</t>
  </si>
  <si>
    <t>021301</t>
  </si>
  <si>
    <t>021302</t>
  </si>
  <si>
    <t>021303</t>
  </si>
  <si>
    <t>024101</t>
  </si>
  <si>
    <t>024102</t>
  </si>
  <si>
    <t>024103</t>
  </si>
  <si>
    <t>024111</t>
  </si>
  <si>
    <t>024112</t>
  </si>
  <si>
    <t>024113</t>
  </si>
  <si>
    <t>024121</t>
  </si>
  <si>
    <t>024122</t>
  </si>
  <si>
    <t>024123</t>
  </si>
  <si>
    <t>031101</t>
  </si>
  <si>
    <t>031102</t>
  </si>
  <si>
    <t>031111</t>
  </si>
  <si>
    <t>031112</t>
  </si>
  <si>
    <t>031121</t>
  </si>
  <si>
    <t>031122</t>
  </si>
  <si>
    <t>031123</t>
  </si>
  <si>
    <t>031131</t>
  </si>
  <si>
    <t>031132</t>
  </si>
  <si>
    <t>031141</t>
  </si>
  <si>
    <t>031142</t>
  </si>
  <si>
    <t>031143</t>
  </si>
  <si>
    <t>031151</t>
  </si>
  <si>
    <t>031152</t>
  </si>
  <si>
    <t>031153</t>
  </si>
  <si>
    <t>031201</t>
  </si>
  <si>
    <t>031202</t>
  </si>
  <si>
    <t>031203</t>
  </si>
  <si>
    <t>031301</t>
  </si>
  <si>
    <t>031302</t>
  </si>
  <si>
    <t>031303</t>
  </si>
  <si>
    <t>034101</t>
  </si>
  <si>
    <t>034102</t>
  </si>
  <si>
    <t>034103</t>
  </si>
  <si>
    <t>034111</t>
  </si>
  <si>
    <t>034112</t>
  </si>
  <si>
    <t>034113</t>
  </si>
  <si>
    <t>034121</t>
  </si>
  <si>
    <t>034122</t>
  </si>
  <si>
    <t>034123</t>
  </si>
  <si>
    <t>034131</t>
  </si>
  <si>
    <t>034132</t>
  </si>
  <si>
    <t>034133</t>
  </si>
  <si>
    <t>034141</t>
  </si>
  <si>
    <t>034142</t>
  </si>
  <si>
    <t>034143</t>
  </si>
  <si>
    <t>034151</t>
  </si>
  <si>
    <t>034152</t>
  </si>
  <si>
    <t>034153</t>
  </si>
  <si>
    <t>041013</t>
  </si>
  <si>
    <t>041021</t>
  </si>
  <si>
    <t>041022</t>
  </si>
  <si>
    <t>041023</t>
  </si>
  <si>
    <t>041101</t>
  </si>
  <si>
    <t>041102</t>
  </si>
  <si>
    <t>041103</t>
  </si>
  <si>
    <t>041201</t>
  </si>
  <si>
    <t>041202</t>
  </si>
  <si>
    <t>041203</t>
  </si>
  <si>
    <t>041301</t>
  </si>
  <si>
    <t>041302</t>
  </si>
  <si>
    <t>041303</t>
  </si>
  <si>
    <t>044101</t>
  </si>
  <si>
    <t>044102</t>
  </si>
  <si>
    <t>044103</t>
  </si>
  <si>
    <t>044111</t>
  </si>
  <si>
    <t>044112</t>
  </si>
  <si>
    <t>044113</t>
  </si>
  <si>
    <t>044121</t>
  </si>
  <si>
    <t>044122</t>
  </si>
  <si>
    <t>044123</t>
  </si>
  <si>
    <t>044131</t>
  </si>
  <si>
    <t>044132</t>
  </si>
  <si>
    <t>044133</t>
  </si>
  <si>
    <t>044141</t>
  </si>
  <si>
    <t>044142</t>
  </si>
  <si>
    <t>044143</t>
  </si>
  <si>
    <t>044151</t>
  </si>
  <si>
    <t>044152</t>
  </si>
  <si>
    <t>044153</t>
  </si>
  <si>
    <t>044161</t>
  </si>
  <si>
    <t>044162</t>
  </si>
  <si>
    <t>044163</t>
  </si>
  <si>
    <t>044171</t>
  </si>
  <si>
    <t>044172</t>
  </si>
  <si>
    <t>044173</t>
  </si>
  <si>
    <t>044181</t>
  </si>
  <si>
    <t>044182</t>
  </si>
  <si>
    <t>044183</t>
  </si>
  <si>
    <t>044191</t>
  </si>
  <si>
    <t>044192</t>
  </si>
  <si>
    <t>044193</t>
  </si>
  <si>
    <t>044201</t>
  </si>
  <si>
    <t>044202</t>
  </si>
  <si>
    <t>044203</t>
  </si>
  <si>
    <t>044211</t>
  </si>
  <si>
    <t>044212</t>
  </si>
  <si>
    <t>044213</t>
  </si>
  <si>
    <t>051021</t>
  </si>
  <si>
    <t>051023</t>
  </si>
  <si>
    <t>051031</t>
  </si>
  <si>
    <t>051032</t>
  </si>
  <si>
    <t>051033</t>
  </si>
  <si>
    <t>051041</t>
  </si>
  <si>
    <t>051042</t>
  </si>
  <si>
    <t>051043</t>
  </si>
  <si>
    <t>051051</t>
  </si>
  <si>
    <t>051052</t>
  </si>
  <si>
    <t>051061</t>
  </si>
  <si>
    <t>051062</t>
  </si>
  <si>
    <t>051063</t>
  </si>
  <si>
    <t>051071</t>
  </si>
  <si>
    <t>051072</t>
  </si>
  <si>
    <t>051073</t>
  </si>
  <si>
    <t>051111</t>
  </si>
  <si>
    <t>051112</t>
  </si>
  <si>
    <t>051113</t>
  </si>
  <si>
    <t>051121</t>
  </si>
  <si>
    <t>051122</t>
  </si>
  <si>
    <t>051123</t>
  </si>
  <si>
    <t>051131</t>
  </si>
  <si>
    <t>051132</t>
  </si>
  <si>
    <t>051133</t>
  </si>
  <si>
    <t>051141</t>
  </si>
  <si>
    <t>051142</t>
  </si>
  <si>
    <t>051143</t>
  </si>
  <si>
    <t>051151</t>
  </si>
  <si>
    <t>051152</t>
  </si>
  <si>
    <t>051153</t>
  </si>
  <si>
    <t>051161</t>
  </si>
  <si>
    <t>051162</t>
  </si>
  <si>
    <t>051163</t>
  </si>
  <si>
    <t>051171</t>
  </si>
  <si>
    <t>051172</t>
  </si>
  <si>
    <t>051173</t>
  </si>
  <si>
    <t>051201</t>
  </si>
  <si>
    <t>051202</t>
  </si>
  <si>
    <t>051203</t>
  </si>
  <si>
    <t>051301</t>
  </si>
  <si>
    <t>051302</t>
  </si>
  <si>
    <t>051303</t>
  </si>
  <si>
    <t>051401</t>
  </si>
  <si>
    <t>051402</t>
  </si>
  <si>
    <t>051403</t>
  </si>
  <si>
    <t>054101</t>
  </si>
  <si>
    <t>054102</t>
  </si>
  <si>
    <t>054103</t>
  </si>
  <si>
    <t>054111</t>
  </si>
  <si>
    <t>054112</t>
  </si>
  <si>
    <t>054113</t>
  </si>
  <si>
    <t>054121</t>
  </si>
  <si>
    <t>054122</t>
  </si>
  <si>
    <t>054123</t>
  </si>
  <si>
    <t>054131</t>
  </si>
  <si>
    <t>054132</t>
  </si>
  <si>
    <t>054133</t>
  </si>
  <si>
    <t>054141</t>
  </si>
  <si>
    <t>054142</t>
  </si>
  <si>
    <t>054143</t>
  </si>
  <si>
    <t>054151</t>
  </si>
  <si>
    <t>054152</t>
  </si>
  <si>
    <t>054153</t>
  </si>
  <si>
    <t>054161</t>
  </si>
  <si>
    <t>054162</t>
  </si>
  <si>
    <t>054163</t>
  </si>
  <si>
    <t>054171</t>
  </si>
  <si>
    <t>054172</t>
  </si>
  <si>
    <t>054173</t>
  </si>
  <si>
    <t>054181</t>
  </si>
  <si>
    <t>054182</t>
  </si>
  <si>
    <t>054183</t>
  </si>
  <si>
    <t>054191</t>
  </si>
  <si>
    <t>054192</t>
  </si>
  <si>
    <t>054193</t>
  </si>
  <si>
    <t>054201</t>
  </si>
  <si>
    <t>054202</t>
  </si>
  <si>
    <t>054203</t>
  </si>
  <si>
    <t>054211</t>
  </si>
  <si>
    <t>054212</t>
  </si>
  <si>
    <t>054213</t>
  </si>
  <si>
    <t>054221</t>
  </si>
  <si>
    <t>054222</t>
  </si>
  <si>
    <t>054223</t>
  </si>
  <si>
    <t>054231</t>
  </si>
  <si>
    <t>054232</t>
  </si>
  <si>
    <t>054233</t>
  </si>
  <si>
    <t>054241</t>
  </si>
  <si>
    <t>054242</t>
  </si>
  <si>
    <t>054243</t>
  </si>
  <si>
    <t>061101</t>
  </si>
  <si>
    <t>061102</t>
  </si>
  <si>
    <t>061103</t>
  </si>
  <si>
    <t>061111</t>
  </si>
  <si>
    <t>061112</t>
  </si>
  <si>
    <t>061113</t>
  </si>
  <si>
    <t>061121</t>
  </si>
  <si>
    <t>061122</t>
  </si>
  <si>
    <t>061123</t>
  </si>
  <si>
    <t>061131</t>
  </si>
  <si>
    <t>061132</t>
  </si>
  <si>
    <t>061133</t>
  </si>
  <si>
    <t>061141</t>
  </si>
  <si>
    <t>061142</t>
  </si>
  <si>
    <t>061143</t>
  </si>
  <si>
    <t>061201</t>
  </si>
  <si>
    <t>061202</t>
  </si>
  <si>
    <t>061203</t>
  </si>
  <si>
    <t>061301</t>
  </si>
  <si>
    <t>061302</t>
  </si>
  <si>
    <t>061303</t>
  </si>
  <si>
    <t>061401</t>
  </si>
  <si>
    <t>061402</t>
  </si>
  <si>
    <t>061403</t>
  </si>
  <si>
    <t>061501</t>
  </si>
  <si>
    <t>061502</t>
  </si>
  <si>
    <t>061503</t>
  </si>
  <si>
    <t>064101</t>
  </si>
  <si>
    <t>064102</t>
  </si>
  <si>
    <t>064103</t>
  </si>
  <si>
    <t>064111</t>
  </si>
  <si>
    <t>064112</t>
  </si>
  <si>
    <t>064113</t>
  </si>
  <si>
    <t>064121</t>
  </si>
  <si>
    <t>064122</t>
  </si>
  <si>
    <t>064123</t>
  </si>
  <si>
    <t>064131</t>
  </si>
  <si>
    <t>064132</t>
  </si>
  <si>
    <t>064133</t>
  </si>
  <si>
    <t>064141</t>
  </si>
  <si>
    <t>064142</t>
  </si>
  <si>
    <t>064143</t>
  </si>
  <si>
    <t>064151</t>
  </si>
  <si>
    <t>064152</t>
  </si>
  <si>
    <t>064153</t>
  </si>
  <si>
    <t>064161</t>
  </si>
  <si>
    <t>064162</t>
  </si>
  <si>
    <t>064163</t>
  </si>
  <si>
    <t>064171</t>
  </si>
  <si>
    <t>064172</t>
  </si>
  <si>
    <t>064173</t>
  </si>
  <si>
    <t>064181</t>
  </si>
  <si>
    <t>064182</t>
  </si>
  <si>
    <t>064183</t>
  </si>
  <si>
    <t>071101</t>
  </si>
  <si>
    <t>071102</t>
  </si>
  <si>
    <t>071103</t>
  </si>
  <si>
    <t>071111</t>
  </si>
  <si>
    <t>071112</t>
  </si>
  <si>
    <t>071113</t>
  </si>
  <si>
    <t>071121</t>
  </si>
  <si>
    <t>071122</t>
  </si>
  <si>
    <t>071123</t>
  </si>
  <si>
    <t>071131</t>
  </si>
  <si>
    <t>071132</t>
  </si>
  <si>
    <t>071133</t>
  </si>
  <si>
    <t>071141</t>
  </si>
  <si>
    <t>071142</t>
  </si>
  <si>
    <t>071143</t>
  </si>
  <si>
    <t>074101</t>
  </si>
  <si>
    <t>074102</t>
  </si>
  <si>
    <t>074103</t>
  </si>
  <si>
    <t>074111</t>
  </si>
  <si>
    <t>074112</t>
  </si>
  <si>
    <t>074113</t>
  </si>
  <si>
    <t>074121</t>
  </si>
  <si>
    <t>074122</t>
  </si>
  <si>
    <t>074123</t>
  </si>
  <si>
    <t>074131</t>
  </si>
  <si>
    <t>074132</t>
  </si>
  <si>
    <t>074133</t>
  </si>
  <si>
    <t>074141</t>
  </si>
  <si>
    <t>074142</t>
  </si>
  <si>
    <t>074143</t>
  </si>
  <si>
    <t>081011</t>
  </si>
  <si>
    <t>081021</t>
  </si>
  <si>
    <t>081022</t>
  </si>
  <si>
    <t>081023</t>
  </si>
  <si>
    <t>081041</t>
  </si>
  <si>
    <t>081042</t>
  </si>
  <si>
    <t>081043</t>
  </si>
  <si>
    <t>081051</t>
  </si>
  <si>
    <t>081052</t>
  </si>
  <si>
    <t>081071</t>
  </si>
  <si>
    <t>081072</t>
  </si>
  <si>
    <t>081073</t>
  </si>
  <si>
    <t>081101</t>
  </si>
  <si>
    <t>081102</t>
  </si>
  <si>
    <t>081103</t>
  </si>
  <si>
    <t>081201</t>
  </si>
  <si>
    <t>081202</t>
  </si>
  <si>
    <t>081203</t>
  </si>
  <si>
    <t>081301</t>
  </si>
  <si>
    <t>081302</t>
  </si>
  <si>
    <t>081303</t>
  </si>
  <si>
    <t>081401</t>
  </si>
  <si>
    <t>081402</t>
  </si>
  <si>
    <t>081403</t>
  </si>
  <si>
    <t>081501</t>
  </si>
  <si>
    <t>081502</t>
  </si>
  <si>
    <t>081503</t>
  </si>
  <si>
    <t>081601</t>
  </si>
  <si>
    <t>081602</t>
  </si>
  <si>
    <t>081603</t>
  </si>
  <si>
    <t>081701</t>
  </si>
  <si>
    <t>081702</t>
  </si>
  <si>
    <t>081703</t>
  </si>
  <si>
    <t>081801</t>
  </si>
  <si>
    <t>081802</t>
  </si>
  <si>
    <t>081803</t>
  </si>
  <si>
    <t>084101</t>
  </si>
  <si>
    <t>084102</t>
  </si>
  <si>
    <t>084103</t>
  </si>
  <si>
    <t>084111</t>
  </si>
  <si>
    <t>084112</t>
  </si>
  <si>
    <t>084113</t>
  </si>
  <si>
    <t>084121</t>
  </si>
  <si>
    <t>084122</t>
  </si>
  <si>
    <t>084123</t>
  </si>
  <si>
    <t>084131</t>
  </si>
  <si>
    <t>084132</t>
  </si>
  <si>
    <t>084133</t>
  </si>
  <si>
    <t>084141</t>
  </si>
  <si>
    <t>084142</t>
  </si>
  <si>
    <t>084143</t>
  </si>
  <si>
    <t>084151</t>
  </si>
  <si>
    <t>084152</t>
  </si>
  <si>
    <t>084153</t>
  </si>
  <si>
    <t>084161</t>
  </si>
  <si>
    <t>084162</t>
  </si>
  <si>
    <t>084163</t>
  </si>
  <si>
    <t>084171</t>
  </si>
  <si>
    <t>084172</t>
  </si>
  <si>
    <t>084173</t>
  </si>
  <si>
    <t>084181</t>
  </si>
  <si>
    <t>084182</t>
  </si>
  <si>
    <t>084183</t>
  </si>
  <si>
    <t>084191</t>
  </si>
  <si>
    <t>084192</t>
  </si>
  <si>
    <t>084193</t>
  </si>
  <si>
    <t>084201</t>
  </si>
  <si>
    <t>084202</t>
  </si>
  <si>
    <t>084203</t>
  </si>
  <si>
    <t>084211</t>
  </si>
  <si>
    <t>084212</t>
  </si>
  <si>
    <t>084213</t>
  </si>
  <si>
    <t>091201</t>
  </si>
  <si>
    <t>091202</t>
  </si>
  <si>
    <t>091203</t>
  </si>
  <si>
    <t>091301</t>
  </si>
  <si>
    <t>091302</t>
  </si>
  <si>
    <t>091303</t>
  </si>
  <si>
    <t>091401</t>
  </si>
  <si>
    <t>091402</t>
  </si>
  <si>
    <t>091403</t>
  </si>
  <si>
    <t>091501</t>
  </si>
  <si>
    <t>091502</t>
  </si>
  <si>
    <t>091503</t>
  </si>
  <si>
    <t>094101</t>
  </si>
  <si>
    <t>094102</t>
  </si>
  <si>
    <t>094103</t>
  </si>
  <si>
    <t>094111</t>
  </si>
  <si>
    <t>094112</t>
  </si>
  <si>
    <t>094113</t>
  </si>
  <si>
    <t>094121</t>
  </si>
  <si>
    <t>094122</t>
  </si>
  <si>
    <t>094123</t>
  </si>
  <si>
    <t>094131</t>
  </si>
  <si>
    <t>094132</t>
  </si>
  <si>
    <t>094133</t>
  </si>
  <si>
    <t>094141</t>
  </si>
  <si>
    <t>094142</t>
  </si>
  <si>
    <t>094143</t>
  </si>
  <si>
    <t>101011</t>
  </si>
  <si>
    <t>101012</t>
  </si>
  <si>
    <t>101013</t>
  </si>
  <si>
    <t>101101</t>
  </si>
  <si>
    <t>101102</t>
  </si>
  <si>
    <t>101103</t>
  </si>
  <si>
    <t>101201</t>
  </si>
  <si>
    <t>101202</t>
  </si>
  <si>
    <t>101203</t>
  </si>
  <si>
    <t>104101</t>
  </si>
  <si>
    <t>104102</t>
  </si>
  <si>
    <t>104103</t>
  </si>
  <si>
    <t>104111</t>
  </si>
  <si>
    <t>104112</t>
  </si>
  <si>
    <t>104113</t>
  </si>
  <si>
    <t>104121</t>
  </si>
  <si>
    <t>104122</t>
  </si>
  <si>
    <t>104123</t>
  </si>
  <si>
    <t>104131</t>
  </si>
  <si>
    <t>104132</t>
  </si>
  <si>
    <t>104133</t>
  </si>
  <si>
    <t>111013</t>
  </si>
  <si>
    <t>111111</t>
  </si>
  <si>
    <t>111112</t>
  </si>
  <si>
    <t>111113</t>
  </si>
  <si>
    <t>111121</t>
  </si>
  <si>
    <t>111122</t>
  </si>
  <si>
    <t>111123</t>
  </si>
  <si>
    <t>111201</t>
  </si>
  <si>
    <t>111202</t>
  </si>
  <si>
    <t>111203</t>
  </si>
  <si>
    <t>111301</t>
  </si>
  <si>
    <t>111302</t>
  </si>
  <si>
    <t>111303</t>
  </si>
  <si>
    <t>111401</t>
  </si>
  <si>
    <t>111402</t>
  </si>
  <si>
    <t>111403</t>
  </si>
  <si>
    <t>114101</t>
  </si>
  <si>
    <t>114102</t>
  </si>
  <si>
    <t>114103</t>
  </si>
  <si>
    <t>114111</t>
  </si>
  <si>
    <t>114112</t>
  </si>
  <si>
    <t>114113</t>
  </si>
  <si>
    <t>114121</t>
  </si>
  <si>
    <t>114122</t>
  </si>
  <si>
    <t>114123</t>
  </si>
  <si>
    <t>114131</t>
  </si>
  <si>
    <t>114132</t>
  </si>
  <si>
    <t>114133</t>
  </si>
  <si>
    <t>114141</t>
  </si>
  <si>
    <t>114142</t>
  </si>
  <si>
    <t>114143</t>
  </si>
  <si>
    <t>114151</t>
  </si>
  <si>
    <t>114152</t>
  </si>
  <si>
    <t>114153</t>
  </si>
  <si>
    <t>114161</t>
  </si>
  <si>
    <t>114162</t>
  </si>
  <si>
    <t>114163</t>
  </si>
  <si>
    <t>121101</t>
  </si>
  <si>
    <t>121102</t>
  </si>
  <si>
    <t>121103</t>
  </si>
  <si>
    <t>121111</t>
  </si>
  <si>
    <t>121112</t>
  </si>
  <si>
    <t>121113</t>
  </si>
  <si>
    <t>121121</t>
  </si>
  <si>
    <t>121122</t>
  </si>
  <si>
    <t>121123</t>
  </si>
  <si>
    <t>121131</t>
  </si>
  <si>
    <t>121132</t>
  </si>
  <si>
    <t>121141</t>
  </si>
  <si>
    <t>121142</t>
  </si>
  <si>
    <t>121143</t>
  </si>
  <si>
    <t>121151</t>
  </si>
  <si>
    <t>121152</t>
  </si>
  <si>
    <t>121153</t>
  </si>
  <si>
    <t>124101</t>
  </si>
  <si>
    <t>124102</t>
  </si>
  <si>
    <t>124103</t>
  </si>
  <si>
    <t>124111</t>
  </si>
  <si>
    <t>124112</t>
  </si>
  <si>
    <t>124113</t>
  </si>
  <si>
    <t>131011</t>
  </si>
  <si>
    <t>131101</t>
  </si>
  <si>
    <t>131102</t>
  </si>
  <si>
    <t>131103</t>
  </si>
  <si>
    <t>131111</t>
  </si>
  <si>
    <t>131112</t>
  </si>
  <si>
    <t>131113</t>
  </si>
  <si>
    <t>131201</t>
  </si>
  <si>
    <t>131202</t>
  </si>
  <si>
    <t>131203</t>
  </si>
  <si>
    <t>131301</t>
  </si>
  <si>
    <t>131302</t>
  </si>
  <si>
    <t>131303</t>
  </si>
  <si>
    <t>134101</t>
  </si>
  <si>
    <t>134102</t>
  </si>
  <si>
    <t>134103</t>
  </si>
  <si>
    <t>134111</t>
  </si>
  <si>
    <t>134112</t>
  </si>
  <si>
    <t>134113</t>
  </si>
  <si>
    <t>134121</t>
  </si>
  <si>
    <t>134122</t>
  </si>
  <si>
    <t>134123</t>
  </si>
  <si>
    <t>134131</t>
  </si>
  <si>
    <t>134132</t>
  </si>
  <si>
    <t>134133</t>
  </si>
  <si>
    <t>134141</t>
  </si>
  <si>
    <t>134142</t>
  </si>
  <si>
    <t>134143</t>
  </si>
  <si>
    <t>134151</t>
  </si>
  <si>
    <t>134152</t>
  </si>
  <si>
    <t>134153</t>
  </si>
  <si>
    <t>134161</t>
  </si>
  <si>
    <t>134162</t>
  </si>
  <si>
    <t>134163</t>
  </si>
  <si>
    <t>134171</t>
  </si>
  <si>
    <t>134172</t>
  </si>
  <si>
    <t>134173</t>
  </si>
  <si>
    <t>146101</t>
  </si>
  <si>
    <t>146102</t>
  </si>
  <si>
    <t>146103</t>
  </si>
  <si>
    <t>146111</t>
  </si>
  <si>
    <t>146112</t>
  </si>
  <si>
    <t>146113</t>
  </si>
  <si>
    <t>146121</t>
  </si>
  <si>
    <t>146122</t>
  </si>
  <si>
    <t>146123</t>
  </si>
  <si>
    <t>146131</t>
  </si>
  <si>
    <t>146132</t>
  </si>
  <si>
    <t>146133</t>
  </si>
  <si>
    <t>158031</t>
  </si>
  <si>
    <t>158032</t>
  </si>
  <si>
    <t>158033</t>
  </si>
  <si>
    <t>158071</t>
  </si>
  <si>
    <t>158072</t>
  </si>
  <si>
    <t>158073</t>
  </si>
  <si>
    <t>158081</t>
  </si>
  <si>
    <t>158082</t>
  </si>
  <si>
    <t>158083</t>
  </si>
  <si>
    <t>158101</t>
  </si>
  <si>
    <t>158102</t>
  </si>
  <si>
    <t>158103</t>
  </si>
  <si>
    <t>158111</t>
  </si>
  <si>
    <t>158112</t>
  </si>
  <si>
    <t>158113</t>
  </si>
  <si>
    <t>158121</t>
  </si>
  <si>
    <t>158122</t>
  </si>
  <si>
    <t>158123</t>
  </si>
  <si>
    <t>158131</t>
  </si>
  <si>
    <t>158132</t>
  </si>
  <si>
    <t>158133</t>
  </si>
  <si>
    <t>158141</t>
  </si>
  <si>
    <t>158142</t>
  </si>
  <si>
    <t>158143</t>
  </si>
  <si>
    <t>158151</t>
  </si>
  <si>
    <t>158153</t>
  </si>
  <si>
    <t>158161</t>
  </si>
  <si>
    <t>158162</t>
  </si>
  <si>
    <t>158163</t>
  </si>
  <si>
    <t>158171</t>
  </si>
  <si>
    <t>158172</t>
  </si>
  <si>
    <t>158173</t>
  </si>
  <si>
    <t>161101</t>
  </si>
  <si>
    <t>161111</t>
  </si>
  <si>
    <t>161112</t>
  </si>
  <si>
    <t>161113</t>
  </si>
  <si>
    <t>161201</t>
  </si>
  <si>
    <t>161202</t>
  </si>
  <si>
    <t>161203</t>
  </si>
  <si>
    <t>164101</t>
  </si>
  <si>
    <t>164102</t>
  </si>
  <si>
    <t>164103</t>
  </si>
  <si>
    <t>164111</t>
  </si>
  <si>
    <t>164112</t>
  </si>
  <si>
    <t>164113</t>
  </si>
  <si>
    <t>164121</t>
  </si>
  <si>
    <t>164122</t>
  </si>
  <si>
    <t>164123</t>
  </si>
  <si>
    <t>164131</t>
  </si>
  <si>
    <t>164132</t>
  </si>
  <si>
    <t>164133</t>
  </si>
  <si>
    <t>164141</t>
  </si>
  <si>
    <t>164142</t>
  </si>
  <si>
    <t>164143</t>
  </si>
  <si>
    <t>174101</t>
  </si>
  <si>
    <t>174102</t>
  </si>
  <si>
    <t>174103</t>
  </si>
  <si>
    <t>174111</t>
  </si>
  <si>
    <t>174112</t>
  </si>
  <si>
    <t>174113</t>
  </si>
  <si>
    <t>174121</t>
  </si>
  <si>
    <t>174122</t>
  </si>
  <si>
    <t>174123</t>
  </si>
  <si>
    <t>174131</t>
  </si>
  <si>
    <t>174132</t>
  </si>
  <si>
    <t>174133</t>
  </si>
  <si>
    <t>174141</t>
  </si>
  <si>
    <t>174142</t>
  </si>
  <si>
    <t>174143</t>
  </si>
  <si>
    <t>184101</t>
  </si>
  <si>
    <t>184102</t>
  </si>
  <si>
    <t>184103</t>
  </si>
  <si>
    <t>184111</t>
  </si>
  <si>
    <t>184112</t>
  </si>
  <si>
    <t>184113</t>
  </si>
  <si>
    <t>184121</t>
  </si>
  <si>
    <t>184122</t>
  </si>
  <si>
    <t>184123</t>
  </si>
  <si>
    <t>184131</t>
  </si>
  <si>
    <t>184132</t>
  </si>
  <si>
    <t>184133</t>
  </si>
  <si>
    <t>184141</t>
  </si>
  <si>
    <t>184142</t>
  </si>
  <si>
    <t>184143</t>
  </si>
  <si>
    <t>184151</t>
  </si>
  <si>
    <t>184152</t>
  </si>
  <si>
    <t>184153</t>
  </si>
  <si>
    <t>194101</t>
  </si>
  <si>
    <t>194102</t>
  </si>
  <si>
    <t>194103</t>
  </si>
  <si>
    <t>194111</t>
  </si>
  <si>
    <t>194112</t>
  </si>
  <si>
    <t>194113</t>
  </si>
  <si>
    <t>194121</t>
  </si>
  <si>
    <t>194122</t>
  </si>
  <si>
    <t>194131</t>
  </si>
  <si>
    <t>194132</t>
  </si>
  <si>
    <t>194133</t>
  </si>
  <si>
    <t>194141</t>
  </si>
  <si>
    <t>194142</t>
  </si>
  <si>
    <t>194143</t>
  </si>
  <si>
    <t>194151</t>
  </si>
  <si>
    <t>194152</t>
  </si>
  <si>
    <t>194153</t>
  </si>
  <si>
    <t>194161</t>
  </si>
  <si>
    <t>194162</t>
  </si>
  <si>
    <t>194163</t>
  </si>
  <si>
    <t>194171</t>
  </si>
  <si>
    <t>194172</t>
  </si>
  <si>
    <t>194173</t>
  </si>
  <si>
    <t>194182</t>
  </si>
  <si>
    <t>194183</t>
  </si>
  <si>
    <t>194191</t>
  </si>
  <si>
    <t>194192</t>
  </si>
  <si>
    <t>204101</t>
  </si>
  <si>
    <t>204102</t>
  </si>
  <si>
    <t>204103</t>
  </si>
  <si>
    <t>204111</t>
  </si>
  <si>
    <t>204112</t>
  </si>
  <si>
    <t>204113</t>
  </si>
  <si>
    <t>204121</t>
  </si>
  <si>
    <t>204122</t>
  </si>
  <si>
    <t>204123</t>
  </si>
  <si>
    <t>214101</t>
  </si>
  <si>
    <t>214102</t>
  </si>
  <si>
    <t>214111</t>
  </si>
  <si>
    <t>214112</t>
  </si>
  <si>
    <t>214113</t>
  </si>
  <si>
    <t>214121</t>
  </si>
  <si>
    <t>214122</t>
  </si>
  <si>
    <t>214123</t>
  </si>
  <si>
    <t>214131</t>
  </si>
  <si>
    <t>214132</t>
  </si>
  <si>
    <t>214133</t>
  </si>
  <si>
    <t>214141</t>
  </si>
  <si>
    <t>214143</t>
  </si>
  <si>
    <t>214151</t>
  </si>
  <si>
    <t>214153</t>
  </si>
  <si>
    <t>214161</t>
  </si>
  <si>
    <t>214162</t>
  </si>
  <si>
    <t>214163</t>
  </si>
  <si>
    <t>214171</t>
  </si>
  <si>
    <t>214172</t>
  </si>
  <si>
    <t>214173</t>
  </si>
  <si>
    <t>224101</t>
  </si>
  <si>
    <t>224102</t>
  </si>
  <si>
    <t>224103</t>
  </si>
  <si>
    <t>224111</t>
  </si>
  <si>
    <t>224112</t>
  </si>
  <si>
    <t>224113</t>
  </si>
  <si>
    <t>224121</t>
  </si>
  <si>
    <t>224122</t>
  </si>
  <si>
    <t>224123</t>
  </si>
  <si>
    <t>Average Current HCPCs cost per DRG</t>
  </si>
  <si>
    <t>Average New HCPCs Cost per DRG</t>
  </si>
  <si>
    <t>Difference</t>
  </si>
  <si>
    <t xml:space="preserve">Step 1: Obtain single HCPCS Code Current methodology Cost and Quantity per DRG </t>
  </si>
  <si>
    <t>Step 5: Calculate Adjusted Cost = Cost + the difference between the New and Current methodology HCPCs cost averages</t>
  </si>
  <si>
    <t>011012</t>
  </si>
  <si>
    <t>014203</t>
  </si>
  <si>
    <t>031103</t>
  </si>
  <si>
    <t>031113</t>
  </si>
  <si>
    <t>031133</t>
  </si>
  <si>
    <t>041011</t>
  </si>
  <si>
    <t>041012</t>
  </si>
  <si>
    <t>051011</t>
  </si>
  <si>
    <t>051012</t>
  </si>
  <si>
    <t>051013</t>
  </si>
  <si>
    <t>051022</t>
  </si>
  <si>
    <t>051053</t>
  </si>
  <si>
    <t>071011</t>
  </si>
  <si>
    <t>071012</t>
  </si>
  <si>
    <t>071013</t>
  </si>
  <si>
    <t>081012</t>
  </si>
  <si>
    <t>081013</t>
  </si>
  <si>
    <t>081053</t>
  </si>
  <si>
    <t>081061</t>
  </si>
  <si>
    <t>081062</t>
  </si>
  <si>
    <t>081063</t>
  </si>
  <si>
    <t>111011</t>
  </si>
  <si>
    <t>111012</t>
  </si>
  <si>
    <t>121133</t>
  </si>
  <si>
    <t>131012</t>
  </si>
  <si>
    <t>131013</t>
  </si>
  <si>
    <t>131121</t>
  </si>
  <si>
    <t>131122</t>
  </si>
  <si>
    <t>131123</t>
  </si>
  <si>
    <t>131131</t>
  </si>
  <si>
    <t>131132</t>
  </si>
  <si>
    <t>131133</t>
  </si>
  <si>
    <t>158011</t>
  </si>
  <si>
    <t>158012</t>
  </si>
  <si>
    <t>158013</t>
  </si>
  <si>
    <t>158021</t>
  </si>
  <si>
    <t>158022</t>
  </si>
  <si>
    <t>158023</t>
  </si>
  <si>
    <t>158041</t>
  </si>
  <si>
    <t>158042</t>
  </si>
  <si>
    <t>158043</t>
  </si>
  <si>
    <t>158051</t>
  </si>
  <si>
    <t>158052</t>
  </si>
  <si>
    <t>158053</t>
  </si>
  <si>
    <t>158061</t>
  </si>
  <si>
    <t>158062</t>
  </si>
  <si>
    <t>158063</t>
  </si>
  <si>
    <t>158152</t>
  </si>
  <si>
    <t>161102</t>
  </si>
  <si>
    <t>161103</t>
  </si>
  <si>
    <t>194123</t>
  </si>
  <si>
    <t>194181</t>
  </si>
  <si>
    <t>194193</t>
  </si>
  <si>
    <t>201101</t>
  </si>
  <si>
    <t>201102</t>
  </si>
  <si>
    <t>201103</t>
  </si>
  <si>
    <t>214103</t>
  </si>
  <si>
    <t>214142</t>
  </si>
  <si>
    <t>214152</t>
  </si>
  <si>
    <t>All products Analysis of change 
proposed vs current</t>
  </si>
  <si>
    <t>v2012 Tariff</t>
  </si>
  <si>
    <t xml:space="preserve">n </t>
  </si>
  <si>
    <r>
      <t xml:space="preserve">Current 
</t>
    </r>
    <r>
      <rPr>
        <sz val="17.600000000000001"/>
        <color theme="0"/>
        <rFont val="Calibri"/>
        <family val="2"/>
      </rPr>
      <t>(mandatory tariff 2012 DRG weights using Grouper v2.3)</t>
    </r>
  </si>
  <si>
    <t>Source</t>
  </si>
  <si>
    <t>130928 Source 2012_2013 newBasic2.xlsx</t>
  </si>
  <si>
    <t>Step 3: Group HCPCs total cost per DRG code for participating providers</t>
  </si>
  <si>
    <t>Step 2: Calculate average cost per HCPCs activity (current vs. new price)for participating providers in 2013 HCPCs reporting collection. New price is determined to be the maximum of the 2013 collected recent market price and Current methodology price.</t>
  </si>
  <si>
    <t>Step 4: Calculate Average HCPCs cost per DRG claim for participating providers = Total HCPCs cost per DRG code/number of total claims in that DRG code</t>
  </si>
  <si>
    <t>w (limit)</t>
  </si>
  <si>
    <t>Step 1</t>
  </si>
  <si>
    <t>Step 2</t>
  </si>
  <si>
    <t>Step 3</t>
  </si>
  <si>
    <t>Step 4</t>
  </si>
  <si>
    <t>Step 5</t>
  </si>
  <si>
    <t>Revise Mandatory Tariff prices both outpatient and inpatient by qualified international organization using patient utilization pattern, market feedback, and  reference pricing</t>
  </si>
  <si>
    <t>Create Native to Abu Dhabi DRG grouper to customize the DRG classification to Abu Dhabi needs.</t>
  </si>
  <si>
    <t>Improve high HCPCs implants and Consumables related DRGs weights based on directly collecting HCPCs prices from providers. Plus, implementing limited list of High Cost Technology Add-on payment program</t>
  </si>
  <si>
    <t>Update DRG weights using fresh market data. Smooth weight changes actuarially. 
Allowing variable gap and marginal per DRG code to be negotiated between payers and providers as agreed which can reimburse agreed DRG codes at cost for cases with high consumables for example.</t>
  </si>
  <si>
    <r>
      <t>Reduce Outlier payment threshold (‘basic  Gap’) by 50%, and incentivize providers to bill for outlier payments (at least 20M AED annually do not get claimed)</t>
    </r>
    <r>
      <rPr>
        <b/>
        <sz val="14"/>
        <color rgb="FF1F497D"/>
        <rFont val="Calibri"/>
        <family val="2"/>
      </rPr>
      <t xml:space="preserve"> 
Now Basic Gap = 25,000AED (Down from 50,000AED)</t>
    </r>
  </si>
  <si>
    <t>2015?</t>
  </si>
  <si>
    <t xml:space="preserve"> HCPCs portions to produce Adjusted Cost (column H in WeightUpdate tab)</t>
  </si>
  <si>
    <t>High Cost Technology Add-on Payment Tool</t>
  </si>
  <si>
    <t>HCPCS Code</t>
  </si>
  <si>
    <t>C1713</t>
  </si>
  <si>
    <t>Anchor/screw for opposing bone-to-bone or soft tissue-to-bone (implantable)</t>
  </si>
  <si>
    <t>C1721</t>
  </si>
  <si>
    <t>Cardioverter-defibrillator, dual chamber (implantable)</t>
  </si>
  <si>
    <t>C1722</t>
  </si>
  <si>
    <t>Cardioverter-defibrillator, single chamber (implantable)</t>
  </si>
  <si>
    <t>C1731</t>
  </si>
  <si>
    <t>Catheter, electrophysiology, diagnostic, other than 3D mapping (20 or more electrodes)</t>
  </si>
  <si>
    <t>C1732</t>
  </si>
  <si>
    <t>Catheter, electrophysiology, diagnostic/ablation, 3D or vector mapping</t>
  </si>
  <si>
    <t>C1776</t>
  </si>
  <si>
    <t>Joint device (implantable)</t>
  </si>
  <si>
    <t>C1781</t>
  </si>
  <si>
    <t>Mesh (implantable)</t>
  </si>
  <si>
    <t>C1785</t>
  </si>
  <si>
    <t>Pacemaker, dual chamber, rate-responsive (implantable)</t>
  </si>
  <si>
    <t>C1786</t>
  </si>
  <si>
    <t>Pacemaker, single chamber, rate-responsive (implantable)</t>
  </si>
  <si>
    <t>C1817</t>
  </si>
  <si>
    <t>Septal defect implant system, intracardiac</t>
  </si>
  <si>
    <t>C1874</t>
  </si>
  <si>
    <t>Stent, coated/covered, with delivery system</t>
  </si>
  <si>
    <t>C1875</t>
  </si>
  <si>
    <t>Stent, coated/covered, without delivery system</t>
  </si>
  <si>
    <t>C1882</t>
  </si>
  <si>
    <t>Cardioverter-defibrillator, other than single or dual chamber (implantable)</t>
  </si>
  <si>
    <t>C1900</t>
  </si>
  <si>
    <t>Lead, left ventricular coronary venous system</t>
  </si>
  <si>
    <t>E0601</t>
  </si>
  <si>
    <t>Continuous airway pressure (CPAP) device</t>
  </si>
  <si>
    <t>E0616</t>
  </si>
  <si>
    <t>Implantable cardiac event recorder with memory, activator and programmer</t>
  </si>
  <si>
    <t>E0635</t>
  </si>
  <si>
    <t>Patient lift, electric with seat or sling</t>
  </si>
  <si>
    <t>L8614</t>
  </si>
  <si>
    <t>Cochlear device, includes all internal and external components</t>
  </si>
  <si>
    <t>DRG Code</t>
  </si>
  <si>
    <t>-</t>
  </si>
  <si>
    <t>)</t>
  </si>
  <si>
    <t>Add - on Payment = 75% X  (</t>
  </si>
  <si>
    <t>DRG Type</t>
  </si>
  <si>
    <t>Inpatient Procedure</t>
  </si>
  <si>
    <t>Inpatient Medical</t>
  </si>
  <si>
    <t>DRG Payment</t>
  </si>
  <si>
    <t>Table B - DRG specific HCPCs portion %</t>
  </si>
  <si>
    <t>HCPCs Portion %</t>
  </si>
  <si>
    <t>Sum of listed high cost HCPCs prices</t>
  </si>
  <si>
    <t>Add - on Payment Amount =</t>
  </si>
  <si>
    <t>Product DRG Base Rate</t>
  </si>
  <si>
    <t>Total payment</t>
  </si>
  <si>
    <t xml:space="preserve"> </t>
  </si>
  <si>
    <t xml:space="preserve">  </t>
  </si>
  <si>
    <t xml:space="preserve">   </t>
  </si>
  <si>
    <t>Fill out the values in the gray boxes only</t>
  </si>
  <si>
    <t>Table A - High Cost Consumables</t>
  </si>
  <si>
    <r>
      <rPr>
        <b/>
        <u/>
        <sz val="12"/>
        <color rgb="FF002060"/>
        <rFont val="Calibri"/>
        <family val="2"/>
        <scheme val="minor"/>
      </rPr>
      <t>Add-On Calculation Tool:</t>
    </r>
    <r>
      <rPr>
        <u/>
        <sz val="11"/>
        <color rgb="FF002060"/>
        <rFont val="Calibri"/>
        <family val="2"/>
        <scheme val="minor"/>
      </rPr>
      <t xml:space="preserve"> </t>
    </r>
    <r>
      <rPr>
        <b/>
        <sz val="11"/>
        <color rgb="FF002060"/>
        <rFont val="Calibri"/>
        <family val="2"/>
        <scheme val="minor"/>
      </rPr>
      <t>How to calculate the add-on payment for the specified high cost technology and consumables</t>
    </r>
  </si>
  <si>
    <t xml:space="preserve">2014 DRG Enhancements </t>
  </si>
  <si>
    <t>rounded to 2 decimal places</t>
  </si>
  <si>
    <t>rounded to 4 decimal places</t>
  </si>
  <si>
    <t>Add on Payment = 75% X Diff (Cost for High Cost Listed HCPCS in a DRG claim - DRG HCPCS portion AED)</t>
  </si>
  <si>
    <t>- HCPCS Activity Cost for this Add on Payment in a DRG claim is defined to be the invoice cost amount</t>
  </si>
  <si>
    <t>HCPCS Portion %</t>
  </si>
  <si>
    <t>Add on Payment = 75% X Diff (Price for High Cost Listed HCPCS in a DRG claim - DRG HCPCs portion AED)</t>
  </si>
  <si>
    <r>
      <rPr>
        <b/>
        <sz val="11"/>
        <color theme="1" tint="0.34998626667073579"/>
        <rFont val="Calibri"/>
        <family val="2"/>
        <scheme val="minor"/>
      </rPr>
      <t>- And DRG HCPCS portion AED</t>
    </r>
    <r>
      <rPr>
        <sz val="11"/>
        <color theme="1" tint="0.34998626667073579"/>
        <rFont val="Calibri"/>
        <family val="2"/>
        <scheme val="minor"/>
      </rPr>
      <t xml:space="preserve"> = the DRG specific HCPCS portion % in (Table B) X DRG payment</t>
    </r>
  </si>
  <si>
    <r>
      <t xml:space="preserve"> - Where Total Price for High Cost Listed HCPCs in a DRG claim = Sum(ActivityCost*Quantity) </t>
    </r>
    <r>
      <rPr>
        <b/>
        <sz val="11"/>
        <color theme="1" tint="0.34998626667073579"/>
        <rFont val="Calibri"/>
        <family val="2"/>
        <scheme val="minor"/>
      </rPr>
      <t>for all High Cost Listed HCPCS reported in a claim</t>
    </r>
  </si>
</sst>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4" formatCode="_(&quot;$&quot;* #,##0.00_);_(&quot;$&quot;* \(#,##0.00\);_(&quot;$&quot;* &quot;-&quot;??_);_(@_)"/>
    <numFmt numFmtId="43" formatCode="_(* #,##0.00_);_(* \(#,##0.00\);_(* &quot;-&quot;??_);_(@_)"/>
    <numFmt numFmtId="164" formatCode="_(* #,##0_);_(* \(#,##0\);_(* &quot;-&quot;??_);_(@_)"/>
    <numFmt numFmtId="165" formatCode="0.00000%"/>
    <numFmt numFmtId="166" formatCode="[$-409]dd\-mmm\-yy;@"/>
    <numFmt numFmtId="167" formatCode="_(* #,##0.0_);_(* \(#,##0.0\);_(* &quot;-&quot;??_);_(@_)"/>
    <numFmt numFmtId="168" formatCode="0.0%"/>
    <numFmt numFmtId="169" formatCode="0.0000"/>
    <numFmt numFmtId="170" formatCode="[$-409]d/mmm/yyyy;@"/>
  </numFmts>
  <fonts count="43">
    <font>
      <sz val="11"/>
      <color theme="1"/>
      <name val="Calibri"/>
      <family val="2"/>
      <scheme val="minor"/>
    </font>
    <font>
      <sz val="11"/>
      <color theme="1"/>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
      <b/>
      <u/>
      <sz val="11"/>
      <color theme="1"/>
      <name val="Calibri"/>
      <family val="2"/>
      <scheme val="minor"/>
    </font>
    <font>
      <sz val="11"/>
      <color indexed="8"/>
      <name val="Calibri"/>
      <family val="2"/>
    </font>
    <font>
      <sz val="10"/>
      <name val="Arial"/>
      <family val="2"/>
    </font>
    <font>
      <sz val="10"/>
      <name val="MS Sans Serif"/>
      <family val="2"/>
    </font>
    <font>
      <sz val="10"/>
      <name val="MS Sans Serif"/>
      <family val="2"/>
      <charset val="178"/>
    </font>
    <font>
      <sz val="10"/>
      <name val="Arial"/>
      <family val="2"/>
    </font>
    <font>
      <sz val="11"/>
      <color theme="3"/>
      <name val="Calibri"/>
      <family val="2"/>
      <scheme val="minor"/>
    </font>
    <font>
      <b/>
      <sz val="11"/>
      <color theme="3"/>
      <name val="Calibri"/>
      <family val="2"/>
      <scheme val="minor"/>
    </font>
    <font>
      <b/>
      <sz val="16"/>
      <color theme="1"/>
      <name val="Calibri"/>
      <family val="2"/>
      <scheme val="minor"/>
    </font>
    <font>
      <b/>
      <sz val="16"/>
      <color theme="3"/>
      <name val="Calibri"/>
      <family val="2"/>
      <scheme val="minor"/>
    </font>
    <font>
      <b/>
      <sz val="11"/>
      <color theme="4" tint="-0.249977111117893"/>
      <name val="Calibri"/>
      <family val="2"/>
      <scheme val="minor"/>
    </font>
    <font>
      <b/>
      <sz val="11"/>
      <color theme="5" tint="-0.249977111117893"/>
      <name val="Calibri"/>
      <family val="2"/>
      <scheme val="minor"/>
    </font>
    <font>
      <sz val="11"/>
      <color theme="4" tint="-0.249977111117893"/>
      <name val="Calibri"/>
      <family val="2"/>
      <scheme val="minor"/>
    </font>
    <font>
      <u/>
      <sz val="11"/>
      <color theme="10"/>
      <name val="Calibri"/>
      <family val="2"/>
      <scheme val="minor"/>
    </font>
    <font>
      <b/>
      <sz val="16"/>
      <color theme="0"/>
      <name val="Calibri"/>
      <family val="2"/>
      <scheme val="minor"/>
    </font>
    <font>
      <b/>
      <sz val="11"/>
      <color theme="0" tint="-0.499984740745262"/>
      <name val="Calibri"/>
      <family val="2"/>
      <scheme val="minor"/>
    </font>
    <font>
      <sz val="17.600000000000001"/>
      <color theme="0"/>
      <name val="Calibri"/>
      <family val="2"/>
    </font>
    <font>
      <sz val="10"/>
      <color theme="1"/>
      <name val="Calibri"/>
      <family val="2"/>
      <scheme val="minor"/>
    </font>
    <font>
      <sz val="10"/>
      <color rgb="FF002060"/>
      <name val="Calibri"/>
      <family val="2"/>
    </font>
    <font>
      <sz val="10"/>
      <color rgb="FFCC3300"/>
      <name val="Calibri"/>
      <family val="2"/>
    </font>
    <font>
      <sz val="10"/>
      <color rgb="FFCC3300"/>
      <name val="Calibri"/>
      <family val="2"/>
      <scheme val="minor"/>
    </font>
    <font>
      <b/>
      <sz val="14"/>
      <color theme="3"/>
      <name val="Calibri"/>
      <family val="2"/>
      <scheme val="minor"/>
    </font>
    <font>
      <b/>
      <sz val="14"/>
      <color rgb="FF002060"/>
      <name val="Calibri"/>
      <family val="2"/>
      <scheme val="minor"/>
    </font>
    <font>
      <sz val="11"/>
      <color theme="3" tint="-0.249977111117893"/>
      <name val="Calibri"/>
      <family val="2"/>
      <scheme val="minor"/>
    </font>
    <font>
      <b/>
      <sz val="11"/>
      <color rgb="FF002060"/>
      <name val="Calibri"/>
      <family val="2"/>
      <scheme val="minor"/>
    </font>
    <font>
      <sz val="11"/>
      <color rgb="FF0070C0"/>
      <name val="Calibri"/>
      <family val="2"/>
      <scheme val="minor"/>
    </font>
    <font>
      <b/>
      <sz val="14"/>
      <color rgb="FFFFFFFF"/>
      <name val="Calibri"/>
      <family val="2"/>
    </font>
    <font>
      <sz val="14"/>
      <color rgb="FF1F497D"/>
      <name val="Calibri"/>
      <family val="2"/>
    </font>
    <font>
      <b/>
      <sz val="14"/>
      <color rgb="FF1F497D"/>
      <name val="Calibri"/>
      <family val="2"/>
    </font>
    <font>
      <sz val="14"/>
      <color rgb="FF376092"/>
      <name val="Calibri"/>
      <family val="2"/>
    </font>
    <font>
      <b/>
      <sz val="12"/>
      <color theme="3"/>
      <name val="Calibri"/>
      <family val="2"/>
      <scheme val="minor"/>
    </font>
    <font>
      <b/>
      <sz val="11"/>
      <color theme="1" tint="0.34998626667073579"/>
      <name val="Calibri"/>
      <family val="2"/>
      <scheme val="minor"/>
    </font>
    <font>
      <sz val="11"/>
      <color theme="1" tint="0.34998626667073579"/>
      <name val="Calibri"/>
      <family val="2"/>
      <scheme val="minor"/>
    </font>
    <font>
      <sz val="14"/>
      <color theme="1"/>
      <name val="Calibri"/>
      <family val="2"/>
      <scheme val="minor"/>
    </font>
    <font>
      <b/>
      <sz val="11"/>
      <name val="Calibri"/>
      <family val="2"/>
      <scheme val="minor"/>
    </font>
    <font>
      <b/>
      <u/>
      <sz val="12"/>
      <color rgb="FF002060"/>
      <name val="Calibri"/>
      <family val="2"/>
      <scheme val="minor"/>
    </font>
    <font>
      <u/>
      <sz val="11"/>
      <color rgb="FF002060"/>
      <name val="Calibri"/>
      <family val="2"/>
      <scheme val="minor"/>
    </font>
    <font>
      <sz val="8"/>
      <color theme="1"/>
      <name val="Calibri"/>
      <family val="2"/>
      <scheme val="minor"/>
    </font>
  </fonts>
  <fills count="11">
    <fill>
      <patternFill patternType="none"/>
    </fill>
    <fill>
      <patternFill patternType="gray125"/>
    </fill>
    <fill>
      <patternFill patternType="solid">
        <fgColor rgb="FFA5A5A5"/>
      </patternFill>
    </fill>
    <fill>
      <patternFill patternType="solid">
        <fgColor theme="5" tint="0.79998168889431442"/>
        <bgColor indexed="64"/>
      </patternFill>
    </fill>
    <fill>
      <patternFill patternType="solid">
        <fgColor theme="3"/>
        <bgColor indexed="64"/>
      </patternFill>
    </fill>
    <fill>
      <patternFill patternType="solid">
        <fgColor theme="4" tint="0.79998168889431442"/>
        <bgColor indexed="64"/>
      </patternFill>
    </fill>
    <fill>
      <patternFill patternType="solid">
        <fgColor theme="4" tint="0.79998168889431442"/>
        <bgColor theme="4" tint="0.79998168889431442"/>
      </patternFill>
    </fill>
    <fill>
      <patternFill patternType="solid">
        <fgColor rgb="FF4F81BD"/>
        <bgColor indexed="64"/>
      </patternFill>
    </fill>
    <fill>
      <patternFill patternType="solid">
        <fgColor rgb="FFD0D8E8"/>
        <bgColor indexed="64"/>
      </patternFill>
    </fill>
    <fill>
      <patternFill patternType="solid">
        <fgColor rgb="FFE9EDF4"/>
        <bgColor indexed="64"/>
      </patternFill>
    </fill>
    <fill>
      <patternFill patternType="solid">
        <fgColor theme="0" tint="-0.249977111117893"/>
        <bgColor indexed="64"/>
      </patternFill>
    </fill>
  </fills>
  <borders count="25">
    <border>
      <left/>
      <right/>
      <top/>
      <bottom/>
      <diagonal/>
    </border>
    <border>
      <left/>
      <right/>
      <top/>
      <bottom style="thin">
        <color indexed="64"/>
      </bottom>
      <diagonal/>
    </border>
    <border>
      <left style="double">
        <color rgb="FF3F3F3F"/>
      </left>
      <right style="double">
        <color rgb="FF3F3F3F"/>
      </right>
      <top style="double">
        <color rgb="FF3F3F3F"/>
      </top>
      <bottom style="double">
        <color rgb="FF3F3F3F"/>
      </bottom>
      <diagonal/>
    </border>
    <border>
      <left/>
      <right/>
      <top/>
      <bottom style="thin">
        <color theme="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theme="4"/>
      </top>
      <bottom style="thin">
        <color theme="4"/>
      </bottom>
      <diagonal/>
    </border>
    <border>
      <left/>
      <right/>
      <top style="thin">
        <color theme="4" tint="0.59999389629810485"/>
      </top>
      <bottom style="thin">
        <color theme="4" tint="0.59999389629810485"/>
      </bottom>
      <diagonal/>
    </border>
    <border>
      <left/>
      <right/>
      <top style="thin">
        <color theme="4" tint="0.79998168889431442"/>
      </top>
      <bottom style="thin">
        <color theme="4" tint="0.79998168889431442"/>
      </bottom>
      <diagonal/>
    </border>
    <border>
      <left style="medium">
        <color rgb="FFFFFFFF"/>
      </left>
      <right style="medium">
        <color rgb="FFFFFFFF"/>
      </right>
      <top style="medium">
        <color rgb="FFFFFFFF"/>
      </top>
      <bottom style="thick">
        <color rgb="FFFFFFFF"/>
      </bottom>
      <diagonal/>
    </border>
    <border>
      <left style="medium">
        <color rgb="FFFFFFFF"/>
      </left>
      <right style="medium">
        <color rgb="FFFFFFFF"/>
      </right>
      <top style="thick">
        <color rgb="FFFFFFFF"/>
      </top>
      <bottom/>
      <diagonal/>
    </border>
    <border>
      <left style="medium">
        <color rgb="FFFFFFFF"/>
      </left>
      <right style="medium">
        <color rgb="FFFFFFFF"/>
      </right>
      <top style="medium">
        <color rgb="FFFFFFFF"/>
      </top>
      <bottom style="medium">
        <color rgb="FFFFFFFF"/>
      </bottom>
      <diagonal/>
    </border>
    <border>
      <left/>
      <right/>
      <top style="thin">
        <color theme="4" tint="0.39997558519241921"/>
      </top>
      <bottom/>
      <diagonal/>
    </border>
    <border>
      <left/>
      <right/>
      <top/>
      <bottom style="thin">
        <color theme="4" tint="0.3999755851924192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theme="4" tint="0.39997558519241921"/>
      </top>
      <bottom style="thin">
        <color theme="4" tint="0.39997558519241921"/>
      </bottom>
      <diagonal/>
    </border>
    <border>
      <left style="thin">
        <color theme="4" tint="0.39997558519241921"/>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
      <left style="thin">
        <color theme="4" tint="0.39997558519241921"/>
      </left>
      <right/>
      <top style="thin">
        <color theme="4" tint="0.39997558519241921"/>
      </top>
      <bottom/>
      <diagonal/>
    </border>
    <border>
      <left/>
      <right style="thin">
        <color theme="4" tint="0.39997558519241921"/>
      </right>
      <top style="thin">
        <color theme="4" tint="0.39997558519241921"/>
      </top>
      <bottom/>
      <diagonal/>
    </border>
    <border>
      <left style="thin">
        <color theme="4" tint="0.39997558519241921"/>
      </left>
      <right/>
      <top/>
      <bottom/>
      <diagonal/>
    </border>
    <border>
      <left/>
      <right style="thin">
        <color theme="4" tint="0.39997558519241921"/>
      </right>
      <top/>
      <bottom/>
      <diagonal/>
    </border>
  </borders>
  <cellStyleXfs count="16">
    <xf numFmtId="0" fontId="0" fillId="0" borderId="0"/>
    <xf numFmtId="43" fontId="1" fillId="0" borderId="0" applyFont="0" applyFill="0" applyBorder="0" applyAlignment="0" applyProtection="0"/>
    <xf numFmtId="9"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7" fillId="0" borderId="0"/>
    <xf numFmtId="0" fontId="7" fillId="0" borderId="0"/>
    <xf numFmtId="0" fontId="8" fillId="0" borderId="0"/>
    <xf numFmtId="0" fontId="7" fillId="0" borderId="0"/>
    <xf numFmtId="0" fontId="2" fillId="2" borderId="2" applyNumberFormat="0" applyAlignment="0" applyProtection="0"/>
    <xf numFmtId="166" fontId="1" fillId="0" borderId="0"/>
    <xf numFmtId="0" fontId="9" fillId="0" borderId="0"/>
    <xf numFmtId="0" fontId="1" fillId="0" borderId="0"/>
    <xf numFmtId="0" fontId="10" fillId="0" borderId="0"/>
    <xf numFmtId="44" fontId="1" fillId="0" borderId="0" applyFont="0" applyFill="0" applyBorder="0" applyAlignment="0" applyProtection="0"/>
    <xf numFmtId="0" fontId="18" fillId="0" borderId="0" applyNumberFormat="0" applyFill="0" applyBorder="0" applyAlignment="0" applyProtection="0"/>
  </cellStyleXfs>
  <cellXfs count="144">
    <xf numFmtId="0" fontId="0" fillId="0" borderId="0" xfId="0"/>
    <xf numFmtId="0" fontId="5" fillId="0" borderId="0" xfId="0" applyFont="1"/>
    <xf numFmtId="0" fontId="0" fillId="0" borderId="0" xfId="0" applyFill="1"/>
    <xf numFmtId="164" fontId="0" fillId="0" borderId="0" xfId="0" applyNumberFormat="1" applyFill="1"/>
    <xf numFmtId="3" fontId="3" fillId="0" borderId="0" xfId="0" applyNumberFormat="1" applyFont="1" applyAlignment="1">
      <alignment vertical="center" wrapText="1"/>
    </xf>
    <xf numFmtId="0" fontId="3" fillId="0" borderId="0" xfId="0" applyFont="1" applyAlignment="1">
      <alignment vertical="center" wrapText="1"/>
    </xf>
    <xf numFmtId="0" fontId="4" fillId="0" borderId="0" xfId="0" applyFont="1"/>
    <xf numFmtId="0" fontId="0" fillId="0" borderId="0" xfId="0"/>
    <xf numFmtId="0" fontId="0" fillId="0" borderId="0" xfId="0" quotePrefix="1"/>
    <xf numFmtId="0" fontId="0" fillId="0" borderId="0" xfId="0"/>
    <xf numFmtId="0" fontId="4" fillId="0" borderId="0" xfId="0" quotePrefix="1" applyFont="1"/>
    <xf numFmtId="165" fontId="4" fillId="0" borderId="0" xfId="2" applyNumberFormat="1" applyFont="1" applyAlignment="1">
      <alignment wrapText="1"/>
    </xf>
    <xf numFmtId="0" fontId="0" fillId="0" borderId="0" xfId="0" applyFont="1"/>
    <xf numFmtId="0" fontId="0" fillId="0" borderId="0" xfId="0" applyAlignment="1">
      <alignment horizontal="left" vertical="center"/>
    </xf>
    <xf numFmtId="0" fontId="11" fillId="0" borderId="0" xfId="0" applyFont="1" applyAlignment="1">
      <alignment horizontal="right"/>
    </xf>
    <xf numFmtId="164" fontId="11" fillId="0" borderId="0" xfId="1" applyNumberFormat="1" applyFont="1"/>
    <xf numFmtId="0" fontId="12" fillId="0" borderId="0" xfId="0" applyFont="1" applyAlignment="1">
      <alignment horizontal="right"/>
    </xf>
    <xf numFmtId="0" fontId="12" fillId="0" borderId="0" xfId="0" applyFont="1"/>
    <xf numFmtId="0" fontId="13" fillId="0" borderId="0" xfId="0" applyFont="1" applyBorder="1"/>
    <xf numFmtId="0" fontId="12" fillId="0" borderId="1" xfId="0" applyFont="1" applyBorder="1"/>
    <xf numFmtId="0" fontId="11" fillId="0" borderId="0" xfId="0" applyFont="1"/>
    <xf numFmtId="0" fontId="11" fillId="0" borderId="0" xfId="0" applyFont="1" applyAlignment="1">
      <alignment horizontal="left"/>
    </xf>
    <xf numFmtId="167" fontId="11" fillId="0" borderId="0" xfId="0" applyNumberFormat="1" applyFont="1"/>
    <xf numFmtId="164" fontId="11" fillId="0" borderId="0" xfId="0" applyNumberFormat="1" applyFont="1"/>
    <xf numFmtId="43" fontId="11" fillId="0" borderId="0" xfId="0" applyNumberFormat="1" applyFont="1"/>
    <xf numFmtId="0" fontId="11" fillId="0" borderId="0" xfId="0" applyFont="1" applyBorder="1" applyAlignment="1">
      <alignment horizontal="left"/>
    </xf>
    <xf numFmtId="167" fontId="11" fillId="0" borderId="0" xfId="0" applyNumberFormat="1" applyFont="1" applyBorder="1"/>
    <xf numFmtId="164" fontId="11" fillId="0" borderId="0" xfId="0" applyNumberFormat="1" applyFont="1" applyBorder="1"/>
    <xf numFmtId="0" fontId="11" fillId="0" borderId="0" xfId="0" applyFont="1" applyBorder="1"/>
    <xf numFmtId="43" fontId="12" fillId="0" borderId="0" xfId="1" applyFont="1" applyAlignment="1">
      <alignment vertical="top"/>
    </xf>
    <xf numFmtId="0" fontId="14" fillId="0" borderId="0" xfId="0" applyFont="1" applyBorder="1"/>
    <xf numFmtId="0" fontId="15" fillId="0" borderId="0" xfId="0" applyFont="1" applyFill="1" applyBorder="1" applyAlignment="1">
      <alignment horizontal="left" vertical="center" wrapText="1"/>
    </xf>
    <xf numFmtId="0" fontId="12" fillId="0" borderId="0"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5" fillId="0" borderId="0" xfId="0" applyFont="1" applyFill="1" applyBorder="1" applyAlignment="1">
      <alignment horizontal="center" vertical="center" wrapText="1"/>
    </xf>
    <xf numFmtId="3" fontId="15" fillId="0" borderId="0" xfId="0" applyNumberFormat="1" applyFont="1" applyFill="1" applyBorder="1" applyAlignment="1">
      <alignment horizontal="left" vertical="center" wrapText="1"/>
    </xf>
    <xf numFmtId="0" fontId="17" fillId="0" borderId="0" xfId="0" applyNumberFormat="1" applyFont="1" applyFill="1" applyBorder="1" applyAlignment="1">
      <alignment horizontal="left"/>
    </xf>
    <xf numFmtId="164" fontId="17" fillId="0" borderId="0" xfId="0" applyNumberFormat="1" applyFont="1" applyFill="1" applyBorder="1" applyAlignment="1">
      <alignment horizontal="left" vertical="center"/>
    </xf>
    <xf numFmtId="164" fontId="17" fillId="0" borderId="0" xfId="0" applyNumberFormat="1" applyFont="1" applyFill="1" applyBorder="1"/>
    <xf numFmtId="4" fontId="17" fillId="0" borderId="0" xfId="0" applyNumberFormat="1" applyFont="1" applyFill="1" applyBorder="1"/>
    <xf numFmtId="9" fontId="17" fillId="0" borderId="0" xfId="2" applyNumberFormat="1" applyFont="1" applyFill="1" applyBorder="1" applyAlignment="1">
      <alignment horizontal="right"/>
    </xf>
    <xf numFmtId="164" fontId="17" fillId="0" borderId="0" xfId="1" applyNumberFormat="1" applyFont="1" applyFill="1" applyBorder="1"/>
    <xf numFmtId="3" fontId="4" fillId="0" borderId="0" xfId="0" applyNumberFormat="1" applyFont="1" applyFill="1" applyBorder="1" applyAlignment="1">
      <alignment horizontal="left" vertical="center" wrapText="1"/>
    </xf>
    <xf numFmtId="0" fontId="0" fillId="0" borderId="0" xfId="0" applyFill="1" applyBorder="1"/>
    <xf numFmtId="0" fontId="0" fillId="0" borderId="0" xfId="0" applyFill="1" applyBorder="1" applyAlignment="1">
      <alignment horizontal="left" vertical="center" wrapText="1"/>
    </xf>
    <xf numFmtId="9" fontId="1" fillId="0" borderId="0" xfId="2" applyFont="1" applyFill="1" applyBorder="1"/>
    <xf numFmtId="9" fontId="4" fillId="0" borderId="0" xfId="2" applyFont="1" applyFill="1" applyBorder="1"/>
    <xf numFmtId="0" fontId="0" fillId="0" borderId="0" xfId="0" applyFont="1" applyFill="1" applyBorder="1"/>
    <xf numFmtId="3" fontId="4" fillId="0" borderId="0" xfId="0" applyNumberFormat="1" applyFont="1" applyFill="1" applyBorder="1"/>
    <xf numFmtId="0" fontId="12" fillId="0" borderId="0" xfId="0" applyFont="1" applyFill="1" applyBorder="1"/>
    <xf numFmtId="3" fontId="4" fillId="0" borderId="0" xfId="0" applyNumberFormat="1" applyFont="1" applyFill="1" applyBorder="1" applyAlignment="1">
      <alignment horizontal="center" vertical="center" wrapText="1"/>
    </xf>
    <xf numFmtId="0" fontId="18" fillId="0" borderId="0" xfId="15"/>
    <xf numFmtId="0" fontId="12" fillId="0" borderId="4" xfId="0" applyFont="1" applyBorder="1"/>
    <xf numFmtId="43" fontId="11" fillId="0" borderId="5" xfId="1" applyFont="1" applyBorder="1"/>
    <xf numFmtId="43" fontId="11" fillId="0" borderId="6" xfId="1" applyFont="1" applyBorder="1"/>
    <xf numFmtId="43" fontId="4" fillId="0" borderId="0" xfId="2" applyNumberFormat="1" applyFont="1" applyFill="1" applyBorder="1"/>
    <xf numFmtId="43" fontId="17" fillId="0" borderId="0" xfId="14" applyNumberFormat="1" applyFont="1" applyFill="1" applyBorder="1" applyAlignment="1">
      <alignment horizontal="left" vertical="center"/>
    </xf>
    <xf numFmtId="43" fontId="17" fillId="0" borderId="3" xfId="14" applyNumberFormat="1" applyFont="1" applyFill="1" applyBorder="1" applyAlignment="1">
      <alignment horizontal="left" vertical="center"/>
    </xf>
    <xf numFmtId="9" fontId="12" fillId="0" borderId="0" xfId="2" applyFont="1" applyFill="1" applyBorder="1" applyAlignment="1">
      <alignment horizontal="right"/>
    </xf>
    <xf numFmtId="0" fontId="20" fillId="0" borderId="0" xfId="0" applyFont="1" applyFill="1" applyBorder="1" applyAlignment="1">
      <alignment horizontal="left" vertical="center" wrapText="1"/>
    </xf>
    <xf numFmtId="9" fontId="12" fillId="0" borderId="0" xfId="2" applyFont="1" applyFill="1" applyBorder="1" applyAlignment="1">
      <alignment horizontal="left"/>
    </xf>
    <xf numFmtId="164" fontId="11" fillId="0" borderId="0" xfId="1" applyNumberFormat="1" applyFont="1" applyFill="1" applyBorder="1" applyAlignment="1">
      <alignment horizontal="left"/>
    </xf>
    <xf numFmtId="43" fontId="11" fillId="0" borderId="0" xfId="1" applyNumberFormat="1" applyFont="1" applyFill="1" applyBorder="1"/>
    <xf numFmtId="9" fontId="11" fillId="0" borderId="0" xfId="2" applyFont="1" applyFill="1" applyBorder="1"/>
    <xf numFmtId="9" fontId="12" fillId="0" borderId="0" xfId="2" applyFont="1" applyFill="1" applyBorder="1"/>
    <xf numFmtId="0" fontId="11" fillId="0" borderId="0" xfId="0" applyFont="1" applyFill="1" applyBorder="1"/>
    <xf numFmtId="2" fontId="11" fillId="0" borderId="0" xfId="0" applyNumberFormat="1" applyFont="1" applyFill="1" applyBorder="1"/>
    <xf numFmtId="164" fontId="11" fillId="0" borderId="0" xfId="1" applyNumberFormat="1" applyFont="1" applyFill="1" applyBorder="1"/>
    <xf numFmtId="0" fontId="22" fillId="0" borderId="0" xfId="0" applyFont="1" applyAlignment="1">
      <alignment vertical="top" wrapText="1"/>
    </xf>
    <xf numFmtId="43" fontId="11" fillId="0" borderId="0" xfId="2" applyNumberFormat="1" applyFont="1" applyFill="1" applyBorder="1"/>
    <xf numFmtId="43" fontId="12" fillId="0" borderId="0" xfId="2" applyNumberFormat="1" applyFont="1" applyFill="1" applyBorder="1" applyAlignment="1">
      <alignment horizontal="right"/>
    </xf>
    <xf numFmtId="43" fontId="11" fillId="0" borderId="0" xfId="0" applyNumberFormat="1" applyFont="1" applyFill="1" applyBorder="1"/>
    <xf numFmtId="43" fontId="11" fillId="0" borderId="0" xfId="1" applyFont="1" applyBorder="1"/>
    <xf numFmtId="43" fontId="4" fillId="0" borderId="0" xfId="0" applyNumberFormat="1" applyFont="1"/>
    <xf numFmtId="43" fontId="11" fillId="5" borderId="0" xfId="1" applyNumberFormat="1" applyFont="1" applyFill="1"/>
    <xf numFmtId="164" fontId="11" fillId="5" borderId="7" xfId="1" applyNumberFormat="1" applyFont="1" applyFill="1" applyBorder="1"/>
    <xf numFmtId="164" fontId="11" fillId="0" borderId="0" xfId="1" applyNumberFormat="1" applyFont="1" applyAlignment="1">
      <alignment horizontal="left" vertical="center"/>
    </xf>
    <xf numFmtId="0" fontId="11" fillId="0" borderId="0" xfId="0" applyFont="1" applyAlignment="1">
      <alignment horizontal="right" vertical="center"/>
    </xf>
    <xf numFmtId="0" fontId="4" fillId="0" borderId="0" xfId="0" applyFont="1" applyFill="1"/>
    <xf numFmtId="0" fontId="28" fillId="0" borderId="0" xfId="0" applyFont="1" applyAlignment="1">
      <alignment horizontal="left"/>
    </xf>
    <xf numFmtId="168" fontId="11" fillId="0" borderId="0" xfId="2" applyNumberFormat="1" applyFont="1" applyFill="1" applyBorder="1"/>
    <xf numFmtId="0" fontId="18" fillId="0" borderId="0" xfId="15" applyAlignment="1">
      <alignment horizontal="left"/>
    </xf>
    <xf numFmtId="0" fontId="30" fillId="0" borderId="0" xfId="0" applyFont="1"/>
    <xf numFmtId="165" fontId="12" fillId="0" borderId="0" xfId="2" applyNumberFormat="1" applyFont="1" applyBorder="1" applyAlignment="1">
      <alignment horizontal="right"/>
    </xf>
    <xf numFmtId="0" fontId="31" fillId="7" borderId="11" xfId="0" applyFont="1" applyFill="1" applyBorder="1" applyAlignment="1">
      <alignment horizontal="left" vertical="center" wrapText="1" readingOrder="1"/>
    </xf>
    <xf numFmtId="0" fontId="32" fillId="9" borderId="13" xfId="0" applyFont="1" applyFill="1" applyBorder="1" applyAlignment="1">
      <alignment horizontal="left" vertical="center" wrapText="1" readingOrder="1"/>
    </xf>
    <xf numFmtId="0" fontId="32" fillId="8" borderId="12" xfId="0" applyFont="1" applyFill="1" applyBorder="1" applyAlignment="1">
      <alignment horizontal="left" vertical="top" wrapText="1" readingOrder="1"/>
    </xf>
    <xf numFmtId="0" fontId="34" fillId="8" borderId="12" xfId="0" applyFont="1" applyFill="1" applyBorder="1" applyAlignment="1">
      <alignment horizontal="left" vertical="top" wrapText="1" readingOrder="1"/>
    </xf>
    <xf numFmtId="0" fontId="12" fillId="0" borderId="8" xfId="0" applyFont="1" applyBorder="1" applyAlignment="1">
      <alignment wrapText="1"/>
    </xf>
    <xf numFmtId="164" fontId="11" fillId="6" borderId="9" xfId="1" applyNumberFormat="1" applyFont="1" applyFill="1" applyBorder="1"/>
    <xf numFmtId="164" fontId="11" fillId="0" borderId="10" xfId="1" applyNumberFormat="1" applyFont="1" applyBorder="1"/>
    <xf numFmtId="169" fontId="0" fillId="0" borderId="0" xfId="0" applyNumberFormat="1"/>
    <xf numFmtId="0" fontId="35" fillId="0" borderId="0" xfId="0" applyFont="1" applyBorder="1"/>
    <xf numFmtId="0" fontId="29" fillId="0" borderId="0" xfId="0" applyFont="1" applyAlignment="1">
      <alignment vertical="top"/>
    </xf>
    <xf numFmtId="0" fontId="36" fillId="0" borderId="0" xfId="0" applyFont="1"/>
    <xf numFmtId="0" fontId="37" fillId="0" borderId="0" xfId="0" quotePrefix="1" applyFont="1"/>
    <xf numFmtId="0" fontId="37" fillId="0" borderId="0" xfId="0" applyFont="1" applyAlignment="1">
      <alignment wrapText="1"/>
    </xf>
    <xf numFmtId="164" fontId="0" fillId="0" borderId="0" xfId="0" applyNumberFormat="1" applyAlignment="1">
      <alignment horizontal="left"/>
    </xf>
    <xf numFmtId="0" fontId="29" fillId="5" borderId="0" xfId="0" applyFont="1" applyFill="1" applyAlignment="1">
      <alignment vertical="top"/>
    </xf>
    <xf numFmtId="0" fontId="0" fillId="5" borderId="0" xfId="0" applyFill="1"/>
    <xf numFmtId="9" fontId="0" fillId="5" borderId="0" xfId="2" applyFont="1" applyFill="1"/>
    <xf numFmtId="0" fontId="4" fillId="5" borderId="0" xfId="0" applyFont="1" applyFill="1"/>
    <xf numFmtId="0" fontId="36" fillId="5" borderId="0" xfId="0" applyFont="1" applyFill="1"/>
    <xf numFmtId="0" fontId="38" fillId="5" borderId="0" xfId="0" applyFont="1" applyFill="1"/>
    <xf numFmtId="0" fontId="0" fillId="5" borderId="0" xfId="0" applyFont="1" applyFill="1"/>
    <xf numFmtId="9" fontId="11" fillId="6" borderId="9" xfId="2" applyFont="1" applyFill="1" applyBorder="1"/>
    <xf numFmtId="9" fontId="11" fillId="0" borderId="10" xfId="2" applyFont="1" applyBorder="1"/>
    <xf numFmtId="9" fontId="11" fillId="6" borderId="9" xfId="2" applyNumberFormat="1" applyFont="1" applyFill="1" applyBorder="1"/>
    <xf numFmtId="0" fontId="4" fillId="0" borderId="15" xfId="0" applyFont="1" applyFill="1" applyBorder="1"/>
    <xf numFmtId="0" fontId="4" fillId="0" borderId="0" xfId="0" applyFont="1" applyFill="1" applyBorder="1"/>
    <xf numFmtId="0" fontId="12" fillId="0" borderId="8" xfId="0" applyFont="1" applyBorder="1" applyAlignment="1">
      <alignment horizontal="right" wrapText="1"/>
    </xf>
    <xf numFmtId="43" fontId="0" fillId="5" borderId="0" xfId="0" applyNumberFormat="1" applyFont="1" applyFill="1" applyAlignment="1">
      <alignment horizontal="left"/>
    </xf>
    <xf numFmtId="0" fontId="39" fillId="5" borderId="16" xfId="0" applyFont="1" applyFill="1" applyBorder="1"/>
    <xf numFmtId="43" fontId="0" fillId="5" borderId="0" xfId="0" applyNumberFormat="1" applyFont="1" applyFill="1" applyAlignment="1">
      <alignment horizontal="center"/>
    </xf>
    <xf numFmtId="0" fontId="0" fillId="5" borderId="0" xfId="0" applyFill="1" applyAlignment="1">
      <alignment horizontal="right"/>
    </xf>
    <xf numFmtId="0" fontId="4" fillId="5" borderId="16" xfId="0" applyFont="1" applyFill="1" applyBorder="1"/>
    <xf numFmtId="39" fontId="4" fillId="5" borderId="17" xfId="0" applyNumberFormat="1" applyFont="1" applyFill="1" applyBorder="1" applyAlignment="1">
      <alignment horizontal="right"/>
    </xf>
    <xf numFmtId="0" fontId="12" fillId="10" borderId="0" xfId="0" applyFont="1" applyFill="1" applyAlignment="1" applyProtection="1">
      <alignment horizontal="right"/>
      <protection locked="0"/>
    </xf>
    <xf numFmtId="164" fontId="12" fillId="10" borderId="0" xfId="1" applyNumberFormat="1" applyFont="1" applyFill="1" applyAlignment="1" applyProtection="1">
      <alignment horizontal="right"/>
      <protection locked="0"/>
    </xf>
    <xf numFmtId="0" fontId="4" fillId="0" borderId="21" xfId="0" applyFont="1" applyFill="1" applyBorder="1"/>
    <xf numFmtId="0" fontId="0" fillId="0" borderId="14" xfId="0" applyFont="1" applyFill="1" applyBorder="1"/>
    <xf numFmtId="0" fontId="0" fillId="0" borderId="22" xfId="0" applyFont="1" applyFill="1" applyBorder="1"/>
    <xf numFmtId="0" fontId="4" fillId="0" borderId="19" xfId="0" applyFont="1" applyFill="1" applyBorder="1"/>
    <xf numFmtId="0" fontId="0" fillId="0" borderId="18" xfId="0" applyFont="1" applyFill="1" applyBorder="1"/>
    <xf numFmtId="0" fontId="0" fillId="0" borderId="20" xfId="0" applyFont="1" applyFill="1" applyBorder="1"/>
    <xf numFmtId="0" fontId="2" fillId="0" borderId="23" xfId="0" applyFont="1" applyFill="1" applyBorder="1"/>
    <xf numFmtId="0" fontId="2" fillId="0" borderId="0" xfId="0" applyFont="1" applyFill="1" applyBorder="1"/>
    <xf numFmtId="0" fontId="2" fillId="0" borderId="24" xfId="0" applyFont="1" applyFill="1" applyBorder="1"/>
    <xf numFmtId="10" fontId="4" fillId="5" borderId="0" xfId="2" applyNumberFormat="1" applyFont="1" applyFill="1"/>
    <xf numFmtId="170" fontId="32" fillId="9" borderId="13" xfId="0" applyNumberFormat="1" applyFont="1" applyFill="1" applyBorder="1" applyAlignment="1">
      <alignment horizontal="left" vertical="center" wrapText="1" readingOrder="1"/>
    </xf>
    <xf numFmtId="0" fontId="37" fillId="0" borderId="0" xfId="0" applyFont="1" applyAlignment="1">
      <alignment wrapText="1"/>
    </xf>
    <xf numFmtId="39" fontId="39" fillId="5" borderId="17" xfId="1" applyNumberFormat="1" applyFont="1" applyFill="1" applyBorder="1" applyAlignment="1">
      <alignment horizontal="right"/>
    </xf>
    <xf numFmtId="0" fontId="42" fillId="5" borderId="0" xfId="0" applyFont="1" applyFill="1"/>
    <xf numFmtId="0" fontId="14" fillId="3" borderId="0" xfId="0" applyFont="1" applyFill="1" applyAlignment="1">
      <alignment horizontal="left" wrapText="1"/>
    </xf>
    <xf numFmtId="0" fontId="26" fillId="0" borderId="0" xfId="0" applyFont="1" applyFill="1" applyAlignment="1">
      <alignment horizontal="left" wrapText="1"/>
    </xf>
    <xf numFmtId="0" fontId="26" fillId="0" borderId="0" xfId="0" applyFont="1" applyFill="1" applyAlignment="1">
      <alignment horizontal="left"/>
    </xf>
    <xf numFmtId="0" fontId="19" fillId="4" borderId="0" xfId="0" applyFont="1" applyFill="1" applyAlignment="1">
      <alignment horizontal="left" wrapText="1"/>
    </xf>
    <xf numFmtId="0" fontId="0" fillId="0" borderId="0" xfId="0" applyAlignment="1">
      <alignment horizontal="left" wrapText="1"/>
    </xf>
    <xf numFmtId="0" fontId="37" fillId="0" borderId="0" xfId="0" applyFont="1" applyAlignment="1">
      <alignment wrapText="1"/>
    </xf>
    <xf numFmtId="0" fontId="27" fillId="0" borderId="0" xfId="0" applyFont="1" applyAlignment="1">
      <alignment horizontal="center"/>
    </xf>
    <xf numFmtId="0" fontId="29" fillId="0" borderId="0" xfId="0" applyFont="1" applyAlignment="1">
      <alignment horizontal="left" vertical="top"/>
    </xf>
    <xf numFmtId="0" fontId="28" fillId="0" borderId="0" xfId="0" applyFont="1" applyAlignment="1">
      <alignment horizontal="left"/>
    </xf>
    <xf numFmtId="0" fontId="28" fillId="0" borderId="0" xfId="0" applyFont="1" applyAlignment="1">
      <alignment horizontal="left" wrapText="1"/>
    </xf>
    <xf numFmtId="0" fontId="28" fillId="0" borderId="0" xfId="0" applyFont="1" applyAlignment="1">
      <alignment horizontal="left" vertical="center"/>
    </xf>
  </cellXfs>
  <cellStyles count="16">
    <cellStyle name="Check Cell 2" xfId="9"/>
    <cellStyle name="Comma" xfId="1" builtinId="3"/>
    <cellStyle name="Comma 2" xfId="3"/>
    <cellStyle name="Comma 3" xfId="4"/>
    <cellStyle name="Currency" xfId="14" builtinId="4"/>
    <cellStyle name="Hyperlink" xfId="15" builtinId="8"/>
    <cellStyle name="Normal" xfId="0" builtinId="0"/>
    <cellStyle name="Normal 2" xfId="5"/>
    <cellStyle name="Normal 3" xfId="6"/>
    <cellStyle name="Normal 3 2" xfId="11"/>
    <cellStyle name="Normal 4" xfId="7"/>
    <cellStyle name="Normal 5" xfId="10"/>
    <cellStyle name="Normal 5 2" xfId="12"/>
    <cellStyle name="Normal 6" xfId="8"/>
    <cellStyle name="Normal 6 2" xfId="13"/>
    <cellStyle name="Percent" xfId="2" builtinId="5"/>
  </cellStyles>
  <dxfs count="31">
    <dxf>
      <font>
        <b val="0"/>
        <i val="0"/>
        <strike val="0"/>
        <condense val="0"/>
        <extend val="0"/>
        <outline val="0"/>
        <shadow val="0"/>
        <u val="none"/>
        <vertAlign val="baseline"/>
        <sz val="11"/>
        <color theme="1"/>
        <name val="Calibri"/>
        <scheme val="minor"/>
      </font>
      <fill>
        <patternFill patternType="none">
          <fgColor indexed="64"/>
          <bgColor indexed="65"/>
        </patternFill>
      </fill>
      <border diagonalUp="0" diagonalDown="0">
        <left/>
        <right style="thin">
          <color theme="4" tint="0.39997558519241921"/>
        </right>
        <top style="thin">
          <color theme="4" tint="0.39997558519241921"/>
        </top>
        <bottom style="thin">
          <color theme="4" tint="0.39997558519241921"/>
        </bottom>
        <vertical/>
        <horizontal/>
      </border>
    </dxf>
    <dxf>
      <font>
        <b val="0"/>
        <i val="0"/>
        <strike val="0"/>
        <condense val="0"/>
        <extend val="0"/>
        <outline val="0"/>
        <shadow val="0"/>
        <u val="none"/>
        <vertAlign val="baseline"/>
        <sz val="11"/>
        <color theme="1"/>
        <name val="Calibri"/>
        <scheme val="minor"/>
      </font>
      <fill>
        <patternFill patternType="none">
          <fgColor indexed="64"/>
          <bgColor indexed="65"/>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1"/>
        <color theme="1"/>
        <name val="Calibri"/>
        <scheme val="minor"/>
      </font>
      <fill>
        <patternFill patternType="none">
          <fgColor indexed="64"/>
          <bgColor indexed="65"/>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1"/>
        <color theme="1"/>
        <name val="Calibri"/>
        <scheme val="minor"/>
      </font>
      <fill>
        <patternFill patternType="none">
          <fgColor indexed="64"/>
          <bgColor indexed="65"/>
        </patternFill>
      </fill>
      <border diagonalUp="0" diagonalDown="0">
        <left/>
        <right/>
        <top style="thin">
          <color theme="4" tint="0.39997558519241921"/>
        </top>
        <bottom style="thin">
          <color theme="4" tint="0.39997558519241921"/>
        </bottom>
        <vertical/>
        <horizontal/>
      </border>
    </dxf>
    <dxf>
      <font>
        <b/>
        <i val="0"/>
        <strike val="0"/>
        <condense val="0"/>
        <extend val="0"/>
        <outline val="0"/>
        <shadow val="0"/>
        <u val="none"/>
        <vertAlign val="baseline"/>
        <sz val="11"/>
        <color theme="1"/>
        <name val="Calibri"/>
        <scheme val="minor"/>
      </font>
      <fill>
        <patternFill patternType="none">
          <fgColor indexed="64"/>
          <bgColor indexed="65"/>
        </patternFill>
      </fill>
      <border diagonalUp="0" diagonalDown="0">
        <left style="thin">
          <color theme="4" tint="0.39997558519241921"/>
        </left>
        <right/>
        <top style="thin">
          <color theme="4" tint="0.39997558519241921"/>
        </top>
        <bottom style="thin">
          <color theme="4" tint="0.39997558519241921"/>
        </bottom>
        <vertical/>
        <horizontal/>
      </border>
    </dxf>
    <dxf>
      <border outline="0">
        <top style="thin">
          <color theme="4" tint="0.39997558519241921"/>
        </top>
      </border>
    </dxf>
    <dxf>
      <font>
        <b val="0"/>
        <i val="0"/>
        <strike val="0"/>
        <condense val="0"/>
        <extend val="0"/>
        <outline val="0"/>
        <shadow val="0"/>
        <u val="none"/>
        <vertAlign val="baseline"/>
        <sz val="11"/>
        <color theme="1"/>
        <name val="Calibri"/>
        <scheme val="minor"/>
      </font>
      <fill>
        <patternFill patternType="none">
          <fgColor indexed="64"/>
          <bgColor indexed="65"/>
        </patternFill>
      </fill>
    </dxf>
    <dxf>
      <font>
        <b/>
        <i val="0"/>
        <strike val="0"/>
        <condense val="0"/>
        <extend val="0"/>
        <outline val="0"/>
        <shadow val="0"/>
        <u val="none"/>
        <vertAlign val="baseline"/>
        <sz val="11"/>
        <color theme="0"/>
        <name val="Calibri"/>
        <scheme val="minor"/>
      </font>
      <fill>
        <patternFill patternType="none">
          <fgColor indexed="64"/>
          <bgColor indexed="65"/>
        </patternFill>
      </fill>
    </dxf>
    <dxf>
      <fill>
        <patternFill>
          <bgColor theme="5" tint="0.79998168889431442"/>
        </patternFill>
      </fill>
    </dxf>
    <dxf>
      <fill>
        <patternFill>
          <bgColor theme="5" tint="0.79998168889431442"/>
        </patternFill>
      </fill>
    </dxf>
    <dxf>
      <numFmt numFmtId="35" formatCode="_(* #,##0.00_);_(* \(#,##0.00\);_(* &quot;-&quot;??_);_(@_)"/>
      <fill>
        <patternFill patternType="none">
          <bgColor auto="1"/>
        </patternFill>
      </fill>
    </dxf>
    <dxf>
      <font>
        <b val="0"/>
        <i val="0"/>
        <strike val="0"/>
        <condense val="0"/>
        <extend val="0"/>
        <outline val="0"/>
        <shadow val="0"/>
        <u val="none"/>
        <vertAlign val="baseline"/>
        <sz val="11"/>
        <color theme="4" tint="-0.249977111117893"/>
        <name val="Calibri"/>
        <scheme val="minor"/>
      </font>
      <numFmt numFmtId="164" formatCode="_(* #,##0_);_(* \(#,##0\);_(* &quot;-&quot;??_);_(@_)"/>
      <fill>
        <patternFill patternType="none">
          <fgColor theme="4" tint="0.79998168889431442"/>
          <bgColor auto="1"/>
        </patternFill>
      </fill>
    </dxf>
    <dxf>
      <font>
        <b val="0"/>
        <i val="0"/>
        <strike val="0"/>
        <condense val="0"/>
        <extend val="0"/>
        <outline val="0"/>
        <shadow val="0"/>
        <u val="none"/>
        <vertAlign val="baseline"/>
        <sz val="11"/>
        <color theme="4" tint="-0.249977111117893"/>
        <name val="Calibri"/>
        <scheme val="minor"/>
      </font>
      <numFmt numFmtId="13" formatCode="0%"/>
      <fill>
        <patternFill patternType="none">
          <fgColor theme="4" tint="0.79998168889431442"/>
          <bgColor auto="1"/>
        </patternFill>
      </fill>
      <alignment horizontal="right" vertical="bottom" textRotation="0" wrapText="0" indent="0" justifyLastLine="0" shrinkToFit="0" readingOrder="0"/>
    </dxf>
    <dxf>
      <font>
        <color theme="4" tint="-0.249977111117893"/>
      </font>
      <numFmt numFmtId="35" formatCode="_(* #,##0.00_);_(* \(#,##0.00\);_(* &quot;-&quot;??_);_(@_)"/>
      <fill>
        <patternFill patternType="none">
          <fgColor indexed="64"/>
          <bgColor indexed="65"/>
        </patternFill>
      </fill>
      <alignment horizontal="left" vertical="center" textRotation="0" wrapText="0" indent="0" justifyLastLine="0" shrinkToFit="0" readingOrder="0"/>
    </dxf>
    <dxf>
      <font>
        <b val="0"/>
        <i val="0"/>
        <strike val="0"/>
        <condense val="0"/>
        <extend val="0"/>
        <outline val="0"/>
        <shadow val="0"/>
        <u val="none"/>
        <vertAlign val="baseline"/>
        <sz val="11"/>
        <color theme="4" tint="-0.249977111117893"/>
        <name val="Calibri"/>
        <scheme val="minor"/>
      </font>
      <numFmt numFmtId="164" formatCode="_(* #,##0_);_(* \(#,##0\);_(* &quot;-&quot;??_);_(@_)"/>
      <fill>
        <patternFill patternType="none">
          <fgColor indexed="64"/>
          <bgColor indexed="65"/>
        </patternFill>
      </fill>
    </dxf>
    <dxf>
      <font>
        <b val="0"/>
        <i val="0"/>
        <strike val="0"/>
        <condense val="0"/>
        <extend val="0"/>
        <outline val="0"/>
        <shadow val="0"/>
        <u val="none"/>
        <vertAlign val="baseline"/>
        <sz val="11"/>
        <color theme="4" tint="-0.249977111117893"/>
        <name val="Calibri"/>
        <scheme val="minor"/>
      </font>
      <numFmt numFmtId="4" formatCode="#,##0.00"/>
      <fill>
        <patternFill patternType="none">
          <fgColor theme="4" tint="0.79998168889431442"/>
          <bgColor auto="1"/>
        </patternFill>
      </fill>
    </dxf>
    <dxf>
      <font>
        <b val="0"/>
        <i val="0"/>
        <strike val="0"/>
        <condense val="0"/>
        <extend val="0"/>
        <outline val="0"/>
        <shadow val="0"/>
        <u val="none"/>
        <vertAlign val="baseline"/>
        <sz val="11"/>
        <color theme="4" tint="-0.249977111117893"/>
        <name val="Calibri"/>
        <scheme val="minor"/>
      </font>
      <numFmt numFmtId="4" formatCode="#,##0.00"/>
      <fill>
        <patternFill patternType="none">
          <fgColor indexed="64"/>
          <bgColor indexed="65"/>
        </patternFill>
      </fill>
    </dxf>
    <dxf>
      <font>
        <b val="0"/>
        <i val="0"/>
        <strike val="0"/>
        <condense val="0"/>
        <extend val="0"/>
        <outline val="0"/>
        <shadow val="0"/>
        <u val="none"/>
        <vertAlign val="baseline"/>
        <sz val="11"/>
        <color theme="4" tint="-0.249977111117893"/>
        <name val="Calibri"/>
        <scheme val="minor"/>
      </font>
      <numFmt numFmtId="4" formatCode="#,##0.00"/>
      <fill>
        <patternFill patternType="none">
          <fgColor theme="4" tint="0.79998168889431442"/>
          <bgColor auto="1"/>
        </patternFill>
      </fill>
    </dxf>
    <dxf>
      <font>
        <b val="0"/>
        <i val="0"/>
        <strike val="0"/>
        <condense val="0"/>
        <extend val="0"/>
        <outline val="0"/>
        <shadow val="0"/>
        <u val="none"/>
        <vertAlign val="baseline"/>
        <sz val="11"/>
        <color theme="4" tint="-0.249977111117893"/>
        <name val="Calibri"/>
        <scheme val="minor"/>
      </font>
      <numFmt numFmtId="4" formatCode="#,##0.00"/>
      <fill>
        <patternFill patternType="none">
          <fgColor theme="4" tint="0.79998168889431442"/>
          <bgColor auto="1"/>
        </patternFill>
      </fill>
    </dxf>
    <dxf>
      <font>
        <b val="0"/>
      </font>
      <fill>
        <patternFill patternType="none">
          <bgColor auto="1"/>
        </patternFill>
      </fill>
    </dxf>
    <dxf>
      <font>
        <b val="0"/>
        <i val="0"/>
        <strike val="0"/>
        <condense val="0"/>
        <extend val="0"/>
        <outline val="0"/>
        <shadow val="0"/>
        <u val="none"/>
        <vertAlign val="baseline"/>
        <sz val="11"/>
        <color theme="4" tint="-0.249977111117893"/>
        <name val="Calibri"/>
        <scheme val="minor"/>
      </font>
      <numFmt numFmtId="164" formatCode="_(* #,##0_);_(* \(#,##0\);_(* &quot;-&quot;??_);_(@_)"/>
      <fill>
        <patternFill patternType="none">
          <fgColor theme="4" tint="0.79998168889431442"/>
          <bgColor auto="1"/>
        </patternFill>
      </fill>
    </dxf>
    <dxf>
      <font>
        <b val="0"/>
        <i val="0"/>
        <strike val="0"/>
        <condense val="0"/>
        <extend val="0"/>
        <outline val="0"/>
        <shadow val="0"/>
        <u val="none"/>
        <vertAlign val="baseline"/>
        <sz val="11"/>
        <color theme="4" tint="-0.249977111117893"/>
        <name val="Calibri"/>
        <scheme val="minor"/>
      </font>
      <numFmt numFmtId="164" formatCode="_(* #,##0_);_(* \(#,##0\);_(* &quot;-&quot;??_);_(@_)"/>
      <fill>
        <patternFill patternType="none">
          <fgColor indexed="64"/>
          <bgColor indexed="65"/>
        </patternFill>
      </fill>
      <alignment horizontal="left" vertical="center" textRotation="0" wrapText="0" indent="0" justifyLastLine="0" shrinkToFit="0" readingOrder="0"/>
    </dxf>
    <dxf>
      <font>
        <b val="0"/>
        <i val="0"/>
        <strike val="0"/>
        <condense val="0"/>
        <extend val="0"/>
        <outline val="0"/>
        <shadow val="0"/>
        <u val="none"/>
        <vertAlign val="baseline"/>
        <sz val="11"/>
        <color theme="4" tint="-0.249977111117893"/>
        <name val="Calibri"/>
        <scheme val="minor"/>
      </font>
      <numFmt numFmtId="164" formatCode="_(* #,##0_);_(* \(#,##0\);_(* &quot;-&quot;??_);_(@_)"/>
      <fill>
        <patternFill patternType="none">
          <fgColor theme="4" tint="0.79998168889431442"/>
          <bgColor auto="1"/>
        </patternFill>
      </fill>
      <alignment horizontal="left" vertical="center" textRotation="0" wrapText="0" indent="0" justifyLastLine="0" shrinkToFit="0" readingOrder="0"/>
    </dxf>
    <dxf>
      <font>
        <b val="0"/>
        <i val="0"/>
        <strike val="0"/>
        <condense val="0"/>
        <extend val="0"/>
        <outline val="0"/>
        <shadow val="0"/>
        <u val="none"/>
        <vertAlign val="baseline"/>
        <sz val="11"/>
        <color theme="4" tint="-0.249977111117893"/>
        <name val="Calibri"/>
        <scheme val="minor"/>
      </font>
      <numFmt numFmtId="0" formatCode="General"/>
      <fill>
        <patternFill patternType="none">
          <fgColor theme="4" tint="0.79998168889431442"/>
          <bgColor auto="1"/>
        </patternFill>
      </fill>
      <alignment horizontal="left" vertical="bottom" textRotation="0" wrapText="0" indent="0" justifyLastLine="0" shrinkToFit="0" readingOrder="0"/>
    </dxf>
    <dxf>
      <font>
        <b val="0"/>
        <i val="0"/>
        <strike val="0"/>
        <condense val="0"/>
        <extend val="0"/>
        <outline val="0"/>
        <shadow val="0"/>
        <u val="none"/>
        <vertAlign val="baseline"/>
        <sz val="11"/>
        <color theme="4" tint="-0.249977111117893"/>
        <name val="Calibri"/>
        <scheme val="minor"/>
      </font>
      <numFmt numFmtId="0" formatCode="General"/>
      <fill>
        <patternFill patternType="none">
          <fgColor theme="4" tint="0.79998168889431442"/>
          <bgColor auto="1"/>
        </patternFill>
      </fill>
      <alignment horizontal="left" vertical="bottom" textRotation="0" wrapText="0" indent="0" justifyLastLine="0" shrinkToFit="0" readingOrder="0"/>
    </dxf>
    <dxf>
      <font>
        <b val="0"/>
        <i val="0"/>
        <strike val="0"/>
        <condense val="0"/>
        <extend val="0"/>
        <outline val="0"/>
        <shadow val="0"/>
        <u val="none"/>
        <vertAlign val="baseline"/>
        <sz val="11"/>
        <color theme="4" tint="-0.249977111117893"/>
        <name val="Calibri"/>
        <scheme val="minor"/>
      </font>
      <numFmt numFmtId="0" formatCode="General"/>
      <fill>
        <patternFill patternType="none">
          <fgColor theme="4" tint="0.79998168889431442"/>
          <bgColor auto="1"/>
        </patternFill>
      </fill>
      <alignment horizontal="left" vertical="bottom" textRotation="0" wrapText="0" indent="0" justifyLastLine="0" shrinkToFit="0" readingOrder="0"/>
    </dxf>
    <dxf>
      <font>
        <b val="0"/>
        <i val="0"/>
        <strike val="0"/>
        <condense val="0"/>
        <extend val="0"/>
        <outline val="0"/>
        <shadow val="0"/>
        <u val="none"/>
        <vertAlign val="baseline"/>
        <sz val="11"/>
        <color theme="4" tint="-0.249977111117893"/>
        <name val="Calibri"/>
        <scheme val="minor"/>
      </font>
      <numFmt numFmtId="0" formatCode="General"/>
      <fill>
        <patternFill patternType="none">
          <fgColor theme="4" tint="0.79998168889431442"/>
          <bgColor auto="1"/>
        </patternFill>
      </fill>
      <alignment horizontal="left" vertical="bottom" textRotation="0" wrapText="0" indent="0" justifyLastLine="0" shrinkToFit="0" readingOrder="0"/>
    </dxf>
    <dxf>
      <font>
        <b val="0"/>
        <i val="0"/>
        <strike val="0"/>
        <condense val="0"/>
        <extend val="0"/>
        <outline val="0"/>
        <shadow val="0"/>
        <u val="none"/>
        <vertAlign val="baseline"/>
        <sz val="11"/>
        <color theme="4" tint="-0.249977111117893"/>
        <name val="Calibri"/>
        <scheme val="minor"/>
      </font>
      <numFmt numFmtId="0" formatCode="General"/>
      <fill>
        <patternFill patternType="none">
          <fgColor theme="4" tint="0.79998168889431442"/>
          <bgColor auto="1"/>
        </patternFill>
      </fill>
      <alignment horizontal="left" vertical="bottom" textRotation="0" wrapText="0" indent="0" justifyLastLine="0" shrinkToFit="0" readingOrder="0"/>
    </dxf>
    <dxf>
      <border outline="0">
        <top style="thin">
          <color theme="4"/>
        </top>
        <bottom style="thin">
          <color theme="4"/>
        </bottom>
      </border>
    </dxf>
    <dxf>
      <fill>
        <patternFill patternType="none">
          <bgColor auto="1"/>
        </patternFill>
      </fill>
    </dxf>
    <dxf>
      <fill>
        <patternFill patternType="none">
          <bgColor auto="1"/>
        </patternFill>
      </fill>
    </dxf>
  </dxfs>
  <tableStyles count="0" defaultTableStyle="TableStyleMedium2" defaultPivotStyle="PivotStyleLight16"/>
  <colors>
    <mruColors>
      <color rgb="FFCC3300"/>
      <color rgb="FFFF555A"/>
      <color rgb="FF638EC6"/>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2.xml"/><Relationship Id="rId18" Type="http://schemas.openxmlformats.org/officeDocument/2006/relationships/customXml" Target="../customXml/item7.xml"/><Relationship Id="rId3" Type="http://schemas.openxmlformats.org/officeDocument/2006/relationships/worksheet" Target="worksheets/sheet3.xml"/><Relationship Id="rId7" Type="http://schemas.openxmlformats.org/officeDocument/2006/relationships/connections" Target="connections.xml"/><Relationship Id="rId12" Type="http://schemas.openxmlformats.org/officeDocument/2006/relationships/customXml" Target="../customXml/item1.xml"/><Relationship Id="rId17" Type="http://schemas.openxmlformats.org/officeDocument/2006/relationships/customXml" Target="../customXml/item6.xml"/><Relationship Id="rId2" Type="http://schemas.openxmlformats.org/officeDocument/2006/relationships/worksheet" Target="worksheets/sheet2.xml"/><Relationship Id="rId16" Type="http://schemas.openxmlformats.org/officeDocument/2006/relationships/customXml" Target="../customXml/item5.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microsoft.com/office/2007/relationships/customDataProps" Target="customData/itemProps1.xml"/><Relationship Id="rId19" Type="http://schemas.openxmlformats.org/officeDocument/2006/relationships/customXml" Target="../customXml/item8.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3.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466855242554025"/>
          <c:y val="4.6724773548160986E-2"/>
          <c:w val="0.73608037192453013"/>
          <c:h val="0.79974727104577492"/>
        </c:manualLayout>
      </c:layout>
      <c:scatterChart>
        <c:scatterStyle val="lineMarker"/>
        <c:varyColors val="0"/>
        <c:ser>
          <c:idx val="0"/>
          <c:order val="0"/>
          <c:tx>
            <c:v>Old</c:v>
          </c:tx>
          <c:spPr>
            <a:ln w="28575">
              <a:noFill/>
            </a:ln>
          </c:spPr>
          <c:marker>
            <c:symbol val="circle"/>
            <c:size val="2"/>
            <c:spPr>
              <a:solidFill>
                <a:schemeClr val="tx2"/>
              </a:solidFill>
              <a:ln w="69850" cap="rnd">
                <a:noFill/>
                <a:bevel/>
              </a:ln>
            </c:spPr>
          </c:marker>
          <c:xVal>
            <c:numRef>
              <c:f>WeightUpdate!$H$6:$H$794</c:f>
              <c:numCache>
                <c:formatCode>_(* #,##0_);_(* \(#,##0\);_(* "-"??_);_(@_)</c:formatCode>
                <c:ptCount val="789"/>
                <c:pt idx="0">
                  <c:v>29884.456587582437</c:v>
                </c:pt>
                <c:pt idx="1">
                  <c:v>23705.688900000001</c:v>
                </c:pt>
                <c:pt idx="2">
                  <c:v>71687.5971353692</c:v>
                </c:pt>
                <c:pt idx="3">
                  <c:v>15109.965983842701</c:v>
                </c:pt>
                <c:pt idx="4">
                  <c:v>25573.672561942967</c:v>
                </c:pt>
                <c:pt idx="5">
                  <c:v>37611.660930318561</c:v>
                </c:pt>
                <c:pt idx="6">
                  <c:v>12822.532766183045</c:v>
                </c:pt>
                <c:pt idx="7">
                  <c:v>15499.549573767454</c:v>
                </c:pt>
                <c:pt idx="8">
                  <c:v>24721.568000335221</c:v>
                </c:pt>
                <c:pt idx="9">
                  <c:v>21667.323375663327</c:v>
                </c:pt>
                <c:pt idx="10">
                  <c:v>20625.268528400527</c:v>
                </c:pt>
                <c:pt idx="11">
                  <c:v>54345.467783219014</c:v>
                </c:pt>
                <c:pt idx="12">
                  <c:v>2936.8216214308941</c:v>
                </c:pt>
                <c:pt idx="13">
                  <c:v>2559.5918000000001</c:v>
                </c:pt>
                <c:pt idx="14">
                  <c:v>3497.0200000000004</c:v>
                </c:pt>
                <c:pt idx="15">
                  <c:v>9418.6221623260935</c:v>
                </c:pt>
                <c:pt idx="16">
                  <c:v>14195.424948763502</c:v>
                </c:pt>
                <c:pt idx="17">
                  <c:v>0</c:v>
                </c:pt>
                <c:pt idx="18">
                  <c:v>9395.1778721898008</c:v>
                </c:pt>
                <c:pt idx="19">
                  <c:v>11351.990708888512</c:v>
                </c:pt>
                <c:pt idx="20">
                  <c:v>17810.504418839202</c:v>
                </c:pt>
                <c:pt idx="21">
                  <c:v>9586.7175046153843</c:v>
                </c:pt>
                <c:pt idx="22">
                  <c:v>20052.23262717991</c:v>
                </c:pt>
                <c:pt idx="23">
                  <c:v>40844.187251091258</c:v>
                </c:pt>
                <c:pt idx="24">
                  <c:v>13730.293016421781</c:v>
                </c:pt>
                <c:pt idx="25">
                  <c:v>15488.969412127777</c:v>
                </c:pt>
                <c:pt idx="26">
                  <c:v>30491.331225290891</c:v>
                </c:pt>
                <c:pt idx="27">
                  <c:v>6102.2157757454825</c:v>
                </c:pt>
                <c:pt idx="28">
                  <c:v>9175.0025986166002</c:v>
                </c:pt>
                <c:pt idx="29">
                  <c:v>24077.925349999998</c:v>
                </c:pt>
                <c:pt idx="30">
                  <c:v>14657.138936014466</c:v>
                </c:pt>
                <c:pt idx="31">
                  <c:v>16200.649894876071</c:v>
                </c:pt>
                <c:pt idx="32">
                  <c:v>55240.847220037642</c:v>
                </c:pt>
                <c:pt idx="33">
                  <c:v>6249.279916000447</c:v>
                </c:pt>
                <c:pt idx="34">
                  <c:v>10326.601949513886</c:v>
                </c:pt>
                <c:pt idx="35">
                  <c:v>28000.347031397247</c:v>
                </c:pt>
                <c:pt idx="36">
                  <c:v>4520.8527062500007</c:v>
                </c:pt>
                <c:pt idx="37">
                  <c:v>8114.7701286399251</c:v>
                </c:pt>
                <c:pt idx="38">
                  <c:v>33875.610017232037</c:v>
                </c:pt>
                <c:pt idx="39">
                  <c:v>4601.3168578735631</c:v>
                </c:pt>
                <c:pt idx="40">
                  <c:v>6574.1021710154355</c:v>
                </c:pt>
                <c:pt idx="41">
                  <c:v>9676.5446592651733</c:v>
                </c:pt>
                <c:pt idx="42">
                  <c:v>10109.985268784023</c:v>
                </c:pt>
                <c:pt idx="43">
                  <c:v>16672.497252694873</c:v>
                </c:pt>
                <c:pt idx="44">
                  <c:v>16900.438382413522</c:v>
                </c:pt>
                <c:pt idx="45">
                  <c:v>11321.166384615386</c:v>
                </c:pt>
                <c:pt idx="46">
                  <c:v>32402.177833775015</c:v>
                </c:pt>
                <c:pt idx="47">
                  <c:v>23989.844732914265</c:v>
                </c:pt>
                <c:pt idx="48">
                  <c:v>20072.017203717987</c:v>
                </c:pt>
                <c:pt idx="49">
                  <c:v>14846.140207800756</c:v>
                </c:pt>
                <c:pt idx="50">
                  <c:v>43655.108666766835</c:v>
                </c:pt>
                <c:pt idx="51">
                  <c:v>5730.3587840725786</c:v>
                </c:pt>
                <c:pt idx="52">
                  <c:v>7202.4622500000032</c:v>
                </c:pt>
                <c:pt idx="53">
                  <c:v>19315.693733333337</c:v>
                </c:pt>
                <c:pt idx="54">
                  <c:v>3224.7540750000003</c:v>
                </c:pt>
                <c:pt idx="55">
                  <c:v>6425.9789088333337</c:v>
                </c:pt>
                <c:pt idx="56">
                  <c:v>44113.698021942488</c:v>
                </c:pt>
                <c:pt idx="57">
                  <c:v>2572.5306889438966</c:v>
                </c:pt>
                <c:pt idx="58">
                  <c:v>4703.8051909761898</c:v>
                </c:pt>
                <c:pt idx="59">
                  <c:v>10604.349160805248</c:v>
                </c:pt>
                <c:pt idx="60">
                  <c:v>2822.8183354904299</c:v>
                </c:pt>
                <c:pt idx="61">
                  <c:v>4879.6438741468983</c:v>
                </c:pt>
                <c:pt idx="62">
                  <c:v>9912.7039624999998</c:v>
                </c:pt>
                <c:pt idx="63">
                  <c:v>3554.8177739088856</c:v>
                </c:pt>
                <c:pt idx="64">
                  <c:v>11756.782419450657</c:v>
                </c:pt>
                <c:pt idx="65">
                  <c:v>41699.670585491811</c:v>
                </c:pt>
                <c:pt idx="66">
                  <c:v>2571.9424442651743</c:v>
                </c:pt>
                <c:pt idx="67">
                  <c:v>3440.9995444444453</c:v>
                </c:pt>
                <c:pt idx="68">
                  <c:v>11826.106299999998</c:v>
                </c:pt>
                <c:pt idx="69">
                  <c:v>4245.0975929638944</c:v>
                </c:pt>
                <c:pt idx="70">
                  <c:v>7416.4800036541465</c:v>
                </c:pt>
                <c:pt idx="71">
                  <c:v>18293.058366103116</c:v>
                </c:pt>
                <c:pt idx="72">
                  <c:v>3718.1560930222226</c:v>
                </c:pt>
                <c:pt idx="73">
                  <c:v>18900.541840586062</c:v>
                </c:pt>
                <c:pt idx="74">
                  <c:v>14176.796053035148</c:v>
                </c:pt>
                <c:pt idx="75">
                  <c:v>5319.9872176603913</c:v>
                </c:pt>
                <c:pt idx="76">
                  <c:v>8476.5011428685866</c:v>
                </c:pt>
                <c:pt idx="77">
                  <c:v>10109.574831586415</c:v>
                </c:pt>
                <c:pt idx="78">
                  <c:v>4429.4239160157649</c:v>
                </c:pt>
                <c:pt idx="79">
                  <c:v>5878.2551703138479</c:v>
                </c:pt>
                <c:pt idx="80">
                  <c:v>13333.227537500012</c:v>
                </c:pt>
                <c:pt idx="81">
                  <c:v>6174.4301627116256</c:v>
                </c:pt>
                <c:pt idx="82">
                  <c:v>7106.850660000001</c:v>
                </c:pt>
                <c:pt idx="83">
                  <c:v>8103.194999999997</c:v>
                </c:pt>
                <c:pt idx="84">
                  <c:v>2902.8009351967098</c:v>
                </c:pt>
                <c:pt idx="85">
                  <c:v>3629.1182093032871</c:v>
                </c:pt>
                <c:pt idx="86">
                  <c:v>10697.747034371725</c:v>
                </c:pt>
                <c:pt idx="87">
                  <c:v>0</c:v>
                </c:pt>
                <c:pt idx="88">
                  <c:v>11279.877124439286</c:v>
                </c:pt>
                <c:pt idx="89">
                  <c:v>62154.380299999924</c:v>
                </c:pt>
                <c:pt idx="90">
                  <c:v>124724.36787791477</c:v>
                </c:pt>
                <c:pt idx="91">
                  <c:v>99131.100537953331</c:v>
                </c:pt>
                <c:pt idx="92">
                  <c:v>128951.98755865813</c:v>
                </c:pt>
                <c:pt idx="93">
                  <c:v>7121.9617124448123</c:v>
                </c:pt>
                <c:pt idx="94">
                  <c:v>8704.214034312261</c:v>
                </c:pt>
                <c:pt idx="95">
                  <c:v>17467.243963301051</c:v>
                </c:pt>
                <c:pt idx="96">
                  <c:v>5003.3434309787226</c:v>
                </c:pt>
                <c:pt idx="97">
                  <c:v>7213.7387999999992</c:v>
                </c:pt>
                <c:pt idx="98">
                  <c:v>0</c:v>
                </c:pt>
                <c:pt idx="99">
                  <c:v>5220.4314541676868</c:v>
                </c:pt>
                <c:pt idx="100">
                  <c:v>4756.5924000000005</c:v>
                </c:pt>
                <c:pt idx="101">
                  <c:v>21551.776999999998</c:v>
                </c:pt>
                <c:pt idx="102">
                  <c:v>3180.3301184890847</c:v>
                </c:pt>
                <c:pt idx="103">
                  <c:v>3177.2655081240191</c:v>
                </c:pt>
                <c:pt idx="104">
                  <c:v>6864.174646765885</c:v>
                </c:pt>
                <c:pt idx="105">
                  <c:v>6242.745111363115</c:v>
                </c:pt>
                <c:pt idx="106">
                  <c:v>8475.406213484237</c:v>
                </c:pt>
                <c:pt idx="107">
                  <c:v>57381.519790543571</c:v>
                </c:pt>
                <c:pt idx="108">
                  <c:v>4222.8227330170157</c:v>
                </c:pt>
                <c:pt idx="109">
                  <c:v>6621.8056339983023</c:v>
                </c:pt>
                <c:pt idx="110">
                  <c:v>16654.190303035142</c:v>
                </c:pt>
                <c:pt idx="111">
                  <c:v>11575.066273649314</c:v>
                </c:pt>
                <c:pt idx="112">
                  <c:v>27247.733607893795</c:v>
                </c:pt>
                <c:pt idx="113">
                  <c:v>32433.803309621344</c:v>
                </c:pt>
                <c:pt idx="114">
                  <c:v>3235.6879123833073</c:v>
                </c:pt>
                <c:pt idx="115">
                  <c:v>4738.6038100600608</c:v>
                </c:pt>
                <c:pt idx="116">
                  <c:v>6183.8498903508771</c:v>
                </c:pt>
                <c:pt idx="117">
                  <c:v>3379.9467598248498</c:v>
                </c:pt>
                <c:pt idx="118">
                  <c:v>7551.7776957142887</c:v>
                </c:pt>
                <c:pt idx="119">
                  <c:v>20105.373371477355</c:v>
                </c:pt>
                <c:pt idx="120">
                  <c:v>2243.2271353351666</c:v>
                </c:pt>
                <c:pt idx="121">
                  <c:v>2944.990934949903</c:v>
                </c:pt>
                <c:pt idx="122">
                  <c:v>3373.0160482384481</c:v>
                </c:pt>
                <c:pt idx="123">
                  <c:v>3275.1412391196341</c:v>
                </c:pt>
                <c:pt idx="124">
                  <c:v>4368.3541389586535</c:v>
                </c:pt>
                <c:pt idx="125">
                  <c:v>14328.988640475627</c:v>
                </c:pt>
                <c:pt idx="126">
                  <c:v>3634.115010130517</c:v>
                </c:pt>
                <c:pt idx="127">
                  <c:v>5586.6460691198672</c:v>
                </c:pt>
                <c:pt idx="128">
                  <c:v>15198.311130688611</c:v>
                </c:pt>
                <c:pt idx="129">
                  <c:v>0</c:v>
                </c:pt>
                <c:pt idx="130">
                  <c:v>0</c:v>
                </c:pt>
                <c:pt idx="131">
                  <c:v>126770.05387456881</c:v>
                </c:pt>
                <c:pt idx="132">
                  <c:v>0</c:v>
                </c:pt>
                <c:pt idx="133">
                  <c:v>30240.196775900306</c:v>
                </c:pt>
                <c:pt idx="134">
                  <c:v>64313.654504374201</c:v>
                </c:pt>
                <c:pt idx="135">
                  <c:v>14366.820921214061</c:v>
                </c:pt>
                <c:pt idx="136">
                  <c:v>11923.795371246017</c:v>
                </c:pt>
                <c:pt idx="137">
                  <c:v>32348.839853887035</c:v>
                </c:pt>
                <c:pt idx="138">
                  <c:v>11505.901498850573</c:v>
                </c:pt>
                <c:pt idx="139">
                  <c:v>18438.4182683088</c:v>
                </c:pt>
                <c:pt idx="140">
                  <c:v>30649.198240035945</c:v>
                </c:pt>
                <c:pt idx="141">
                  <c:v>9675.5763528837597</c:v>
                </c:pt>
                <c:pt idx="142">
                  <c:v>20207.931217495603</c:v>
                </c:pt>
                <c:pt idx="143">
                  <c:v>37988.293797663326</c:v>
                </c:pt>
                <c:pt idx="144">
                  <c:v>0</c:v>
                </c:pt>
                <c:pt idx="145">
                  <c:v>13458.054199999999</c:v>
                </c:pt>
                <c:pt idx="146">
                  <c:v>19046.116243998949</c:v>
                </c:pt>
                <c:pt idx="147">
                  <c:v>27285.495263493332</c:v>
                </c:pt>
                <c:pt idx="148">
                  <c:v>8062.7678199757165</c:v>
                </c:pt>
                <c:pt idx="149">
                  <c:v>22552.7892002437</c:v>
                </c:pt>
                <c:pt idx="150">
                  <c:v>8070.9133507590559</c:v>
                </c:pt>
                <c:pt idx="151">
                  <c:v>9735.4987504349501</c:v>
                </c:pt>
                <c:pt idx="152">
                  <c:v>15279.277922159368</c:v>
                </c:pt>
                <c:pt idx="153">
                  <c:v>4258.8755652380951</c:v>
                </c:pt>
                <c:pt idx="154">
                  <c:v>5456.3750803458524</c:v>
                </c:pt>
                <c:pt idx="155">
                  <c:v>15602.274876586614</c:v>
                </c:pt>
                <c:pt idx="156">
                  <c:v>10375.403529973295</c:v>
                </c:pt>
                <c:pt idx="157">
                  <c:v>9114.9335890254206</c:v>
                </c:pt>
                <c:pt idx="158">
                  <c:v>25847.042597656968</c:v>
                </c:pt>
                <c:pt idx="159">
                  <c:v>12722.192559313651</c:v>
                </c:pt>
                <c:pt idx="160">
                  <c:v>14267.723654314575</c:v>
                </c:pt>
                <c:pt idx="161">
                  <c:v>23289.656496289113</c:v>
                </c:pt>
                <c:pt idx="162">
                  <c:v>3402.6952800042041</c:v>
                </c:pt>
                <c:pt idx="163">
                  <c:v>4778.5706059622662</c:v>
                </c:pt>
                <c:pt idx="164">
                  <c:v>10994.6826470224</c:v>
                </c:pt>
                <c:pt idx="165">
                  <c:v>5500.4726080094488</c:v>
                </c:pt>
                <c:pt idx="166">
                  <c:v>7898.6697883703127</c:v>
                </c:pt>
                <c:pt idx="167">
                  <c:v>10920.04193159514</c:v>
                </c:pt>
                <c:pt idx="168">
                  <c:v>2637.6944737831714</c:v>
                </c:pt>
                <c:pt idx="169">
                  <c:v>4140.7470909089243</c:v>
                </c:pt>
                <c:pt idx="170">
                  <c:v>4342.0464236687558</c:v>
                </c:pt>
                <c:pt idx="171">
                  <c:v>5550.7355588235278</c:v>
                </c:pt>
                <c:pt idx="172">
                  <c:v>7160.8224823881792</c:v>
                </c:pt>
                <c:pt idx="173">
                  <c:v>18787.719819689235</c:v>
                </c:pt>
                <c:pt idx="174">
                  <c:v>5614.3945610230176</c:v>
                </c:pt>
                <c:pt idx="175">
                  <c:v>10481.091123186594</c:v>
                </c:pt>
                <c:pt idx="176">
                  <c:v>13813.634667183573</c:v>
                </c:pt>
                <c:pt idx="177">
                  <c:v>2954.8744354399532</c:v>
                </c:pt>
                <c:pt idx="178">
                  <c:v>4511.3049739887756</c:v>
                </c:pt>
                <c:pt idx="179">
                  <c:v>7025.5074234865242</c:v>
                </c:pt>
                <c:pt idx="180">
                  <c:v>0</c:v>
                </c:pt>
                <c:pt idx="181">
                  <c:v>0</c:v>
                </c:pt>
                <c:pt idx="182">
                  <c:v>0</c:v>
                </c:pt>
                <c:pt idx="183">
                  <c:v>0</c:v>
                </c:pt>
                <c:pt idx="184">
                  <c:v>0</c:v>
                </c:pt>
                <c:pt idx="185">
                  <c:v>0</c:v>
                </c:pt>
                <c:pt idx="186">
                  <c:v>13835.127999999999</c:v>
                </c:pt>
                <c:pt idx="187">
                  <c:v>0</c:v>
                </c:pt>
                <c:pt idx="188">
                  <c:v>109741.97158613392</c:v>
                </c:pt>
                <c:pt idx="189">
                  <c:v>49867.646372222218</c:v>
                </c:pt>
                <c:pt idx="190">
                  <c:v>38562.995730936302</c:v>
                </c:pt>
                <c:pt idx="191">
                  <c:v>66639.049091061039</c:v>
                </c:pt>
                <c:pt idx="192">
                  <c:v>0</c:v>
                </c:pt>
                <c:pt idx="193">
                  <c:v>65712.254342961853</c:v>
                </c:pt>
                <c:pt idx="194">
                  <c:v>53998.561999999991</c:v>
                </c:pt>
                <c:pt idx="195">
                  <c:v>31774.662369171259</c:v>
                </c:pt>
                <c:pt idx="196">
                  <c:v>29288.775157163138</c:v>
                </c:pt>
                <c:pt idx="197">
                  <c:v>45595.45575559781</c:v>
                </c:pt>
                <c:pt idx="198">
                  <c:v>33372.37161057155</c:v>
                </c:pt>
                <c:pt idx="199">
                  <c:v>38630.296112170028</c:v>
                </c:pt>
                <c:pt idx="200">
                  <c:v>55290.15599791555</c:v>
                </c:pt>
                <c:pt idx="201">
                  <c:v>61954.970568921868</c:v>
                </c:pt>
                <c:pt idx="202">
                  <c:v>49234.235293870435</c:v>
                </c:pt>
                <c:pt idx="203">
                  <c:v>72849.716513456544</c:v>
                </c:pt>
                <c:pt idx="204">
                  <c:v>9070.1381144060451</c:v>
                </c:pt>
                <c:pt idx="205">
                  <c:v>13894.821756002</c:v>
                </c:pt>
                <c:pt idx="206">
                  <c:v>22495.086769567999</c:v>
                </c:pt>
                <c:pt idx="207">
                  <c:v>0</c:v>
                </c:pt>
                <c:pt idx="208">
                  <c:v>26905.300249999989</c:v>
                </c:pt>
                <c:pt idx="209">
                  <c:v>47682.499405443283</c:v>
                </c:pt>
                <c:pt idx="210">
                  <c:v>27509.309031616107</c:v>
                </c:pt>
                <c:pt idx="211">
                  <c:v>25524.050986576185</c:v>
                </c:pt>
                <c:pt idx="212">
                  <c:v>32249.405863022665</c:v>
                </c:pt>
                <c:pt idx="213">
                  <c:v>7636.5501356732912</c:v>
                </c:pt>
                <c:pt idx="214">
                  <c:v>9595.0487463360023</c:v>
                </c:pt>
                <c:pt idx="215">
                  <c:v>10676.284960178375</c:v>
                </c:pt>
                <c:pt idx="216">
                  <c:v>0</c:v>
                </c:pt>
                <c:pt idx="217">
                  <c:v>0</c:v>
                </c:pt>
                <c:pt idx="218">
                  <c:v>43443.752067066802</c:v>
                </c:pt>
                <c:pt idx="219">
                  <c:v>5442.36438684725</c:v>
                </c:pt>
                <c:pt idx="220">
                  <c:v>6882.1744830322396</c:v>
                </c:pt>
                <c:pt idx="221">
                  <c:v>8987.625</c:v>
                </c:pt>
                <c:pt idx="222">
                  <c:v>15395.348220539428</c:v>
                </c:pt>
                <c:pt idx="223">
                  <c:v>21953.592955196273</c:v>
                </c:pt>
                <c:pt idx="224">
                  <c:v>33617.588466481051</c:v>
                </c:pt>
                <c:pt idx="225">
                  <c:v>0</c:v>
                </c:pt>
                <c:pt idx="226">
                  <c:v>48248.496810256431</c:v>
                </c:pt>
                <c:pt idx="227">
                  <c:v>43595.06219920404</c:v>
                </c:pt>
                <c:pt idx="228">
                  <c:v>19283.333959512838</c:v>
                </c:pt>
                <c:pt idx="229">
                  <c:v>20940.71521158774</c:v>
                </c:pt>
                <c:pt idx="230">
                  <c:v>24753.777448027948</c:v>
                </c:pt>
                <c:pt idx="231">
                  <c:v>13590.602613330238</c:v>
                </c:pt>
                <c:pt idx="232">
                  <c:v>17250.112922869761</c:v>
                </c:pt>
                <c:pt idx="233">
                  <c:v>26787.587578287475</c:v>
                </c:pt>
                <c:pt idx="234">
                  <c:v>16169.95795</c:v>
                </c:pt>
                <c:pt idx="235">
                  <c:v>25214.36</c:v>
                </c:pt>
                <c:pt idx="236">
                  <c:v>34952.730557142837</c:v>
                </c:pt>
                <c:pt idx="237">
                  <c:v>5439.5238084087596</c:v>
                </c:pt>
                <c:pt idx="238">
                  <c:v>6781.546766919223</c:v>
                </c:pt>
                <c:pt idx="239">
                  <c:v>12646.404036114109</c:v>
                </c:pt>
                <c:pt idx="240">
                  <c:v>6734.9946499999996</c:v>
                </c:pt>
                <c:pt idx="241">
                  <c:v>6682.5455800000009</c:v>
                </c:pt>
                <c:pt idx="242">
                  <c:v>10102.172772448979</c:v>
                </c:pt>
                <c:pt idx="243">
                  <c:v>2137.6457</c:v>
                </c:pt>
                <c:pt idx="244">
                  <c:v>3401.9537</c:v>
                </c:pt>
                <c:pt idx="245">
                  <c:v>14443.746800000001</c:v>
                </c:pt>
                <c:pt idx="246">
                  <c:v>5532.6942553408826</c:v>
                </c:pt>
                <c:pt idx="247">
                  <c:v>10514.171759052688</c:v>
                </c:pt>
                <c:pt idx="248">
                  <c:v>24177.455511973014</c:v>
                </c:pt>
                <c:pt idx="249">
                  <c:v>8009.4583622902082</c:v>
                </c:pt>
                <c:pt idx="250">
                  <c:v>13023.512031459124</c:v>
                </c:pt>
                <c:pt idx="251">
                  <c:v>20444.258315776828</c:v>
                </c:pt>
                <c:pt idx="252">
                  <c:v>3729.3258222769637</c:v>
                </c:pt>
                <c:pt idx="253">
                  <c:v>5077.8413380174297</c:v>
                </c:pt>
                <c:pt idx="254">
                  <c:v>6557.3077483018869</c:v>
                </c:pt>
                <c:pt idx="255">
                  <c:v>7213.8598561642766</c:v>
                </c:pt>
                <c:pt idx="256">
                  <c:v>15415.420451432867</c:v>
                </c:pt>
                <c:pt idx="257">
                  <c:v>32615.802846573995</c:v>
                </c:pt>
                <c:pt idx="258">
                  <c:v>4030.5252237651994</c:v>
                </c:pt>
                <c:pt idx="259">
                  <c:v>5756.6249729536949</c:v>
                </c:pt>
                <c:pt idx="260">
                  <c:v>10417.702532065043</c:v>
                </c:pt>
                <c:pt idx="261">
                  <c:v>4287.2805125011964</c:v>
                </c:pt>
                <c:pt idx="262">
                  <c:v>4918.7893972803986</c:v>
                </c:pt>
                <c:pt idx="263">
                  <c:v>6061.9883888739068</c:v>
                </c:pt>
                <c:pt idx="264">
                  <c:v>3564.3414990406927</c:v>
                </c:pt>
                <c:pt idx="265">
                  <c:v>7013.3977823837295</c:v>
                </c:pt>
                <c:pt idx="266">
                  <c:v>6319.8361361904772</c:v>
                </c:pt>
                <c:pt idx="267">
                  <c:v>4240.9837222222222</c:v>
                </c:pt>
                <c:pt idx="268">
                  <c:v>6961.9735571428537</c:v>
                </c:pt>
                <c:pt idx="269">
                  <c:v>26195.639663973892</c:v>
                </c:pt>
                <c:pt idx="270">
                  <c:v>13764.631665194123</c:v>
                </c:pt>
                <c:pt idx="271">
                  <c:v>13674.340558866543</c:v>
                </c:pt>
                <c:pt idx="272">
                  <c:v>11845.007939789573</c:v>
                </c:pt>
                <c:pt idx="273">
                  <c:v>7390.9570914119322</c:v>
                </c:pt>
                <c:pt idx="274">
                  <c:v>6172.8171908496242</c:v>
                </c:pt>
                <c:pt idx="275">
                  <c:v>15269.089156267772</c:v>
                </c:pt>
                <c:pt idx="276">
                  <c:v>8454.4332340283963</c:v>
                </c:pt>
                <c:pt idx="277">
                  <c:v>13243.391126666667</c:v>
                </c:pt>
                <c:pt idx="278">
                  <c:v>12033.238748412705</c:v>
                </c:pt>
                <c:pt idx="279">
                  <c:v>11831.667285952612</c:v>
                </c:pt>
                <c:pt idx="280">
                  <c:v>12280.213174546825</c:v>
                </c:pt>
                <c:pt idx="281">
                  <c:v>18006.272119405916</c:v>
                </c:pt>
                <c:pt idx="282">
                  <c:v>5243.6135598180399</c:v>
                </c:pt>
                <c:pt idx="283">
                  <c:v>5990.9954378902303</c:v>
                </c:pt>
                <c:pt idx="284">
                  <c:v>14085.280799999997</c:v>
                </c:pt>
                <c:pt idx="285">
                  <c:v>5446.9209360872692</c:v>
                </c:pt>
                <c:pt idx="286">
                  <c:v>7484.7612421290933</c:v>
                </c:pt>
                <c:pt idx="287">
                  <c:v>12974.479174905657</c:v>
                </c:pt>
                <c:pt idx="288">
                  <c:v>4258.4413077716117</c:v>
                </c:pt>
                <c:pt idx="289">
                  <c:v>4777.3361348952649</c:v>
                </c:pt>
                <c:pt idx="290">
                  <c:v>9662.0757925659636</c:v>
                </c:pt>
                <c:pt idx="291">
                  <c:v>8920.9927769362857</c:v>
                </c:pt>
                <c:pt idx="292">
                  <c:v>11994.334519694341</c:v>
                </c:pt>
                <c:pt idx="293">
                  <c:v>17621.336090815232</c:v>
                </c:pt>
                <c:pt idx="294">
                  <c:v>5257.4252685932588</c:v>
                </c:pt>
                <c:pt idx="295">
                  <c:v>15781.942457142857</c:v>
                </c:pt>
                <c:pt idx="296">
                  <c:v>42902.761968347884</c:v>
                </c:pt>
                <c:pt idx="297">
                  <c:v>7049.5424852707729</c:v>
                </c:pt>
                <c:pt idx="298">
                  <c:v>15063.753142573563</c:v>
                </c:pt>
                <c:pt idx="299">
                  <c:v>21332.175752039901</c:v>
                </c:pt>
                <c:pt idx="300">
                  <c:v>3962.0937752771388</c:v>
                </c:pt>
                <c:pt idx="301">
                  <c:v>4762.7653172655137</c:v>
                </c:pt>
                <c:pt idx="302">
                  <c:v>6862.9460233193222</c:v>
                </c:pt>
                <c:pt idx="303">
                  <c:v>8935.9911420551434</c:v>
                </c:pt>
                <c:pt idx="304">
                  <c:v>17796.038530780901</c:v>
                </c:pt>
                <c:pt idx="305">
                  <c:v>31147.178380102134</c:v>
                </c:pt>
                <c:pt idx="306">
                  <c:v>2778.6271814416918</c:v>
                </c:pt>
                <c:pt idx="307">
                  <c:v>5298.6269473307666</c:v>
                </c:pt>
                <c:pt idx="308">
                  <c:v>8070.1102075075705</c:v>
                </c:pt>
                <c:pt idx="309">
                  <c:v>2595.2623748685201</c:v>
                </c:pt>
                <c:pt idx="310">
                  <c:v>5086.7479114157513</c:v>
                </c:pt>
                <c:pt idx="311">
                  <c:v>8557.993182209304</c:v>
                </c:pt>
                <c:pt idx="312">
                  <c:v>5157.231261783747</c:v>
                </c:pt>
                <c:pt idx="313">
                  <c:v>8149.8617925964081</c:v>
                </c:pt>
                <c:pt idx="314">
                  <c:v>11488.388425471674</c:v>
                </c:pt>
                <c:pt idx="315">
                  <c:v>1295.2646588235293</c:v>
                </c:pt>
                <c:pt idx="316">
                  <c:v>13936.846562510782</c:v>
                </c:pt>
                <c:pt idx="317">
                  <c:v>69160.124517056494</c:v>
                </c:pt>
                <c:pt idx="318">
                  <c:v>3864.733145597168</c:v>
                </c:pt>
                <c:pt idx="319">
                  <c:v>7355.382610664421</c:v>
                </c:pt>
                <c:pt idx="320">
                  <c:v>23822.094272483679</c:v>
                </c:pt>
                <c:pt idx="321">
                  <c:v>8059.9748047522744</c:v>
                </c:pt>
                <c:pt idx="322">
                  <c:v>11808.808387783694</c:v>
                </c:pt>
                <c:pt idx="323">
                  <c:v>11213.987233663407</c:v>
                </c:pt>
                <c:pt idx="324">
                  <c:v>2095.2330941304158</c:v>
                </c:pt>
                <c:pt idx="325">
                  <c:v>2959.9736778487668</c:v>
                </c:pt>
                <c:pt idx="326">
                  <c:v>3760.1859501443046</c:v>
                </c:pt>
                <c:pt idx="327">
                  <c:v>2564.5383393710658</c:v>
                </c:pt>
                <c:pt idx="328">
                  <c:v>5587.3400710008445</c:v>
                </c:pt>
                <c:pt idx="329">
                  <c:v>13998.172029079702</c:v>
                </c:pt>
                <c:pt idx="330">
                  <c:v>0</c:v>
                </c:pt>
                <c:pt idx="331">
                  <c:v>0</c:v>
                </c:pt>
                <c:pt idx="332">
                  <c:v>0</c:v>
                </c:pt>
                <c:pt idx="333">
                  <c:v>12204.274826246176</c:v>
                </c:pt>
                <c:pt idx="334">
                  <c:v>18757.096024406535</c:v>
                </c:pt>
                <c:pt idx="335">
                  <c:v>34707.390081706355</c:v>
                </c:pt>
                <c:pt idx="336">
                  <c:v>9639.8048000000017</c:v>
                </c:pt>
                <c:pt idx="337">
                  <c:v>24612.28</c:v>
                </c:pt>
                <c:pt idx="338">
                  <c:v>32510.777115175726</c:v>
                </c:pt>
                <c:pt idx="339">
                  <c:v>8569.8828258893282</c:v>
                </c:pt>
                <c:pt idx="340">
                  <c:v>14067.057826198088</c:v>
                </c:pt>
                <c:pt idx="341">
                  <c:v>22009.087753035146</c:v>
                </c:pt>
                <c:pt idx="342">
                  <c:v>7172.9947417926251</c:v>
                </c:pt>
                <c:pt idx="343">
                  <c:v>18478.837677353131</c:v>
                </c:pt>
                <c:pt idx="344">
                  <c:v>28724.182409377503</c:v>
                </c:pt>
                <c:pt idx="345">
                  <c:v>5804.594873859789</c:v>
                </c:pt>
                <c:pt idx="346">
                  <c:v>6603.3768758124879</c:v>
                </c:pt>
                <c:pt idx="347">
                  <c:v>10116.648249968992</c:v>
                </c:pt>
                <c:pt idx="348">
                  <c:v>5469.8122777777771</c:v>
                </c:pt>
                <c:pt idx="349">
                  <c:v>9317.0704606837608</c:v>
                </c:pt>
                <c:pt idx="350">
                  <c:v>14520.22299593083</c:v>
                </c:pt>
                <c:pt idx="351">
                  <c:v>15895.734773943246</c:v>
                </c:pt>
                <c:pt idx="352">
                  <c:v>19236.337864569672</c:v>
                </c:pt>
                <c:pt idx="353">
                  <c:v>25571.23533515093</c:v>
                </c:pt>
                <c:pt idx="354">
                  <c:v>5072.0943340383583</c:v>
                </c:pt>
                <c:pt idx="355">
                  <c:v>7546.4119589575785</c:v>
                </c:pt>
                <c:pt idx="356">
                  <c:v>12102.275132483644</c:v>
                </c:pt>
                <c:pt idx="357">
                  <c:v>3201.3431582478238</c:v>
                </c:pt>
                <c:pt idx="358">
                  <c:v>7011.54168767597</c:v>
                </c:pt>
                <c:pt idx="359">
                  <c:v>11301.130003951574</c:v>
                </c:pt>
                <c:pt idx="360">
                  <c:v>5521.5082589949952</c:v>
                </c:pt>
                <c:pt idx="361">
                  <c:v>10076.807937114083</c:v>
                </c:pt>
                <c:pt idx="362">
                  <c:v>14183.521272988895</c:v>
                </c:pt>
                <c:pt idx="363">
                  <c:v>27369.174582496737</c:v>
                </c:pt>
                <c:pt idx="364">
                  <c:v>35311.076550305792</c:v>
                </c:pt>
                <c:pt idx="365">
                  <c:v>77966.072678289682</c:v>
                </c:pt>
                <c:pt idx="366">
                  <c:v>7229.1079</c:v>
                </c:pt>
                <c:pt idx="367">
                  <c:v>26127.308900000015</c:v>
                </c:pt>
                <c:pt idx="368">
                  <c:v>28828.282949619719</c:v>
                </c:pt>
                <c:pt idx="369">
                  <c:v>16995.128643320812</c:v>
                </c:pt>
                <c:pt idx="370">
                  <c:v>23018.003358164256</c:v>
                </c:pt>
                <c:pt idx="371">
                  <c:v>34373.917061111126</c:v>
                </c:pt>
                <c:pt idx="372">
                  <c:v>16587.02299677195</c:v>
                </c:pt>
                <c:pt idx="373">
                  <c:v>18709.253585334016</c:v>
                </c:pt>
                <c:pt idx="374">
                  <c:v>0</c:v>
                </c:pt>
                <c:pt idx="375">
                  <c:v>44291.006043543901</c:v>
                </c:pt>
                <c:pt idx="376">
                  <c:v>47137.548470047572</c:v>
                </c:pt>
                <c:pt idx="377">
                  <c:v>59664.055680271274</c:v>
                </c:pt>
                <c:pt idx="378">
                  <c:v>22872.73289107802</c:v>
                </c:pt>
                <c:pt idx="379">
                  <c:v>27555.004579118271</c:v>
                </c:pt>
                <c:pt idx="380">
                  <c:v>45106.683358580769</c:v>
                </c:pt>
                <c:pt idx="381">
                  <c:v>16735.412847945372</c:v>
                </c:pt>
                <c:pt idx="382">
                  <c:v>15494.940939327591</c:v>
                </c:pt>
                <c:pt idx="383">
                  <c:v>23766.119715228997</c:v>
                </c:pt>
                <c:pt idx="384">
                  <c:v>11771.383572573501</c:v>
                </c:pt>
                <c:pt idx="385">
                  <c:v>18365.282680115906</c:v>
                </c:pt>
                <c:pt idx="386">
                  <c:v>34141.867555253841</c:v>
                </c:pt>
                <c:pt idx="387">
                  <c:v>6900.7447128008953</c:v>
                </c:pt>
                <c:pt idx="388">
                  <c:v>9139.7903040935689</c:v>
                </c:pt>
                <c:pt idx="389">
                  <c:v>12535.10773119658</c:v>
                </c:pt>
                <c:pt idx="390">
                  <c:v>3908.9326574017814</c:v>
                </c:pt>
                <c:pt idx="391">
                  <c:v>6375.6861231330413</c:v>
                </c:pt>
                <c:pt idx="392">
                  <c:v>15621.333309596492</c:v>
                </c:pt>
                <c:pt idx="393">
                  <c:v>4737.2241627230142</c:v>
                </c:pt>
                <c:pt idx="394">
                  <c:v>8653.6811002661925</c:v>
                </c:pt>
                <c:pt idx="395">
                  <c:v>25880.919591306272</c:v>
                </c:pt>
                <c:pt idx="396">
                  <c:v>9981.6765921991228</c:v>
                </c:pt>
                <c:pt idx="397">
                  <c:v>15548.879558889284</c:v>
                </c:pt>
                <c:pt idx="398">
                  <c:v>39264.545443857547</c:v>
                </c:pt>
                <c:pt idx="399">
                  <c:v>7426.0317532697045</c:v>
                </c:pt>
                <c:pt idx="400">
                  <c:v>10582.447363485668</c:v>
                </c:pt>
                <c:pt idx="401">
                  <c:v>18947.781224585051</c:v>
                </c:pt>
                <c:pt idx="402">
                  <c:v>6484.9120554216888</c:v>
                </c:pt>
                <c:pt idx="403">
                  <c:v>9775.1114896413928</c:v>
                </c:pt>
                <c:pt idx="404">
                  <c:v>12363.646465675845</c:v>
                </c:pt>
                <c:pt idx="405">
                  <c:v>8743.5073934534812</c:v>
                </c:pt>
                <c:pt idx="406">
                  <c:v>19259.072977401331</c:v>
                </c:pt>
                <c:pt idx="407">
                  <c:v>40685.485832255697</c:v>
                </c:pt>
                <c:pt idx="408">
                  <c:v>6199.3408183242891</c:v>
                </c:pt>
                <c:pt idx="409">
                  <c:v>10184.207095600792</c:v>
                </c:pt>
                <c:pt idx="410">
                  <c:v>21812.022905485897</c:v>
                </c:pt>
                <c:pt idx="411">
                  <c:v>3571.5674395797569</c:v>
                </c:pt>
                <c:pt idx="412">
                  <c:v>9511.2414082023897</c:v>
                </c:pt>
                <c:pt idx="413">
                  <c:v>21399.118035063708</c:v>
                </c:pt>
                <c:pt idx="414">
                  <c:v>9963.3442301011492</c:v>
                </c:pt>
                <c:pt idx="415">
                  <c:v>18774.302409995562</c:v>
                </c:pt>
                <c:pt idx="416">
                  <c:v>31944.077011090078</c:v>
                </c:pt>
                <c:pt idx="417">
                  <c:v>9020.5629444444457</c:v>
                </c:pt>
                <c:pt idx="418">
                  <c:v>15110.615935074511</c:v>
                </c:pt>
                <c:pt idx="419">
                  <c:v>24679.291332847413</c:v>
                </c:pt>
                <c:pt idx="420">
                  <c:v>7398.1002946467888</c:v>
                </c:pt>
                <c:pt idx="421">
                  <c:v>17211.3432382184</c:v>
                </c:pt>
                <c:pt idx="422">
                  <c:v>23990.86742499996</c:v>
                </c:pt>
                <c:pt idx="423">
                  <c:v>6996.2652666969907</c:v>
                </c:pt>
                <c:pt idx="424">
                  <c:v>9846.1093297859625</c:v>
                </c:pt>
                <c:pt idx="425">
                  <c:v>24305.522787972997</c:v>
                </c:pt>
                <c:pt idx="426">
                  <c:v>4526.4056643914219</c:v>
                </c:pt>
                <c:pt idx="427">
                  <c:v>7664.1167762079385</c:v>
                </c:pt>
                <c:pt idx="428">
                  <c:v>23466.929852185738</c:v>
                </c:pt>
                <c:pt idx="429">
                  <c:v>3770.251189751059</c:v>
                </c:pt>
                <c:pt idx="430">
                  <c:v>9057.7812221900294</c:v>
                </c:pt>
                <c:pt idx="431">
                  <c:v>16802.019040966232</c:v>
                </c:pt>
                <c:pt idx="432">
                  <c:v>15827.323699999999</c:v>
                </c:pt>
                <c:pt idx="433">
                  <c:v>19398.433924986486</c:v>
                </c:pt>
                <c:pt idx="434">
                  <c:v>40288.318344238898</c:v>
                </c:pt>
                <c:pt idx="435">
                  <c:v>2355.0379157355328</c:v>
                </c:pt>
                <c:pt idx="436">
                  <c:v>4440.7680068871641</c:v>
                </c:pt>
                <c:pt idx="437">
                  <c:v>7799.0917312499996</c:v>
                </c:pt>
                <c:pt idx="438">
                  <c:v>2780.7038267090584</c:v>
                </c:pt>
                <c:pt idx="439">
                  <c:v>7069.2100900866808</c:v>
                </c:pt>
                <c:pt idx="440">
                  <c:v>13860.088742172462</c:v>
                </c:pt>
                <c:pt idx="441">
                  <c:v>13189.322695730465</c:v>
                </c:pt>
                <c:pt idx="442">
                  <c:v>16276.852101583678</c:v>
                </c:pt>
                <c:pt idx="443">
                  <c:v>26927.702185165079</c:v>
                </c:pt>
                <c:pt idx="444">
                  <c:v>8900.9954697989069</c:v>
                </c:pt>
                <c:pt idx="445">
                  <c:v>21717.668775147627</c:v>
                </c:pt>
                <c:pt idx="446">
                  <c:v>56513.388256492515</c:v>
                </c:pt>
                <c:pt idx="447">
                  <c:v>4360.3850139371507</c:v>
                </c:pt>
                <c:pt idx="448">
                  <c:v>12015.761374297404</c:v>
                </c:pt>
                <c:pt idx="449">
                  <c:v>13962.14968844111</c:v>
                </c:pt>
                <c:pt idx="450">
                  <c:v>5573.9035028006083</c:v>
                </c:pt>
                <c:pt idx="451">
                  <c:v>9220.0592289743745</c:v>
                </c:pt>
                <c:pt idx="452">
                  <c:v>15268.765156820604</c:v>
                </c:pt>
                <c:pt idx="453">
                  <c:v>5903.4334047619059</c:v>
                </c:pt>
                <c:pt idx="454">
                  <c:v>11488.01640423539</c:v>
                </c:pt>
                <c:pt idx="455">
                  <c:v>17472.702213990604</c:v>
                </c:pt>
                <c:pt idx="456">
                  <c:v>8646.7771791666673</c:v>
                </c:pt>
                <c:pt idx="457">
                  <c:v>11248.2482469651</c:v>
                </c:pt>
                <c:pt idx="458">
                  <c:v>19626.345563958057</c:v>
                </c:pt>
                <c:pt idx="459">
                  <c:v>3105.7350007505956</c:v>
                </c:pt>
                <c:pt idx="460">
                  <c:v>4804.2085748120971</c:v>
                </c:pt>
                <c:pt idx="461">
                  <c:v>8876.3532294520446</c:v>
                </c:pt>
                <c:pt idx="462">
                  <c:v>3289.2230796999347</c:v>
                </c:pt>
                <c:pt idx="463">
                  <c:v>4048.88761756857</c:v>
                </c:pt>
                <c:pt idx="464">
                  <c:v>5660.0783778156338</c:v>
                </c:pt>
                <c:pt idx="465">
                  <c:v>2484.6102784772338</c:v>
                </c:pt>
                <c:pt idx="466">
                  <c:v>3464.876483730407</c:v>
                </c:pt>
                <c:pt idx="467">
                  <c:v>9517.173993388009</c:v>
                </c:pt>
                <c:pt idx="468">
                  <c:v>0</c:v>
                </c:pt>
                <c:pt idx="469">
                  <c:v>0</c:v>
                </c:pt>
                <c:pt idx="470">
                  <c:v>0</c:v>
                </c:pt>
                <c:pt idx="471">
                  <c:v>7704.3079499999994</c:v>
                </c:pt>
                <c:pt idx="472">
                  <c:v>11717.227665175724</c:v>
                </c:pt>
                <c:pt idx="473">
                  <c:v>0</c:v>
                </c:pt>
                <c:pt idx="474">
                  <c:v>6913.225964415652</c:v>
                </c:pt>
                <c:pt idx="475">
                  <c:v>8835.470109554908</c:v>
                </c:pt>
                <c:pt idx="476">
                  <c:v>10150.340099999998</c:v>
                </c:pt>
                <c:pt idx="477">
                  <c:v>3272.5277606846453</c:v>
                </c:pt>
                <c:pt idx="478">
                  <c:v>5488.8341054148577</c:v>
                </c:pt>
                <c:pt idx="479">
                  <c:v>11473.740516132315</c:v>
                </c:pt>
                <c:pt idx="480">
                  <c:v>1862.6692300901177</c:v>
                </c:pt>
                <c:pt idx="481">
                  <c:v>3060.8641353037447</c:v>
                </c:pt>
                <c:pt idx="482">
                  <c:v>4612.5126291532397</c:v>
                </c:pt>
                <c:pt idx="483">
                  <c:v>5136.5196742380995</c:v>
                </c:pt>
                <c:pt idx="484">
                  <c:v>16830.5629410455</c:v>
                </c:pt>
                <c:pt idx="485">
                  <c:v>30901.873826919364</c:v>
                </c:pt>
                <c:pt idx="486">
                  <c:v>4488.4057598127438</c:v>
                </c:pt>
                <c:pt idx="487">
                  <c:v>6270.4635995751769</c:v>
                </c:pt>
                <c:pt idx="488">
                  <c:v>20280.249204380954</c:v>
                </c:pt>
                <c:pt idx="489">
                  <c:v>0</c:v>
                </c:pt>
                <c:pt idx="490">
                  <c:v>0</c:v>
                </c:pt>
                <c:pt idx="491">
                  <c:v>0</c:v>
                </c:pt>
                <c:pt idx="492">
                  <c:v>16811.107899999999</c:v>
                </c:pt>
                <c:pt idx="493">
                  <c:v>21708.002002376081</c:v>
                </c:pt>
                <c:pt idx="494">
                  <c:v>48758.826493952751</c:v>
                </c:pt>
                <c:pt idx="495">
                  <c:v>9365.0091499999999</c:v>
                </c:pt>
                <c:pt idx="496">
                  <c:v>0</c:v>
                </c:pt>
                <c:pt idx="497">
                  <c:v>18996.650252043972</c:v>
                </c:pt>
                <c:pt idx="498">
                  <c:v>6620.7359635509865</c:v>
                </c:pt>
                <c:pt idx="499">
                  <c:v>11654.401123990951</c:v>
                </c:pt>
                <c:pt idx="500">
                  <c:v>15030.657392425215</c:v>
                </c:pt>
                <c:pt idx="501">
                  <c:v>6727.2301592215326</c:v>
                </c:pt>
                <c:pt idx="502">
                  <c:v>9759.9611061848082</c:v>
                </c:pt>
                <c:pt idx="503">
                  <c:v>7743.6754553976598</c:v>
                </c:pt>
                <c:pt idx="504">
                  <c:v>4431.0489960019822</c:v>
                </c:pt>
                <c:pt idx="505">
                  <c:v>6256.5426588955061</c:v>
                </c:pt>
                <c:pt idx="506">
                  <c:v>6327.6892982687586</c:v>
                </c:pt>
                <c:pt idx="507">
                  <c:v>4678.938163324684</c:v>
                </c:pt>
                <c:pt idx="508">
                  <c:v>7604.5955190388568</c:v>
                </c:pt>
                <c:pt idx="509">
                  <c:v>14197.222055431375</c:v>
                </c:pt>
                <c:pt idx="510">
                  <c:v>5517.2737898921814</c:v>
                </c:pt>
                <c:pt idx="511">
                  <c:v>7810.3135466981112</c:v>
                </c:pt>
                <c:pt idx="512">
                  <c:v>12383.765011174137</c:v>
                </c:pt>
                <c:pt idx="513">
                  <c:v>3837.2231430508559</c:v>
                </c:pt>
                <c:pt idx="514">
                  <c:v>6497.8055494005066</c:v>
                </c:pt>
                <c:pt idx="515">
                  <c:v>10882.552043655087</c:v>
                </c:pt>
                <c:pt idx="516">
                  <c:v>2936.1407389538808</c:v>
                </c:pt>
                <c:pt idx="517">
                  <c:v>5371.9551407824638</c:v>
                </c:pt>
                <c:pt idx="518">
                  <c:v>5885.1074069649076</c:v>
                </c:pt>
                <c:pt idx="519">
                  <c:v>8993.6432000000004</c:v>
                </c:pt>
                <c:pt idx="520">
                  <c:v>9983.2031630618239</c:v>
                </c:pt>
                <c:pt idx="521">
                  <c:v>16584.546978552771</c:v>
                </c:pt>
                <c:pt idx="522">
                  <c:v>2691.7003115949833</c:v>
                </c:pt>
                <c:pt idx="523">
                  <c:v>4406.3356964349723</c:v>
                </c:pt>
                <c:pt idx="524">
                  <c:v>12209.249580204014</c:v>
                </c:pt>
                <c:pt idx="525">
                  <c:v>2601.4543693587229</c:v>
                </c:pt>
                <c:pt idx="526">
                  <c:v>6283.3664751926945</c:v>
                </c:pt>
                <c:pt idx="527">
                  <c:v>13629.559277757582</c:v>
                </c:pt>
                <c:pt idx="528">
                  <c:v>12474.215909999999</c:v>
                </c:pt>
                <c:pt idx="529">
                  <c:v>17161.367299999994</c:v>
                </c:pt>
                <c:pt idx="530">
                  <c:v>14902.520253035147</c:v>
                </c:pt>
                <c:pt idx="531">
                  <c:v>12758.612511418989</c:v>
                </c:pt>
                <c:pt idx="532">
                  <c:v>17393.903510906493</c:v>
                </c:pt>
                <c:pt idx="533">
                  <c:v>3156.9860999999996</c:v>
                </c:pt>
                <c:pt idx="534">
                  <c:v>4139.6480540754692</c:v>
                </c:pt>
                <c:pt idx="535">
                  <c:v>6054.4927200000011</c:v>
                </c:pt>
                <c:pt idx="536">
                  <c:v>7407.8863530351446</c:v>
                </c:pt>
                <c:pt idx="537">
                  <c:v>4524.4012104979629</c:v>
                </c:pt>
                <c:pt idx="538">
                  <c:v>8629.9026466666655</c:v>
                </c:pt>
                <c:pt idx="539">
                  <c:v>9027.3817750000017</c:v>
                </c:pt>
                <c:pt idx="540">
                  <c:v>8149.1340722197838</c:v>
                </c:pt>
                <c:pt idx="541">
                  <c:v>9004.0712831216933</c:v>
                </c:pt>
                <c:pt idx="542">
                  <c:v>19684.432201517575</c:v>
                </c:pt>
                <c:pt idx="543">
                  <c:v>1568.8275262786274</c:v>
                </c:pt>
                <c:pt idx="544">
                  <c:v>16447.019990966401</c:v>
                </c:pt>
                <c:pt idx="545">
                  <c:v>22261.172533333334</c:v>
                </c:pt>
                <c:pt idx="546">
                  <c:v>11062.826183157444</c:v>
                </c:pt>
                <c:pt idx="547">
                  <c:v>16860.041537783851</c:v>
                </c:pt>
                <c:pt idx="548">
                  <c:v>17247.543799986135</c:v>
                </c:pt>
                <c:pt idx="549">
                  <c:v>3222.7636386691038</c:v>
                </c:pt>
                <c:pt idx="550">
                  <c:v>5599.3641065942802</c:v>
                </c:pt>
                <c:pt idx="551">
                  <c:v>10510.276436688757</c:v>
                </c:pt>
                <c:pt idx="552">
                  <c:v>16504.161569776359</c:v>
                </c:pt>
                <c:pt idx="553">
                  <c:v>0</c:v>
                </c:pt>
                <c:pt idx="554">
                  <c:v>0</c:v>
                </c:pt>
                <c:pt idx="555">
                  <c:v>4646.7324403388284</c:v>
                </c:pt>
                <c:pt idx="556">
                  <c:v>5613.7178357142857</c:v>
                </c:pt>
                <c:pt idx="557">
                  <c:v>60090.929800000013</c:v>
                </c:pt>
                <c:pt idx="558">
                  <c:v>3700.6676132635007</c:v>
                </c:pt>
                <c:pt idx="559">
                  <c:v>4461.8634840354089</c:v>
                </c:pt>
                <c:pt idx="560">
                  <c:v>11171.150564766511</c:v>
                </c:pt>
                <c:pt idx="561">
                  <c:v>14327.477399999996</c:v>
                </c:pt>
                <c:pt idx="562">
                  <c:v>0</c:v>
                </c:pt>
                <c:pt idx="563">
                  <c:v>0</c:v>
                </c:pt>
                <c:pt idx="564">
                  <c:v>0</c:v>
                </c:pt>
                <c:pt idx="565">
                  <c:v>0</c:v>
                </c:pt>
                <c:pt idx="566">
                  <c:v>0</c:v>
                </c:pt>
                <c:pt idx="567">
                  <c:v>5974.091734725951</c:v>
                </c:pt>
                <c:pt idx="568">
                  <c:v>8227.3745484624578</c:v>
                </c:pt>
                <c:pt idx="569">
                  <c:v>11032.064954125815</c:v>
                </c:pt>
                <c:pt idx="570">
                  <c:v>4204.4800686609096</c:v>
                </c:pt>
                <c:pt idx="571">
                  <c:v>4952.282801909997</c:v>
                </c:pt>
                <c:pt idx="572">
                  <c:v>8844.0668962450563</c:v>
                </c:pt>
                <c:pt idx="573">
                  <c:v>3437.2239428571434</c:v>
                </c:pt>
                <c:pt idx="574">
                  <c:v>17487.335221428573</c:v>
                </c:pt>
                <c:pt idx="575">
                  <c:v>26396.702367983315</c:v>
                </c:pt>
                <c:pt idx="576">
                  <c:v>3221.3590035321831</c:v>
                </c:pt>
                <c:pt idx="577">
                  <c:v>7207.3808058823515</c:v>
                </c:pt>
                <c:pt idx="578">
                  <c:v>21857.793975000008</c:v>
                </c:pt>
                <c:pt idx="579">
                  <c:v>2641.7512979240628</c:v>
                </c:pt>
                <c:pt idx="580">
                  <c:v>4357.3342030791873</c:v>
                </c:pt>
                <c:pt idx="581">
                  <c:v>10283.976364306429</c:v>
                </c:pt>
                <c:pt idx="582">
                  <c:v>2932.4162854985093</c:v>
                </c:pt>
                <c:pt idx="583">
                  <c:v>4054.7683969394584</c:v>
                </c:pt>
                <c:pt idx="584">
                  <c:v>8023.338475882636</c:v>
                </c:pt>
                <c:pt idx="585">
                  <c:v>2307.3697911809099</c:v>
                </c:pt>
                <c:pt idx="586">
                  <c:v>3094.4709304997714</c:v>
                </c:pt>
                <c:pt idx="587">
                  <c:v>5908.0575487147353</c:v>
                </c:pt>
                <c:pt idx="588">
                  <c:v>1276.2993935283416</c:v>
                </c:pt>
                <c:pt idx="589">
                  <c:v>1733.5037006878306</c:v>
                </c:pt>
                <c:pt idx="590">
                  <c:v>1242.4298000000001</c:v>
                </c:pt>
                <c:pt idx="591">
                  <c:v>2128.4978989854517</c:v>
                </c:pt>
                <c:pt idx="592">
                  <c:v>2865.0978701986819</c:v>
                </c:pt>
                <c:pt idx="593">
                  <c:v>4612.5505568187864</c:v>
                </c:pt>
                <c:pt idx="594">
                  <c:v>2423.0389512601664</c:v>
                </c:pt>
                <c:pt idx="595">
                  <c:v>4135.5232003523724</c:v>
                </c:pt>
                <c:pt idx="596">
                  <c:v>8298.0050413075387</c:v>
                </c:pt>
                <c:pt idx="597">
                  <c:v>7457.4354632354762</c:v>
                </c:pt>
                <c:pt idx="598">
                  <c:v>7727.4237332929652</c:v>
                </c:pt>
                <c:pt idx="599">
                  <c:v>8503.3546764380499</c:v>
                </c:pt>
                <c:pt idx="600">
                  <c:v>7366.9464769230781</c:v>
                </c:pt>
                <c:pt idx="601">
                  <c:v>8361.6495500000019</c:v>
                </c:pt>
                <c:pt idx="602">
                  <c:v>18018.468817678382</c:v>
                </c:pt>
                <c:pt idx="603">
                  <c:v>6321.7571290539136</c:v>
                </c:pt>
                <c:pt idx="604">
                  <c:v>7068.3778934890943</c:v>
                </c:pt>
                <c:pt idx="605">
                  <c:v>21512.693641051097</c:v>
                </c:pt>
                <c:pt idx="606">
                  <c:v>4645.8045698405176</c:v>
                </c:pt>
                <c:pt idx="607">
                  <c:v>5457.506213127388</c:v>
                </c:pt>
                <c:pt idx="608">
                  <c:v>7054.1995442252946</c:v>
                </c:pt>
                <c:pt idx="609">
                  <c:v>0</c:v>
                </c:pt>
                <c:pt idx="610">
                  <c:v>0</c:v>
                </c:pt>
                <c:pt idx="611">
                  <c:v>0</c:v>
                </c:pt>
                <c:pt idx="612">
                  <c:v>0</c:v>
                </c:pt>
                <c:pt idx="613">
                  <c:v>0</c:v>
                </c:pt>
                <c:pt idx="614">
                  <c:v>0</c:v>
                </c:pt>
                <c:pt idx="615">
                  <c:v>0</c:v>
                </c:pt>
                <c:pt idx="616">
                  <c:v>0</c:v>
                </c:pt>
                <c:pt idx="617">
                  <c:v>182067.5951234033</c:v>
                </c:pt>
                <c:pt idx="618">
                  <c:v>0</c:v>
                </c:pt>
                <c:pt idx="619">
                  <c:v>0</c:v>
                </c:pt>
                <c:pt idx="620">
                  <c:v>0</c:v>
                </c:pt>
                <c:pt idx="621">
                  <c:v>0</c:v>
                </c:pt>
                <c:pt idx="622">
                  <c:v>0</c:v>
                </c:pt>
                <c:pt idx="623">
                  <c:v>0</c:v>
                </c:pt>
                <c:pt idx="624">
                  <c:v>0</c:v>
                </c:pt>
                <c:pt idx="625">
                  <c:v>0</c:v>
                </c:pt>
                <c:pt idx="626">
                  <c:v>0</c:v>
                </c:pt>
                <c:pt idx="627">
                  <c:v>87113.252150375149</c:v>
                </c:pt>
                <c:pt idx="628">
                  <c:v>42699.420539080871</c:v>
                </c:pt>
                <c:pt idx="629">
                  <c:v>82717.105753766824</c:v>
                </c:pt>
                <c:pt idx="630">
                  <c:v>20230.095238894446</c:v>
                </c:pt>
                <c:pt idx="631">
                  <c:v>30049.5874</c:v>
                </c:pt>
                <c:pt idx="632">
                  <c:v>41361.497719963023</c:v>
                </c:pt>
                <c:pt idx="633">
                  <c:v>3058.6823314285712</c:v>
                </c:pt>
                <c:pt idx="634">
                  <c:v>27983.024708911427</c:v>
                </c:pt>
                <c:pt idx="635">
                  <c:v>45754.589514362822</c:v>
                </c:pt>
                <c:pt idx="636">
                  <c:v>58019.220452330002</c:v>
                </c:pt>
                <c:pt idx="637">
                  <c:v>71784.69011062858</c:v>
                </c:pt>
                <c:pt idx="638">
                  <c:v>106765.56252839146</c:v>
                </c:pt>
                <c:pt idx="639">
                  <c:v>17684.449026357121</c:v>
                </c:pt>
                <c:pt idx="640">
                  <c:v>32395.972129522313</c:v>
                </c:pt>
                <c:pt idx="641">
                  <c:v>47759.15676696413</c:v>
                </c:pt>
                <c:pt idx="642">
                  <c:v>2061.7759060468643</c:v>
                </c:pt>
                <c:pt idx="643">
                  <c:v>8188.9776239316234</c:v>
                </c:pt>
                <c:pt idx="644">
                  <c:v>20209.554079291822</c:v>
                </c:pt>
                <c:pt idx="645">
                  <c:v>3272.9952618724815</c:v>
                </c:pt>
                <c:pt idx="646">
                  <c:v>8320.915447234458</c:v>
                </c:pt>
                <c:pt idx="647">
                  <c:v>55590.230858043302</c:v>
                </c:pt>
                <c:pt idx="648">
                  <c:v>4829.1535103066399</c:v>
                </c:pt>
                <c:pt idx="649">
                  <c:v>9355.8667499999992</c:v>
                </c:pt>
                <c:pt idx="650">
                  <c:v>12156.397084971735</c:v>
                </c:pt>
                <c:pt idx="651">
                  <c:v>6372.9930333333332</c:v>
                </c:pt>
                <c:pt idx="652">
                  <c:v>11810.442965384616</c:v>
                </c:pt>
                <c:pt idx="653">
                  <c:v>14465.763365759936</c:v>
                </c:pt>
                <c:pt idx="654">
                  <c:v>1196.9067285127319</c:v>
                </c:pt>
                <c:pt idx="655">
                  <c:v>8333.3976832584958</c:v>
                </c:pt>
                <c:pt idx="656">
                  <c:v>16684.38029431488</c:v>
                </c:pt>
                <c:pt idx="657">
                  <c:v>2104.5</c:v>
                </c:pt>
                <c:pt idx="658">
                  <c:v>0</c:v>
                </c:pt>
                <c:pt idx="659">
                  <c:v>0</c:v>
                </c:pt>
                <c:pt idx="660">
                  <c:v>8025.35273214058</c:v>
                </c:pt>
                <c:pt idx="661">
                  <c:v>21741.957602415452</c:v>
                </c:pt>
                <c:pt idx="662">
                  <c:v>81140.201395365002</c:v>
                </c:pt>
                <c:pt idx="663">
                  <c:v>5317.1106231523372</c:v>
                </c:pt>
                <c:pt idx="664">
                  <c:v>12035.798998709621</c:v>
                </c:pt>
                <c:pt idx="665">
                  <c:v>9481.2111265175718</c:v>
                </c:pt>
                <c:pt idx="666">
                  <c:v>4235.3437214869273</c:v>
                </c:pt>
                <c:pt idx="667">
                  <c:v>8642.5987831221428</c:v>
                </c:pt>
                <c:pt idx="668">
                  <c:v>11853.785289801019</c:v>
                </c:pt>
                <c:pt idx="669">
                  <c:v>15583.980888321757</c:v>
                </c:pt>
                <c:pt idx="670">
                  <c:v>13441.21602303301</c:v>
                </c:pt>
                <c:pt idx="671">
                  <c:v>19814.222216492599</c:v>
                </c:pt>
                <c:pt idx="672">
                  <c:v>4928.9816767271896</c:v>
                </c:pt>
                <c:pt idx="673">
                  <c:v>5058.8192043956033</c:v>
                </c:pt>
                <c:pt idx="674">
                  <c:v>12719.329649077783</c:v>
                </c:pt>
                <c:pt idx="675">
                  <c:v>3715.0466947840778</c:v>
                </c:pt>
                <c:pt idx="676">
                  <c:v>5700.5405825414455</c:v>
                </c:pt>
                <c:pt idx="677">
                  <c:v>8323.2050727848418</c:v>
                </c:pt>
                <c:pt idx="678">
                  <c:v>4402.7766061234806</c:v>
                </c:pt>
                <c:pt idx="679">
                  <c:v>6111.0990846008472</c:v>
                </c:pt>
                <c:pt idx="680">
                  <c:v>9236.3676277520171</c:v>
                </c:pt>
                <c:pt idx="681">
                  <c:v>8729.431791566094</c:v>
                </c:pt>
                <c:pt idx="682">
                  <c:v>32141.027693657314</c:v>
                </c:pt>
                <c:pt idx="683">
                  <c:v>94493.328488327592</c:v>
                </c:pt>
                <c:pt idx="684">
                  <c:v>11170.205879206707</c:v>
                </c:pt>
                <c:pt idx="685">
                  <c:v>10642.539833608285</c:v>
                </c:pt>
                <c:pt idx="686">
                  <c:v>29965.792116017405</c:v>
                </c:pt>
                <c:pt idx="687">
                  <c:v>5632.6255166666679</c:v>
                </c:pt>
                <c:pt idx="688">
                  <c:v>12475.643474999999</c:v>
                </c:pt>
                <c:pt idx="689">
                  <c:v>35241.757392979925</c:v>
                </c:pt>
                <c:pt idx="690">
                  <c:v>6756.4532223946062</c:v>
                </c:pt>
                <c:pt idx="691">
                  <c:v>9766.0165921332027</c:v>
                </c:pt>
                <c:pt idx="692">
                  <c:v>14998.38689009637</c:v>
                </c:pt>
                <c:pt idx="693">
                  <c:v>9256.3341545588482</c:v>
                </c:pt>
                <c:pt idx="694">
                  <c:v>9087.706355555556</c:v>
                </c:pt>
                <c:pt idx="695">
                  <c:v>25862.40503333334</c:v>
                </c:pt>
                <c:pt idx="696">
                  <c:v>4543.314612424243</c:v>
                </c:pt>
                <c:pt idx="697">
                  <c:v>8940.062327730433</c:v>
                </c:pt>
                <c:pt idx="698">
                  <c:v>28634.424604985055</c:v>
                </c:pt>
                <c:pt idx="699">
                  <c:v>4751.2448431974926</c:v>
                </c:pt>
                <c:pt idx="700">
                  <c:v>7733.3099484569839</c:v>
                </c:pt>
                <c:pt idx="701">
                  <c:v>27930.221462788842</c:v>
                </c:pt>
                <c:pt idx="702">
                  <c:v>2474.753864587884</c:v>
                </c:pt>
                <c:pt idx="703">
                  <c:v>3863.61715329874</c:v>
                </c:pt>
                <c:pt idx="704">
                  <c:v>4061.5051044594597</c:v>
                </c:pt>
                <c:pt idx="705">
                  <c:v>3742.1218538121843</c:v>
                </c:pt>
                <c:pt idx="706">
                  <c:v>4969.4958497225807</c:v>
                </c:pt>
                <c:pt idx="707">
                  <c:v>9358.3195125053408</c:v>
                </c:pt>
                <c:pt idx="708">
                  <c:v>3162.5106650476719</c:v>
                </c:pt>
                <c:pt idx="709">
                  <c:v>4849.0141633976054</c:v>
                </c:pt>
                <c:pt idx="710">
                  <c:v>8661.4416458670057</c:v>
                </c:pt>
                <c:pt idx="711">
                  <c:v>0</c:v>
                </c:pt>
                <c:pt idx="712">
                  <c:v>13582.792349999996</c:v>
                </c:pt>
                <c:pt idx="713">
                  <c:v>63662.905957808929</c:v>
                </c:pt>
                <c:pt idx="714">
                  <c:v>10546.657451277446</c:v>
                </c:pt>
                <c:pt idx="715">
                  <c:v>14749.565964638303</c:v>
                </c:pt>
                <c:pt idx="716">
                  <c:v>13681.24022499999</c:v>
                </c:pt>
                <c:pt idx="717">
                  <c:v>6904.9856002380939</c:v>
                </c:pt>
                <c:pt idx="718">
                  <c:v>11762.612022222213</c:v>
                </c:pt>
                <c:pt idx="719">
                  <c:v>5566.9649666666664</c:v>
                </c:pt>
                <c:pt idx="720">
                  <c:v>6013.2348462962964</c:v>
                </c:pt>
                <c:pt idx="721">
                  <c:v>10266.006833333331</c:v>
                </c:pt>
                <c:pt idx="722">
                  <c:v>1918.2214000000001</c:v>
                </c:pt>
                <c:pt idx="723">
                  <c:v>8780.8479332432707</c:v>
                </c:pt>
                <c:pt idx="724">
                  <c:v>10148.429306898655</c:v>
                </c:pt>
                <c:pt idx="725">
                  <c:v>17651.111099999991</c:v>
                </c:pt>
                <c:pt idx="726">
                  <c:v>3699.7752585714275</c:v>
                </c:pt>
                <c:pt idx="727">
                  <c:v>6383.1558909320574</c:v>
                </c:pt>
                <c:pt idx="728">
                  <c:v>5025.9547000000002</c:v>
                </c:pt>
                <c:pt idx="729">
                  <c:v>4201.7649868070948</c:v>
                </c:pt>
                <c:pt idx="730">
                  <c:v>5230.7493971355461</c:v>
                </c:pt>
                <c:pt idx="731">
                  <c:v>10823.330245304596</c:v>
                </c:pt>
                <c:pt idx="732">
                  <c:v>5973.8964025844198</c:v>
                </c:pt>
                <c:pt idx="733">
                  <c:v>10926.812205128204</c:v>
                </c:pt>
                <c:pt idx="734">
                  <c:v>4560.8561750000008</c:v>
                </c:pt>
                <c:pt idx="735">
                  <c:v>6863.3924666666662</c:v>
                </c:pt>
                <c:pt idx="736">
                  <c:v>6721.367183333331</c:v>
                </c:pt>
                <c:pt idx="737">
                  <c:v>0</c:v>
                </c:pt>
                <c:pt idx="738">
                  <c:v>5072.7774000000009</c:v>
                </c:pt>
                <c:pt idx="739">
                  <c:v>1906.6599999999999</c:v>
                </c:pt>
                <c:pt idx="740">
                  <c:v>0</c:v>
                </c:pt>
                <c:pt idx="741">
                  <c:v>5162.6075666666666</c:v>
                </c:pt>
                <c:pt idx="742">
                  <c:v>6872.1830599999967</c:v>
                </c:pt>
                <c:pt idx="743">
                  <c:v>5684.9890000000014</c:v>
                </c:pt>
                <c:pt idx="744">
                  <c:v>0</c:v>
                </c:pt>
                <c:pt idx="745">
                  <c:v>0</c:v>
                </c:pt>
                <c:pt idx="746">
                  <c:v>0</c:v>
                </c:pt>
                <c:pt idx="747">
                  <c:v>3846.7079156673117</c:v>
                </c:pt>
                <c:pt idx="748">
                  <c:v>4015.4167400000001</c:v>
                </c:pt>
                <c:pt idx="749">
                  <c:v>4077.1573000000003</c:v>
                </c:pt>
                <c:pt idx="750">
                  <c:v>7693.0337027501864</c:v>
                </c:pt>
                <c:pt idx="751">
                  <c:v>12277.451024822778</c:v>
                </c:pt>
                <c:pt idx="752">
                  <c:v>12784.290056721858</c:v>
                </c:pt>
                <c:pt idx="753">
                  <c:v>4113.7536013104827</c:v>
                </c:pt>
                <c:pt idx="754">
                  <c:v>6742.52934</c:v>
                </c:pt>
                <c:pt idx="755">
                  <c:v>9090.8950999999961</c:v>
                </c:pt>
                <c:pt idx="756">
                  <c:v>4526.41</c:v>
                </c:pt>
                <c:pt idx="757">
                  <c:v>0</c:v>
                </c:pt>
                <c:pt idx="758">
                  <c:v>0</c:v>
                </c:pt>
                <c:pt idx="759">
                  <c:v>1900.3203868484845</c:v>
                </c:pt>
                <c:pt idx="760">
                  <c:v>3774.2846749999999</c:v>
                </c:pt>
                <c:pt idx="761">
                  <c:v>8544.9196821428541</c:v>
                </c:pt>
                <c:pt idx="762">
                  <c:v>1963.66641573169</c:v>
                </c:pt>
                <c:pt idx="763">
                  <c:v>3572.8105454140759</c:v>
                </c:pt>
                <c:pt idx="764">
                  <c:v>8328.1519262934271</c:v>
                </c:pt>
                <c:pt idx="765">
                  <c:v>3599.0071520856695</c:v>
                </c:pt>
                <c:pt idx="766">
                  <c:v>6274.678840925063</c:v>
                </c:pt>
                <c:pt idx="767">
                  <c:v>20053.501369941208</c:v>
                </c:pt>
                <c:pt idx="768">
                  <c:v>0</c:v>
                </c:pt>
                <c:pt idx="769">
                  <c:v>0</c:v>
                </c:pt>
                <c:pt idx="770">
                  <c:v>8176.7075999999997</c:v>
                </c:pt>
                <c:pt idx="771">
                  <c:v>5830.5999999999995</c:v>
                </c:pt>
                <c:pt idx="772">
                  <c:v>3900</c:v>
                </c:pt>
                <c:pt idx="773">
                  <c:v>8897.4746799999994</c:v>
                </c:pt>
                <c:pt idx="774">
                  <c:v>3445.9609568338556</c:v>
                </c:pt>
                <c:pt idx="775">
                  <c:v>4440.1530185340825</c:v>
                </c:pt>
                <c:pt idx="776">
                  <c:v>16059.355239572524</c:v>
                </c:pt>
                <c:pt idx="777">
                  <c:v>2104.4883111646582</c:v>
                </c:pt>
                <c:pt idx="778">
                  <c:v>3530.4765636363641</c:v>
                </c:pt>
                <c:pt idx="779">
                  <c:v>7192.6258642848516</c:v>
                </c:pt>
                <c:pt idx="780">
                  <c:v>8915.8316375000013</c:v>
                </c:pt>
                <c:pt idx="781">
                  <c:v>19673.789402319562</c:v>
                </c:pt>
                <c:pt idx="782">
                  <c:v>31586.129259508733</c:v>
                </c:pt>
                <c:pt idx="783">
                  <c:v>3097.5134383443069</c:v>
                </c:pt>
                <c:pt idx="784">
                  <c:v>5794.6876768657175</c:v>
                </c:pt>
                <c:pt idx="785">
                  <c:v>12682.268764298096</c:v>
                </c:pt>
                <c:pt idx="786">
                  <c:v>3441.7561154505488</c:v>
                </c:pt>
                <c:pt idx="787">
                  <c:v>8073.3160225806487</c:v>
                </c:pt>
                <c:pt idx="788">
                  <c:v>13338.397999716961</c:v>
                </c:pt>
              </c:numCache>
            </c:numRef>
          </c:xVal>
          <c:yVal>
            <c:numRef>
              <c:f>WeightUpdate!$I$6:$I$794</c:f>
              <c:numCache>
                <c:formatCode>#,##0.00</c:formatCode>
                <c:ptCount val="789"/>
                <c:pt idx="0">
                  <c:v>2.7696000000000001</c:v>
                </c:pt>
                <c:pt idx="1">
                  <c:v>4.6879999999999997</c:v>
                </c:pt>
                <c:pt idx="2">
                  <c:v>9.0754000000000001</c:v>
                </c:pt>
                <c:pt idx="3">
                  <c:v>2.3231000000000002</c:v>
                </c:pt>
                <c:pt idx="4">
                  <c:v>3.2324000000000006</c:v>
                </c:pt>
                <c:pt idx="5">
                  <c:v>7.0164999999999988</c:v>
                </c:pt>
                <c:pt idx="6">
                  <c:v>1.2442999999999995</c:v>
                </c:pt>
                <c:pt idx="7">
                  <c:v>1.7384999999999995</c:v>
                </c:pt>
                <c:pt idx="8">
                  <c:v>5.3052000000000001</c:v>
                </c:pt>
                <c:pt idx="9">
                  <c:v>1.0813999999999999</c:v>
                </c:pt>
                <c:pt idx="10">
                  <c:v>1.4550000000000001</c:v>
                </c:pt>
                <c:pt idx="11">
                  <c:v>3.2046000000000001</c:v>
                </c:pt>
                <c:pt idx="12">
                  <c:v>0.74379999999999813</c:v>
                </c:pt>
                <c:pt idx="13">
                  <c:v>0.87829999999999997</c:v>
                </c:pt>
                <c:pt idx="14">
                  <c:v>1.9819025350999999</c:v>
                </c:pt>
                <c:pt idx="15">
                  <c:v>1.3011000000000013</c:v>
                </c:pt>
                <c:pt idx="16">
                  <c:v>1.6867000000000008</c:v>
                </c:pt>
                <c:pt idx="17">
                  <c:v>4.1296999999999997</c:v>
                </c:pt>
                <c:pt idx="18">
                  <c:v>1.1123000000000027</c:v>
                </c:pt>
                <c:pt idx="19">
                  <c:v>1.4809000000000014</c:v>
                </c:pt>
                <c:pt idx="20">
                  <c:v>3.7413000000000003</c:v>
                </c:pt>
                <c:pt idx="21">
                  <c:v>0.95320000000000038</c:v>
                </c:pt>
                <c:pt idx="22">
                  <c:v>1.2606999999999999</c:v>
                </c:pt>
                <c:pt idx="23">
                  <c:v>2.3787999999999987</c:v>
                </c:pt>
                <c:pt idx="24">
                  <c:v>0.84879999999999844</c:v>
                </c:pt>
                <c:pt idx="25">
                  <c:v>0.98499999999999965</c:v>
                </c:pt>
                <c:pt idx="26">
                  <c:v>1.4431999999999996</c:v>
                </c:pt>
                <c:pt idx="27">
                  <c:v>0.74960000000000071</c:v>
                </c:pt>
                <c:pt idx="28">
                  <c:v>0.94279999999999986</c:v>
                </c:pt>
                <c:pt idx="29">
                  <c:v>1.3737999999999999</c:v>
                </c:pt>
                <c:pt idx="30">
                  <c:v>1.0001999999999998</c:v>
                </c:pt>
                <c:pt idx="31">
                  <c:v>1.3233000000000017</c:v>
                </c:pt>
                <c:pt idx="32">
                  <c:v>2.1397999999999979</c:v>
                </c:pt>
                <c:pt idx="33">
                  <c:v>0.91030000000000333</c:v>
                </c:pt>
                <c:pt idx="34">
                  <c:v>1.1657999999999951</c:v>
                </c:pt>
                <c:pt idx="35">
                  <c:v>1.8743999999999981</c:v>
                </c:pt>
                <c:pt idx="36">
                  <c:v>0.77259999999999895</c:v>
                </c:pt>
                <c:pt idx="37">
                  <c:v>0.93090000000000039</c:v>
                </c:pt>
                <c:pt idx="38">
                  <c:v>1.4132</c:v>
                </c:pt>
                <c:pt idx="39">
                  <c:v>0.68019999999999947</c:v>
                </c:pt>
                <c:pt idx="40">
                  <c:v>0.78710000000000013</c:v>
                </c:pt>
                <c:pt idx="41">
                  <c:v>1.1026</c:v>
                </c:pt>
                <c:pt idx="42">
                  <c:v>0.69800000000000029</c:v>
                </c:pt>
                <c:pt idx="43">
                  <c:v>0.86629999999999985</c:v>
                </c:pt>
                <c:pt idx="44">
                  <c:v>1.452</c:v>
                </c:pt>
                <c:pt idx="45">
                  <c:v>1.3053999999999997</c:v>
                </c:pt>
                <c:pt idx="46">
                  <c:v>2.0335000000000001</c:v>
                </c:pt>
                <c:pt idx="47">
                  <c:v>2.8288000000000006</c:v>
                </c:pt>
                <c:pt idx="48">
                  <c:v>1.2224000000000002</c:v>
                </c:pt>
                <c:pt idx="49">
                  <c:v>1.7708999999999993</c:v>
                </c:pt>
                <c:pt idx="50">
                  <c:v>3.0805000000000002</c:v>
                </c:pt>
                <c:pt idx="51">
                  <c:v>0.58350000000000024</c:v>
                </c:pt>
                <c:pt idx="52">
                  <c:v>0.8982</c:v>
                </c:pt>
                <c:pt idx="53">
                  <c:v>1.3262</c:v>
                </c:pt>
                <c:pt idx="54">
                  <c:v>0.64470000000000016</c:v>
                </c:pt>
                <c:pt idx="55">
                  <c:v>0.90090000000000003</c:v>
                </c:pt>
                <c:pt idx="56">
                  <c:v>1.5754999999999988</c:v>
                </c:pt>
                <c:pt idx="57">
                  <c:v>0.60919999999999108</c:v>
                </c:pt>
                <c:pt idx="58">
                  <c:v>0.78170000000000062</c:v>
                </c:pt>
                <c:pt idx="59">
                  <c:v>1.1773000000000013</c:v>
                </c:pt>
                <c:pt idx="60">
                  <c:v>0.55630000000000013</c:v>
                </c:pt>
                <c:pt idx="61">
                  <c:v>0.68069999999999997</c:v>
                </c:pt>
                <c:pt idx="62">
                  <c:v>0.90890000000000004</c:v>
                </c:pt>
                <c:pt idx="63">
                  <c:v>0.71139999999999803</c:v>
                </c:pt>
                <c:pt idx="64">
                  <c:v>1.0942000000000005</c:v>
                </c:pt>
                <c:pt idx="65">
                  <c:v>1.9956999999999998</c:v>
                </c:pt>
                <c:pt idx="66">
                  <c:v>0.76870000000000072</c:v>
                </c:pt>
                <c:pt idx="67">
                  <c:v>0.97350000000000014</c:v>
                </c:pt>
                <c:pt idx="68">
                  <c:v>1.4352</c:v>
                </c:pt>
                <c:pt idx="69">
                  <c:v>0.74309999999999854</c:v>
                </c:pt>
                <c:pt idx="70">
                  <c:v>0.84170000000000189</c:v>
                </c:pt>
                <c:pt idx="71">
                  <c:v>1.3591999999999991</c:v>
                </c:pt>
                <c:pt idx="72">
                  <c:v>1.0726999999999998</c:v>
                </c:pt>
                <c:pt idx="73">
                  <c:v>1.4263000000000003</c:v>
                </c:pt>
                <c:pt idx="74">
                  <c:v>2.6638000000000002</c:v>
                </c:pt>
                <c:pt idx="75">
                  <c:v>0.79830000000001322</c:v>
                </c:pt>
                <c:pt idx="76">
                  <c:v>0.91149999999999987</c:v>
                </c:pt>
                <c:pt idx="77">
                  <c:v>2.1884000000000001</c:v>
                </c:pt>
                <c:pt idx="78">
                  <c:v>0.44170000000000054</c:v>
                </c:pt>
                <c:pt idx="79">
                  <c:v>0.71909999999999996</c:v>
                </c:pt>
                <c:pt idx="80">
                  <c:v>1.1291</c:v>
                </c:pt>
                <c:pt idx="81">
                  <c:v>0.72899999999999965</c:v>
                </c:pt>
                <c:pt idx="82">
                  <c:v>0.80470000000000008</c:v>
                </c:pt>
                <c:pt idx="83">
                  <c:v>1.0676879241999999</c:v>
                </c:pt>
                <c:pt idx="84">
                  <c:v>0.53539999999999888</c:v>
                </c:pt>
                <c:pt idx="85">
                  <c:v>0.72520000000000029</c:v>
                </c:pt>
                <c:pt idx="86">
                  <c:v>1.2083999999999999</c:v>
                </c:pt>
                <c:pt idx="87">
                  <c:v>2.0487000000000002</c:v>
                </c:pt>
                <c:pt idx="88">
                  <c:v>3.3346</c:v>
                </c:pt>
                <c:pt idx="89">
                  <c:v>4.9009879110999996</c:v>
                </c:pt>
                <c:pt idx="90">
                  <c:v>1.561599999999999</c:v>
                </c:pt>
                <c:pt idx="91">
                  <c:v>1.9881</c:v>
                </c:pt>
                <c:pt idx="92">
                  <c:v>4.6974185000000004</c:v>
                </c:pt>
                <c:pt idx="93">
                  <c:v>1.0765999999999984</c:v>
                </c:pt>
                <c:pt idx="94">
                  <c:v>1.6007</c:v>
                </c:pt>
                <c:pt idx="95">
                  <c:v>4.0446141121999997</c:v>
                </c:pt>
                <c:pt idx="96">
                  <c:v>0.86999999999999966</c:v>
                </c:pt>
                <c:pt idx="97">
                  <c:v>0.93300000000000005</c:v>
                </c:pt>
                <c:pt idx="98">
                  <c:v>1.8908962068999999</c:v>
                </c:pt>
                <c:pt idx="99">
                  <c:v>0.73460000000000025</c:v>
                </c:pt>
                <c:pt idx="100">
                  <c:v>0.80289999999999984</c:v>
                </c:pt>
                <c:pt idx="101">
                  <c:v>1.0315676879</c:v>
                </c:pt>
                <c:pt idx="102">
                  <c:v>0.54710000000000025</c:v>
                </c:pt>
                <c:pt idx="103">
                  <c:v>0.77039999999999964</c:v>
                </c:pt>
                <c:pt idx="104">
                  <c:v>1.5511999999999999</c:v>
                </c:pt>
                <c:pt idx="105">
                  <c:v>0.96559999999999502</c:v>
                </c:pt>
                <c:pt idx="106">
                  <c:v>1.7206000000000001</c:v>
                </c:pt>
                <c:pt idx="107">
                  <c:v>9.9773999999999923</c:v>
                </c:pt>
                <c:pt idx="108">
                  <c:v>0.84490000000000021</c:v>
                </c:pt>
                <c:pt idx="109">
                  <c:v>1.1425000000000001</c:v>
                </c:pt>
                <c:pt idx="110">
                  <c:v>2.4463432208000002</c:v>
                </c:pt>
                <c:pt idx="111">
                  <c:v>0.8581000000000002</c:v>
                </c:pt>
                <c:pt idx="112">
                  <c:v>1.0564</c:v>
                </c:pt>
                <c:pt idx="113">
                  <c:v>1.5907</c:v>
                </c:pt>
                <c:pt idx="114">
                  <c:v>0.54649999999999943</c:v>
                </c:pt>
                <c:pt idx="115">
                  <c:v>0.64720000000000066</c:v>
                </c:pt>
                <c:pt idx="116">
                  <c:v>0.8296</c:v>
                </c:pt>
                <c:pt idx="117">
                  <c:v>0.4547999999999997</c:v>
                </c:pt>
                <c:pt idx="118">
                  <c:v>0.56169999999999998</c:v>
                </c:pt>
                <c:pt idx="119">
                  <c:v>0.88439999999999996</c:v>
                </c:pt>
                <c:pt idx="120">
                  <c:v>0.34239999999999793</c:v>
                </c:pt>
                <c:pt idx="121">
                  <c:v>0.51040000000000307</c:v>
                </c:pt>
                <c:pt idx="122">
                  <c:v>0.75769999999999993</c:v>
                </c:pt>
                <c:pt idx="123">
                  <c:v>0.54189999999999849</c:v>
                </c:pt>
                <c:pt idx="124">
                  <c:v>0.78450000000000086</c:v>
                </c:pt>
                <c:pt idx="125">
                  <c:v>1.3979999999999999</c:v>
                </c:pt>
                <c:pt idx="126">
                  <c:v>0.50419999999999787</c:v>
                </c:pt>
                <c:pt idx="127">
                  <c:v>0.73389999999999911</c:v>
                </c:pt>
                <c:pt idx="128">
                  <c:v>1.0561000000000003</c:v>
                </c:pt>
                <c:pt idx="129">
                  <c:v>9.4076219579</c:v>
                </c:pt>
                <c:pt idx="130">
                  <c:v>10.050128386100001</c:v>
                </c:pt>
                <c:pt idx="131">
                  <c:v>17.170703448600001</c:v>
                </c:pt>
                <c:pt idx="132">
                  <c:v>4.8089897881999999</c:v>
                </c:pt>
                <c:pt idx="133">
                  <c:v>5.1517093839000001</c:v>
                </c:pt>
                <c:pt idx="134">
                  <c:v>7.6127585397999997</c:v>
                </c:pt>
                <c:pt idx="135">
                  <c:v>2.0596000000000001</c:v>
                </c:pt>
                <c:pt idx="136">
                  <c:v>2.7195</c:v>
                </c:pt>
                <c:pt idx="137">
                  <c:v>4.8151999999999999</c:v>
                </c:pt>
                <c:pt idx="138">
                  <c:v>1.1259999999999997</c:v>
                </c:pt>
                <c:pt idx="139">
                  <c:v>1.645799999999999</c:v>
                </c:pt>
                <c:pt idx="140">
                  <c:v>2.4627000000000017</c:v>
                </c:pt>
                <c:pt idx="141">
                  <c:v>1.4467000000000034</c:v>
                </c:pt>
                <c:pt idx="142">
                  <c:v>2.0635999999999961</c:v>
                </c:pt>
                <c:pt idx="143">
                  <c:v>4.0990999999999875</c:v>
                </c:pt>
                <c:pt idx="144">
                  <c:v>1.3400999999999998</c:v>
                </c:pt>
                <c:pt idx="145">
                  <c:v>1.9161999999999999</c:v>
                </c:pt>
                <c:pt idx="146">
                  <c:v>2.8989000000000003</c:v>
                </c:pt>
                <c:pt idx="147">
                  <c:v>0.79640000000000011</c:v>
                </c:pt>
                <c:pt idx="148">
                  <c:v>1.1084999999999998</c:v>
                </c:pt>
                <c:pt idx="149">
                  <c:v>1.5885999999999998</c:v>
                </c:pt>
                <c:pt idx="150">
                  <c:v>0.9145000000000002</c:v>
                </c:pt>
                <c:pt idx="151">
                  <c:v>1.1843000000000001</c:v>
                </c:pt>
                <c:pt idx="152">
                  <c:v>1.5814999999999997</c:v>
                </c:pt>
                <c:pt idx="153">
                  <c:v>0.63500000000000112</c:v>
                </c:pt>
                <c:pt idx="154">
                  <c:v>0.93420000000000025</c:v>
                </c:pt>
                <c:pt idx="155">
                  <c:v>1.5185999999999999</c:v>
                </c:pt>
                <c:pt idx="156">
                  <c:v>0.8667000000000008</c:v>
                </c:pt>
                <c:pt idx="157">
                  <c:v>1.2533999999999994</c:v>
                </c:pt>
                <c:pt idx="158">
                  <c:v>1.7700000000000005</c:v>
                </c:pt>
                <c:pt idx="159">
                  <c:v>0.82190000000000385</c:v>
                </c:pt>
                <c:pt idx="160">
                  <c:v>1.1999000000000066</c:v>
                </c:pt>
                <c:pt idx="161">
                  <c:v>2.0398000000000089</c:v>
                </c:pt>
                <c:pt idx="162">
                  <c:v>0.49199999999998145</c:v>
                </c:pt>
                <c:pt idx="163">
                  <c:v>0.84670000000001377</c:v>
                </c:pt>
                <c:pt idx="164">
                  <c:v>1.3901000000000046</c:v>
                </c:pt>
                <c:pt idx="165">
                  <c:v>0.63280000000000214</c:v>
                </c:pt>
                <c:pt idx="166">
                  <c:v>0.85609999999999864</c:v>
                </c:pt>
                <c:pt idx="167">
                  <c:v>1.2391999999999979</c:v>
                </c:pt>
                <c:pt idx="168">
                  <c:v>0.43089999999998513</c:v>
                </c:pt>
                <c:pt idx="169">
                  <c:v>0.66309999999999159</c:v>
                </c:pt>
                <c:pt idx="170">
                  <c:v>0.69110000000000471</c:v>
                </c:pt>
                <c:pt idx="171">
                  <c:v>0.82540000000000013</c:v>
                </c:pt>
                <c:pt idx="172">
                  <c:v>1.0793000000000006</c:v>
                </c:pt>
                <c:pt idx="173">
                  <c:v>1.6060999999999999</c:v>
                </c:pt>
                <c:pt idx="174">
                  <c:v>0.59250000000000069</c:v>
                </c:pt>
                <c:pt idx="175">
                  <c:v>0.99029999999999907</c:v>
                </c:pt>
                <c:pt idx="176">
                  <c:v>1.5656000000000012</c:v>
                </c:pt>
                <c:pt idx="177">
                  <c:v>0.48419999999999069</c:v>
                </c:pt>
                <c:pt idx="178">
                  <c:v>0.69049999999999179</c:v>
                </c:pt>
                <c:pt idx="179">
                  <c:v>1.0586000000000011</c:v>
                </c:pt>
                <c:pt idx="180">
                  <c:v>12.883721995</c:v>
                </c:pt>
                <c:pt idx="181">
                  <c:v>13.1672310534</c:v>
                </c:pt>
                <c:pt idx="182">
                  <c:v>20.784221645100001</c:v>
                </c:pt>
                <c:pt idx="183">
                  <c:v>5.4127000000000001</c:v>
                </c:pt>
                <c:pt idx="184">
                  <c:v>6.9889000000000001</c:v>
                </c:pt>
                <c:pt idx="185">
                  <c:v>11.1012940949</c:v>
                </c:pt>
                <c:pt idx="186">
                  <c:v>4.157</c:v>
                </c:pt>
                <c:pt idx="187">
                  <c:v>5.3819000000000008</c:v>
                </c:pt>
                <c:pt idx="188">
                  <c:v>8.9611999999999998</c:v>
                </c:pt>
                <c:pt idx="189">
                  <c:v>4.1488999999999985</c:v>
                </c:pt>
                <c:pt idx="190">
                  <c:v>5.1465000000000014</c:v>
                </c:pt>
                <c:pt idx="191">
                  <c:v>8.5890000000000004</c:v>
                </c:pt>
                <c:pt idx="192">
                  <c:v>4.5643000000000002</c:v>
                </c:pt>
                <c:pt idx="193">
                  <c:v>5.1684999999999999</c:v>
                </c:pt>
                <c:pt idx="194">
                  <c:v>7.5364759533000001</c:v>
                </c:pt>
                <c:pt idx="195">
                  <c:v>2.6802999999999977</c:v>
                </c:pt>
                <c:pt idx="196">
                  <c:v>3.7771999999999974</c:v>
                </c:pt>
                <c:pt idx="197">
                  <c:v>5.9821000000000017</c:v>
                </c:pt>
                <c:pt idx="198">
                  <c:v>3.2199999999999993</c:v>
                </c:pt>
                <c:pt idx="199">
                  <c:v>3.6559000000000017</c:v>
                </c:pt>
                <c:pt idx="200">
                  <c:v>5.2471000000000014</c:v>
                </c:pt>
                <c:pt idx="201">
                  <c:v>6.0788999999999991</c:v>
                </c:pt>
                <c:pt idx="202">
                  <c:v>6.7591000000000028</c:v>
                </c:pt>
                <c:pt idx="203">
                  <c:v>8.9943000000000008</c:v>
                </c:pt>
                <c:pt idx="204">
                  <c:v>2.2675999999999998</c:v>
                </c:pt>
                <c:pt idx="205">
                  <c:v>3.7194999999999983</c:v>
                </c:pt>
                <c:pt idx="206">
                  <c:v>8.8376999999999999</c:v>
                </c:pt>
                <c:pt idx="207">
                  <c:v>2.3197000000000001</c:v>
                </c:pt>
                <c:pt idx="208">
                  <c:v>2.9980000000000002</c:v>
                </c:pt>
                <c:pt idx="209">
                  <c:v>5.6802999999999999</c:v>
                </c:pt>
                <c:pt idx="210">
                  <c:v>2.2315032938999999</c:v>
                </c:pt>
                <c:pt idx="211">
                  <c:v>2.7368000000000001</c:v>
                </c:pt>
                <c:pt idx="212">
                  <c:v>4.1558084556999999</c:v>
                </c:pt>
                <c:pt idx="213">
                  <c:v>1.1211999999999913</c:v>
                </c:pt>
                <c:pt idx="214">
                  <c:v>1.4058999999999968</c:v>
                </c:pt>
                <c:pt idx="215">
                  <c:v>2.4008000000000003</c:v>
                </c:pt>
                <c:pt idx="216">
                  <c:v>0.94079999999999975</c:v>
                </c:pt>
                <c:pt idx="217">
                  <c:v>1.3177000000000003</c:v>
                </c:pt>
                <c:pt idx="218">
                  <c:v>2.8216000000000001</c:v>
                </c:pt>
                <c:pt idx="219">
                  <c:v>0.80940000000000312</c:v>
                </c:pt>
                <c:pt idx="220">
                  <c:v>1.2249000000000001</c:v>
                </c:pt>
                <c:pt idx="221">
                  <c:v>2.6604000000000001</c:v>
                </c:pt>
                <c:pt idx="222">
                  <c:v>1.705399999999998</c:v>
                </c:pt>
                <c:pt idx="223">
                  <c:v>2.2898000000000094</c:v>
                </c:pt>
                <c:pt idx="224">
                  <c:v>4.1880000000000006</c:v>
                </c:pt>
                <c:pt idx="225">
                  <c:v>2.1238999999999999</c:v>
                </c:pt>
                <c:pt idx="226">
                  <c:v>2.3898000000000001</c:v>
                </c:pt>
                <c:pt idx="227">
                  <c:v>4.3356000000000003</c:v>
                </c:pt>
                <c:pt idx="228">
                  <c:v>2.25</c:v>
                </c:pt>
                <c:pt idx="229">
                  <c:v>2.4184000000000125</c:v>
                </c:pt>
                <c:pt idx="230">
                  <c:v>3.336800000000002</c:v>
                </c:pt>
                <c:pt idx="231">
                  <c:v>0.68870000000000253</c:v>
                </c:pt>
                <c:pt idx="232">
                  <c:v>0.97060000000000179</c:v>
                </c:pt>
                <c:pt idx="233">
                  <c:v>1.5687999999999993</c:v>
                </c:pt>
                <c:pt idx="234">
                  <c:v>0.99760000000000004</c:v>
                </c:pt>
                <c:pt idx="235">
                  <c:v>1.6404999999999998</c:v>
                </c:pt>
                <c:pt idx="236">
                  <c:v>2.8231999999999999</c:v>
                </c:pt>
                <c:pt idx="237">
                  <c:v>0.62850000000000183</c:v>
                </c:pt>
                <c:pt idx="238">
                  <c:v>0.87119999999999187</c:v>
                </c:pt>
                <c:pt idx="239">
                  <c:v>1.3999000000000017</c:v>
                </c:pt>
                <c:pt idx="240">
                  <c:v>0.48499999999999999</c:v>
                </c:pt>
                <c:pt idx="241">
                  <c:v>0.7046</c:v>
                </c:pt>
                <c:pt idx="242">
                  <c:v>1.1596225735000001</c:v>
                </c:pt>
                <c:pt idx="243">
                  <c:v>0.48230000000000006</c:v>
                </c:pt>
                <c:pt idx="244">
                  <c:v>0.56430000000000002</c:v>
                </c:pt>
                <c:pt idx="245">
                  <c:v>0.87450000000000006</c:v>
                </c:pt>
                <c:pt idx="246">
                  <c:v>0.55349999999999977</c:v>
                </c:pt>
                <c:pt idx="247">
                  <c:v>0.83469999999999867</c:v>
                </c:pt>
                <c:pt idx="248">
                  <c:v>1.3388000000000004</c:v>
                </c:pt>
                <c:pt idx="249">
                  <c:v>0.55149999999999855</c:v>
                </c:pt>
                <c:pt idx="250">
                  <c:v>0.63069999999999693</c:v>
                </c:pt>
                <c:pt idx="251">
                  <c:v>0.97769999999999924</c:v>
                </c:pt>
                <c:pt idx="252">
                  <c:v>0.55600000000000127</c:v>
                </c:pt>
                <c:pt idx="253">
                  <c:v>0.68489999999999918</c:v>
                </c:pt>
                <c:pt idx="254">
                  <c:v>1.0683999999999982</c:v>
                </c:pt>
                <c:pt idx="255">
                  <c:v>0.57549999999999968</c:v>
                </c:pt>
                <c:pt idx="256">
                  <c:v>0.80989999999999918</c:v>
                </c:pt>
                <c:pt idx="257">
                  <c:v>1.2879999999999991</c:v>
                </c:pt>
                <c:pt idx="258">
                  <c:v>0.53360000000000518</c:v>
                </c:pt>
                <c:pt idx="259">
                  <c:v>0.72900000000000176</c:v>
                </c:pt>
                <c:pt idx="260">
                  <c:v>1.1912999999999991</c:v>
                </c:pt>
                <c:pt idx="261">
                  <c:v>0.52989999999999804</c:v>
                </c:pt>
                <c:pt idx="262">
                  <c:v>0.61050000000000171</c:v>
                </c:pt>
                <c:pt idx="263">
                  <c:v>0.81020000000000059</c:v>
                </c:pt>
                <c:pt idx="264">
                  <c:v>0.5936999999999989</c:v>
                </c:pt>
                <c:pt idx="265">
                  <c:v>0.74070000000000003</c:v>
                </c:pt>
                <c:pt idx="266">
                  <c:v>1.0104</c:v>
                </c:pt>
                <c:pt idx="267">
                  <c:v>0.69330000000000025</c:v>
                </c:pt>
                <c:pt idx="268">
                  <c:v>0.81490000000000085</c:v>
                </c:pt>
                <c:pt idx="269">
                  <c:v>1.2372000000000005</c:v>
                </c:pt>
                <c:pt idx="270">
                  <c:v>0.73519999999999996</c:v>
                </c:pt>
                <c:pt idx="271">
                  <c:v>0.90259999999999974</c:v>
                </c:pt>
                <c:pt idx="272">
                  <c:v>1.7635999999999985</c:v>
                </c:pt>
                <c:pt idx="273">
                  <c:v>0.57450000000000034</c:v>
                </c:pt>
                <c:pt idx="274">
                  <c:v>0.78940000000000043</c:v>
                </c:pt>
                <c:pt idx="275">
                  <c:v>1.2721999999999996</c:v>
                </c:pt>
                <c:pt idx="276">
                  <c:v>1.2060000000000008</c:v>
                </c:pt>
                <c:pt idx="277">
                  <c:v>1.7781999999999991</c:v>
                </c:pt>
                <c:pt idx="278">
                  <c:v>4.1497999999999999</c:v>
                </c:pt>
                <c:pt idx="279">
                  <c:v>0.97020000000000106</c:v>
                </c:pt>
                <c:pt idx="280">
                  <c:v>1.3917999999999999</c:v>
                </c:pt>
                <c:pt idx="281">
                  <c:v>3.2323999999999993</c:v>
                </c:pt>
                <c:pt idx="282">
                  <c:v>0.95259999999998779</c:v>
                </c:pt>
                <c:pt idx="283">
                  <c:v>1.2415000000000007</c:v>
                </c:pt>
                <c:pt idx="284">
                  <c:v>2.4695999999999998</c:v>
                </c:pt>
                <c:pt idx="285">
                  <c:v>0.90479999999999883</c:v>
                </c:pt>
                <c:pt idx="286">
                  <c:v>1.0030999999999484</c:v>
                </c:pt>
                <c:pt idx="287">
                  <c:v>1.4332999999999985</c:v>
                </c:pt>
                <c:pt idx="288">
                  <c:v>0.74300000000001987</c:v>
                </c:pt>
                <c:pt idx="289">
                  <c:v>1.0406000000000004</c:v>
                </c:pt>
                <c:pt idx="290">
                  <c:v>2.1488999999999998</c:v>
                </c:pt>
                <c:pt idx="291">
                  <c:v>1.6458000000000064</c:v>
                </c:pt>
                <c:pt idx="292">
                  <c:v>2.2815999999999979</c:v>
                </c:pt>
                <c:pt idx="293">
                  <c:v>4.9065999999999983</c:v>
                </c:pt>
                <c:pt idx="294">
                  <c:v>0.88469999999999982</c:v>
                </c:pt>
                <c:pt idx="295">
                  <c:v>1.7242</c:v>
                </c:pt>
                <c:pt idx="296">
                  <c:v>4.2351999999999999</c:v>
                </c:pt>
                <c:pt idx="297">
                  <c:v>1.0542999999999996</c:v>
                </c:pt>
                <c:pt idx="298">
                  <c:v>1.6274</c:v>
                </c:pt>
                <c:pt idx="299">
                  <c:v>3.2527999999999975</c:v>
                </c:pt>
                <c:pt idx="300">
                  <c:v>0.65820000000001433</c:v>
                </c:pt>
                <c:pt idx="301">
                  <c:v>1.0407000000000008</c:v>
                </c:pt>
                <c:pt idx="302">
                  <c:v>1.9641</c:v>
                </c:pt>
                <c:pt idx="303">
                  <c:v>0.78759999999999841</c:v>
                </c:pt>
                <c:pt idx="304">
                  <c:v>1.1182000000000014</c:v>
                </c:pt>
                <c:pt idx="305">
                  <c:v>1.8701999999999983</c:v>
                </c:pt>
                <c:pt idx="306">
                  <c:v>0.58980000000001076</c:v>
                </c:pt>
                <c:pt idx="307">
                  <c:v>0.86680000000000712</c:v>
                </c:pt>
                <c:pt idx="308">
                  <c:v>1.4175000000000006</c:v>
                </c:pt>
                <c:pt idx="309">
                  <c:v>0.51099999999999934</c:v>
                </c:pt>
                <c:pt idx="310">
                  <c:v>0.74750000000000083</c:v>
                </c:pt>
                <c:pt idx="311">
                  <c:v>1.2854000000000005</c:v>
                </c:pt>
                <c:pt idx="312">
                  <c:v>0.67780000000000129</c:v>
                </c:pt>
                <c:pt idx="313">
                  <c:v>0.86939999999999928</c:v>
                </c:pt>
                <c:pt idx="314">
                  <c:v>1.4036</c:v>
                </c:pt>
                <c:pt idx="315">
                  <c:v>0.77059999999999995</c:v>
                </c:pt>
                <c:pt idx="316">
                  <c:v>1.0344</c:v>
                </c:pt>
                <c:pt idx="317">
                  <c:v>1.8161000000000003</c:v>
                </c:pt>
                <c:pt idx="318">
                  <c:v>0.54649999999999987</c:v>
                </c:pt>
                <c:pt idx="319">
                  <c:v>0.7762</c:v>
                </c:pt>
                <c:pt idx="320">
                  <c:v>1.3863000000000001</c:v>
                </c:pt>
                <c:pt idx="321">
                  <c:v>0.87700000000000022</c:v>
                </c:pt>
                <c:pt idx="322">
                  <c:v>1.2087000000000001</c:v>
                </c:pt>
                <c:pt idx="323">
                  <c:v>1.8073000000000004</c:v>
                </c:pt>
                <c:pt idx="324">
                  <c:v>0.44080000000001418</c:v>
                </c:pt>
                <c:pt idx="325">
                  <c:v>0.62620000000000009</c:v>
                </c:pt>
                <c:pt idx="326">
                  <c:v>0.93029999999999879</c:v>
                </c:pt>
                <c:pt idx="327">
                  <c:v>0.50260000000000482</c:v>
                </c:pt>
                <c:pt idx="328">
                  <c:v>0.78620000000000456</c:v>
                </c:pt>
                <c:pt idx="329">
                  <c:v>1.3817999999999986</c:v>
                </c:pt>
                <c:pt idx="330">
                  <c:v>9.9312219776999999</c:v>
                </c:pt>
                <c:pt idx="331">
                  <c:v>10.956792969</c:v>
                </c:pt>
                <c:pt idx="332">
                  <c:v>19.220469576700001</c:v>
                </c:pt>
                <c:pt idx="333">
                  <c:v>2.1861999999999999</c:v>
                </c:pt>
                <c:pt idx="334">
                  <c:v>3.2813000000000012</c:v>
                </c:pt>
                <c:pt idx="335">
                  <c:v>7.6058999999999992</c:v>
                </c:pt>
                <c:pt idx="336">
                  <c:v>1.7681999999999998</c:v>
                </c:pt>
                <c:pt idx="337">
                  <c:v>2.6141000000000001</c:v>
                </c:pt>
                <c:pt idx="338">
                  <c:v>4.8209</c:v>
                </c:pt>
                <c:pt idx="339">
                  <c:v>1.3648000000000011</c:v>
                </c:pt>
                <c:pt idx="340">
                  <c:v>1.9860000000000004</c:v>
                </c:pt>
                <c:pt idx="341">
                  <c:v>3.56</c:v>
                </c:pt>
                <c:pt idx="342">
                  <c:v>1.1803999999999999</c:v>
                </c:pt>
                <c:pt idx="343">
                  <c:v>1.6012</c:v>
                </c:pt>
                <c:pt idx="344">
                  <c:v>2.3605999999999998</c:v>
                </c:pt>
                <c:pt idx="345">
                  <c:v>1.0587000000000244</c:v>
                </c:pt>
                <c:pt idx="346">
                  <c:v>1.4847000000000015</c:v>
                </c:pt>
                <c:pt idx="347">
                  <c:v>2.3226000000000004</c:v>
                </c:pt>
                <c:pt idx="348">
                  <c:v>0.57389999999999997</c:v>
                </c:pt>
                <c:pt idx="349">
                  <c:v>0.90169999999999895</c:v>
                </c:pt>
                <c:pt idx="350">
                  <c:v>1.5199</c:v>
                </c:pt>
                <c:pt idx="351">
                  <c:v>0.91669999999999952</c:v>
                </c:pt>
                <c:pt idx="352">
                  <c:v>1.2468999999999979</c:v>
                </c:pt>
                <c:pt idx="353">
                  <c:v>1.8302999999999991</c:v>
                </c:pt>
                <c:pt idx="354">
                  <c:v>0.67570000000000296</c:v>
                </c:pt>
                <c:pt idx="355">
                  <c:v>0.95799999999999874</c:v>
                </c:pt>
                <c:pt idx="356">
                  <c:v>1.8207000000000004</c:v>
                </c:pt>
                <c:pt idx="357">
                  <c:v>0.63179999999999847</c:v>
                </c:pt>
                <c:pt idx="358">
                  <c:v>0.92459999999999876</c:v>
                </c:pt>
                <c:pt idx="359">
                  <c:v>1.5304</c:v>
                </c:pt>
                <c:pt idx="360">
                  <c:v>0.6246999999999967</c:v>
                </c:pt>
                <c:pt idx="361">
                  <c:v>0.94490000000000074</c:v>
                </c:pt>
                <c:pt idx="362">
                  <c:v>1.4581000000000013</c:v>
                </c:pt>
                <c:pt idx="363">
                  <c:v>2.9115000000000002</c:v>
                </c:pt>
                <c:pt idx="364">
                  <c:v>3.2498</c:v>
                </c:pt>
                <c:pt idx="365">
                  <c:v>4.5650306582000004</c:v>
                </c:pt>
                <c:pt idx="366">
                  <c:v>1.1758999999999999</c:v>
                </c:pt>
                <c:pt idx="367">
                  <c:v>1.9305999999999994</c:v>
                </c:pt>
                <c:pt idx="368">
                  <c:v>3.4962</c:v>
                </c:pt>
                <c:pt idx="369">
                  <c:v>1.9843000000000057</c:v>
                </c:pt>
                <c:pt idx="370">
                  <c:v>2.1653000000000011</c:v>
                </c:pt>
                <c:pt idx="371">
                  <c:v>3.1831999999999998</c:v>
                </c:pt>
                <c:pt idx="372">
                  <c:v>1.6932000000000005</c:v>
                </c:pt>
                <c:pt idx="373">
                  <c:v>1.9569000000000001</c:v>
                </c:pt>
                <c:pt idx="374">
                  <c:v>3.3331</c:v>
                </c:pt>
                <c:pt idx="375">
                  <c:v>4.4271000000000003</c:v>
                </c:pt>
                <c:pt idx="376">
                  <c:v>5.3174999999999999</c:v>
                </c:pt>
                <c:pt idx="377">
                  <c:v>7.8845227479000002</c:v>
                </c:pt>
                <c:pt idx="378">
                  <c:v>2.3392000000000039</c:v>
                </c:pt>
                <c:pt idx="379">
                  <c:v>3.1337999999999995</c:v>
                </c:pt>
                <c:pt idx="380">
                  <c:v>6.3838999999999997</c:v>
                </c:pt>
                <c:pt idx="381">
                  <c:v>1.3783999999999994</c:v>
                </c:pt>
                <c:pt idx="382">
                  <c:v>1.8556999999999999</c:v>
                </c:pt>
                <c:pt idx="383">
                  <c:v>2.7898837409000001</c:v>
                </c:pt>
                <c:pt idx="384">
                  <c:v>1.3620999999999988</c:v>
                </c:pt>
                <c:pt idx="385">
                  <c:v>1.7529999999999981</c:v>
                </c:pt>
                <c:pt idx="386">
                  <c:v>3.0279999999999991</c:v>
                </c:pt>
                <c:pt idx="387">
                  <c:v>0.9693000000000016</c:v>
                </c:pt>
                <c:pt idx="388">
                  <c:v>1.428199999999999</c:v>
                </c:pt>
                <c:pt idx="389">
                  <c:v>2.1305999999999998</c:v>
                </c:pt>
                <c:pt idx="390">
                  <c:v>0.89829999999999999</c:v>
                </c:pt>
                <c:pt idx="391">
                  <c:v>1.4784999999999979</c:v>
                </c:pt>
                <c:pt idx="392">
                  <c:v>2.7073999999999998</c:v>
                </c:pt>
                <c:pt idx="393">
                  <c:v>0.84609999999999752</c:v>
                </c:pt>
                <c:pt idx="394">
                  <c:v>1.4164999999999994</c:v>
                </c:pt>
                <c:pt idx="395">
                  <c:v>3.0912000000000002</c:v>
                </c:pt>
                <c:pt idx="396">
                  <c:v>0.95960000000001178</c:v>
                </c:pt>
                <c:pt idx="397">
                  <c:v>1.644299999999995</c:v>
                </c:pt>
                <c:pt idx="398">
                  <c:v>3.3434999999999993</c:v>
                </c:pt>
                <c:pt idx="399">
                  <c:v>1.1074000000000384</c:v>
                </c:pt>
                <c:pt idx="400">
                  <c:v>1.6204999999999978</c:v>
                </c:pt>
                <c:pt idx="401">
                  <c:v>3.0760999999999998</c:v>
                </c:pt>
                <c:pt idx="402">
                  <c:v>0.90409999999998769</c:v>
                </c:pt>
                <c:pt idx="403">
                  <c:v>1.3694999999999973</c:v>
                </c:pt>
                <c:pt idx="404">
                  <c:v>2.6223999999999994</c:v>
                </c:pt>
                <c:pt idx="405">
                  <c:v>0.55969999999999964</c:v>
                </c:pt>
                <c:pt idx="406">
                  <c:v>0.73969999999999947</c:v>
                </c:pt>
                <c:pt idx="407">
                  <c:v>1.2796000000000001</c:v>
                </c:pt>
                <c:pt idx="408">
                  <c:v>0.53349999999999997</c:v>
                </c:pt>
                <c:pt idx="409">
                  <c:v>0.73440000000000061</c:v>
                </c:pt>
                <c:pt idx="410">
                  <c:v>1.3035000000000001</c:v>
                </c:pt>
                <c:pt idx="411">
                  <c:v>0.49870000000000275</c:v>
                </c:pt>
                <c:pt idx="412">
                  <c:v>0.71020000000000028</c:v>
                </c:pt>
                <c:pt idx="413">
                  <c:v>1.1986000000000001</c:v>
                </c:pt>
                <c:pt idx="414">
                  <c:v>0.69979999999999987</c:v>
                </c:pt>
                <c:pt idx="415">
                  <c:v>0.96650000000000003</c:v>
                </c:pt>
                <c:pt idx="416">
                  <c:v>1.7418000000000002</c:v>
                </c:pt>
                <c:pt idx="417">
                  <c:v>0.85839999999999972</c:v>
                </c:pt>
                <c:pt idx="418">
                  <c:v>1.2390000000000001</c:v>
                </c:pt>
                <c:pt idx="419">
                  <c:v>2.1071999999999997</c:v>
                </c:pt>
                <c:pt idx="420">
                  <c:v>0.6466999999999995</c:v>
                </c:pt>
                <c:pt idx="421">
                  <c:v>0.95960000000000001</c:v>
                </c:pt>
                <c:pt idx="422">
                  <c:v>1.8451</c:v>
                </c:pt>
                <c:pt idx="423">
                  <c:v>0.71259999999999879</c:v>
                </c:pt>
                <c:pt idx="424">
                  <c:v>1.0414000000000008</c:v>
                </c:pt>
                <c:pt idx="425">
                  <c:v>2.1580999999999992</c:v>
                </c:pt>
                <c:pt idx="426">
                  <c:v>0.58170000000000432</c:v>
                </c:pt>
                <c:pt idx="427">
                  <c:v>0.81109999999999971</c:v>
                </c:pt>
                <c:pt idx="428">
                  <c:v>1.3477000000000001</c:v>
                </c:pt>
                <c:pt idx="429">
                  <c:v>0.61070000000000091</c:v>
                </c:pt>
                <c:pt idx="430">
                  <c:v>0.75209999999999932</c:v>
                </c:pt>
                <c:pt idx="431">
                  <c:v>1.0358000000000001</c:v>
                </c:pt>
                <c:pt idx="432">
                  <c:v>0.51980000000000004</c:v>
                </c:pt>
                <c:pt idx="433">
                  <c:v>0.87550000000000006</c:v>
                </c:pt>
                <c:pt idx="434">
                  <c:v>1.7100000000000006</c:v>
                </c:pt>
                <c:pt idx="435">
                  <c:v>0.48899999999999899</c:v>
                </c:pt>
                <c:pt idx="436">
                  <c:v>0.62410000000000021</c:v>
                </c:pt>
                <c:pt idx="437">
                  <c:v>0.92130000000000012</c:v>
                </c:pt>
                <c:pt idx="438">
                  <c:v>0.5569999999999955</c:v>
                </c:pt>
                <c:pt idx="439">
                  <c:v>0.7998999999999995</c:v>
                </c:pt>
                <c:pt idx="440">
                  <c:v>1.3663999999999996</c:v>
                </c:pt>
                <c:pt idx="441">
                  <c:v>1.1475000000000004</c:v>
                </c:pt>
                <c:pt idx="442">
                  <c:v>2.5173000000000014</c:v>
                </c:pt>
                <c:pt idx="443">
                  <c:v>7.7826000000000004</c:v>
                </c:pt>
                <c:pt idx="444">
                  <c:v>1.3803000000000027</c:v>
                </c:pt>
                <c:pt idx="445">
                  <c:v>2.4924000000000026</c:v>
                </c:pt>
                <c:pt idx="446">
                  <c:v>5.7742000000000004</c:v>
                </c:pt>
                <c:pt idx="447">
                  <c:v>1.246699999999979</c:v>
                </c:pt>
                <c:pt idx="448">
                  <c:v>1.8156000000000021</c:v>
                </c:pt>
                <c:pt idx="449">
                  <c:v>3.411</c:v>
                </c:pt>
                <c:pt idx="450">
                  <c:v>1.009200000000007</c:v>
                </c:pt>
                <c:pt idx="451">
                  <c:v>1.1061000000000003</c:v>
                </c:pt>
                <c:pt idx="452">
                  <c:v>2.2463000000000002</c:v>
                </c:pt>
                <c:pt idx="453">
                  <c:v>0.6229000000000009</c:v>
                </c:pt>
                <c:pt idx="454">
                  <c:v>1.0148000000000004</c:v>
                </c:pt>
                <c:pt idx="455">
                  <c:v>1.7847000000000006</c:v>
                </c:pt>
                <c:pt idx="456">
                  <c:v>0.74009999999999843</c:v>
                </c:pt>
                <c:pt idx="457">
                  <c:v>1.014</c:v>
                </c:pt>
                <c:pt idx="458">
                  <c:v>1.6072</c:v>
                </c:pt>
                <c:pt idx="459">
                  <c:v>0.49029999999999407</c:v>
                </c:pt>
                <c:pt idx="460">
                  <c:v>0.77049999999999863</c:v>
                </c:pt>
                <c:pt idx="461">
                  <c:v>1.2479000000000007</c:v>
                </c:pt>
                <c:pt idx="462">
                  <c:v>0.61360000000000214</c:v>
                </c:pt>
                <c:pt idx="463">
                  <c:v>0.70750000000000057</c:v>
                </c:pt>
                <c:pt idx="464">
                  <c:v>1.0612999999999999</c:v>
                </c:pt>
                <c:pt idx="465">
                  <c:v>0.41009999999999996</c:v>
                </c:pt>
                <c:pt idx="466">
                  <c:v>0.60950000000000004</c:v>
                </c:pt>
                <c:pt idx="467">
                  <c:v>1.1210000000000002</c:v>
                </c:pt>
                <c:pt idx="468">
                  <c:v>1.9063836943000001</c:v>
                </c:pt>
                <c:pt idx="469">
                  <c:v>2.4971919790399997</c:v>
                </c:pt>
                <c:pt idx="470">
                  <c:v>4.9497932481499998</c:v>
                </c:pt>
                <c:pt idx="471">
                  <c:v>1.458689269475</c:v>
                </c:pt>
                <c:pt idx="472">
                  <c:v>1.7704836622</c:v>
                </c:pt>
                <c:pt idx="473">
                  <c:v>3.7316239020999999</c:v>
                </c:pt>
                <c:pt idx="474">
                  <c:v>0.82169987520155696</c:v>
                </c:pt>
                <c:pt idx="475">
                  <c:v>1.0782997250781245</c:v>
                </c:pt>
                <c:pt idx="476">
                  <c:v>2.4383151097</c:v>
                </c:pt>
                <c:pt idx="477">
                  <c:v>0.48150005101580778</c:v>
                </c:pt>
                <c:pt idx="478">
                  <c:v>0.71379996031827575</c:v>
                </c:pt>
                <c:pt idx="479">
                  <c:v>1.2511001461260853</c:v>
                </c:pt>
                <c:pt idx="480">
                  <c:v>0.32659993574004298</c:v>
                </c:pt>
                <c:pt idx="481">
                  <c:v>0.61780003828713559</c:v>
                </c:pt>
                <c:pt idx="482">
                  <c:v>1.0188000029114277</c:v>
                </c:pt>
                <c:pt idx="483">
                  <c:v>0.49419997634060692</c:v>
                </c:pt>
                <c:pt idx="484">
                  <c:v>0.85850021826481437</c:v>
                </c:pt>
                <c:pt idx="485">
                  <c:v>1.5209984710789477</c:v>
                </c:pt>
                <c:pt idx="486">
                  <c:v>0.51740039546190542</c:v>
                </c:pt>
                <c:pt idx="487">
                  <c:v>0.88849957291707282</c:v>
                </c:pt>
                <c:pt idx="488">
                  <c:v>1.5372981648176476</c:v>
                </c:pt>
                <c:pt idx="489">
                  <c:v>5.9117777613500007</c:v>
                </c:pt>
                <c:pt idx="490">
                  <c:v>6.5382565966000001</c:v>
                </c:pt>
                <c:pt idx="491">
                  <c:v>8.8512210527999997</c:v>
                </c:pt>
                <c:pt idx="492">
                  <c:v>1.7811920432833332</c:v>
                </c:pt>
                <c:pt idx="493">
                  <c:v>2.4089954582714279</c:v>
                </c:pt>
                <c:pt idx="494">
                  <c:v>5.1077097611999998</c:v>
                </c:pt>
                <c:pt idx="495">
                  <c:v>1.00220131542</c:v>
                </c:pt>
                <c:pt idx="496">
                  <c:v>1.9041007347292684</c:v>
                </c:pt>
                <c:pt idx="497">
                  <c:v>4.0881964539333326</c:v>
                </c:pt>
                <c:pt idx="498">
                  <c:v>1.3368999499602929</c:v>
                </c:pt>
                <c:pt idx="499">
                  <c:v>1.7049000939318231</c:v>
                </c:pt>
                <c:pt idx="500">
                  <c:v>3.479801011077778</c:v>
                </c:pt>
                <c:pt idx="501">
                  <c:v>0.79250004309396582</c:v>
                </c:pt>
                <c:pt idx="502">
                  <c:v>1.2043001853109105</c:v>
                </c:pt>
                <c:pt idx="503">
                  <c:v>2.7167938725000003</c:v>
                </c:pt>
                <c:pt idx="504">
                  <c:v>0.74039997453300543</c:v>
                </c:pt>
                <c:pt idx="505">
                  <c:v>1.0501999909197031</c:v>
                </c:pt>
                <c:pt idx="506">
                  <c:v>2.4244994930888897</c:v>
                </c:pt>
                <c:pt idx="507">
                  <c:v>0.61349998352021395</c:v>
                </c:pt>
                <c:pt idx="508">
                  <c:v>1.0173001166334943</c:v>
                </c:pt>
                <c:pt idx="509">
                  <c:v>1.7690994115957728</c:v>
                </c:pt>
                <c:pt idx="510">
                  <c:v>0.53540015123043538</c:v>
                </c:pt>
                <c:pt idx="511">
                  <c:v>0.95669993223939442</c:v>
                </c:pt>
                <c:pt idx="512">
                  <c:v>1.6687969162000005</c:v>
                </c:pt>
                <c:pt idx="513">
                  <c:v>0.48859996903073616</c:v>
                </c:pt>
                <c:pt idx="514">
                  <c:v>0.68669998296032198</c:v>
                </c:pt>
                <c:pt idx="515">
                  <c:v>1.0792999604972224</c:v>
                </c:pt>
                <c:pt idx="516">
                  <c:v>0.4438999131557283</c:v>
                </c:pt>
                <c:pt idx="517">
                  <c:v>0.63799979082211278</c:v>
                </c:pt>
                <c:pt idx="518">
                  <c:v>1.1208990473000002</c:v>
                </c:pt>
                <c:pt idx="519">
                  <c:v>0.51729887524999996</c:v>
                </c:pt>
                <c:pt idx="520">
                  <c:v>0.79650080284912395</c:v>
                </c:pt>
                <c:pt idx="521">
                  <c:v>1.2917024064055556</c:v>
                </c:pt>
                <c:pt idx="522">
                  <c:v>0.43590048801444398</c:v>
                </c:pt>
                <c:pt idx="523">
                  <c:v>0.59829794528750002</c:v>
                </c:pt>
                <c:pt idx="524">
                  <c:v>0.89159747622857144</c:v>
                </c:pt>
                <c:pt idx="525">
                  <c:v>0.57450000280486524</c:v>
                </c:pt>
                <c:pt idx="526">
                  <c:v>0.8617000406301526</c:v>
                </c:pt>
                <c:pt idx="527">
                  <c:v>1.4786996083305577</c:v>
                </c:pt>
                <c:pt idx="528">
                  <c:v>1.2454010708000001</c:v>
                </c:pt>
                <c:pt idx="529">
                  <c:v>1.430000623</c:v>
                </c:pt>
                <c:pt idx="530">
                  <c:v>2.5548665638000001</c:v>
                </c:pt>
                <c:pt idx="531">
                  <c:v>1.3537994552155868</c:v>
                </c:pt>
                <c:pt idx="532">
                  <c:v>1.5458858987999999</c:v>
                </c:pt>
                <c:pt idx="533">
                  <c:v>2.9567957964499998</c:v>
                </c:pt>
                <c:pt idx="534">
                  <c:v>0.64129994531881684</c:v>
                </c:pt>
                <c:pt idx="535">
                  <c:v>1.2209017852250001</c:v>
                </c:pt>
                <c:pt idx="536">
                  <c:v>2.86139803405</c:v>
                </c:pt>
                <c:pt idx="537">
                  <c:v>0.79890005998257796</c:v>
                </c:pt>
                <c:pt idx="538">
                  <c:v>1.3191970788923078</c:v>
                </c:pt>
                <c:pt idx="539">
                  <c:v>2.5947784336000002</c:v>
                </c:pt>
                <c:pt idx="540">
                  <c:v>0.66240031539693833</c:v>
                </c:pt>
                <c:pt idx="541">
                  <c:v>0.81819995576333382</c:v>
                </c:pt>
                <c:pt idx="542">
                  <c:v>1.9974837730666668</c:v>
                </c:pt>
                <c:pt idx="543">
                  <c:v>0.64059996634049066</c:v>
                </c:pt>
                <c:pt idx="544">
                  <c:v>1.2201987835454544</c:v>
                </c:pt>
                <c:pt idx="545">
                  <c:v>2.6740884319250005</c:v>
                </c:pt>
                <c:pt idx="546">
                  <c:v>1.0473996621235293</c:v>
                </c:pt>
                <c:pt idx="547">
                  <c:v>1.4229995294611115</c:v>
                </c:pt>
                <c:pt idx="548">
                  <c:v>1.5513003539874997</c:v>
                </c:pt>
                <c:pt idx="549">
                  <c:v>0.45319985367105226</c:v>
                </c:pt>
                <c:pt idx="550">
                  <c:v>0.66610047134827588</c:v>
                </c:pt>
                <c:pt idx="551">
                  <c:v>1.0925008427999998</c:v>
                </c:pt>
                <c:pt idx="552">
                  <c:v>1.32789822195</c:v>
                </c:pt>
                <c:pt idx="553">
                  <c:v>1.6901023181500001</c:v>
                </c:pt>
                <c:pt idx="554">
                  <c:v>3.4640169578000002</c:v>
                </c:pt>
                <c:pt idx="555">
                  <c:v>0.58139984225069552</c:v>
                </c:pt>
                <c:pt idx="556">
                  <c:v>0.93559852744545469</c:v>
                </c:pt>
                <c:pt idx="557">
                  <c:v>1.53030365302</c:v>
                </c:pt>
                <c:pt idx="558">
                  <c:v>0.58130002631486932</c:v>
                </c:pt>
                <c:pt idx="559">
                  <c:v>0.79829979626695502</c:v>
                </c:pt>
                <c:pt idx="560">
                  <c:v>0.97040015915609767</c:v>
                </c:pt>
                <c:pt idx="561">
                  <c:v>0.65374393119999996</c:v>
                </c:pt>
                <c:pt idx="562">
                  <c:v>0.74329432259999995</c:v>
                </c:pt>
                <c:pt idx="563">
                  <c:v>0.82639211530000001</c:v>
                </c:pt>
                <c:pt idx="564">
                  <c:v>0.70482835440000002</c:v>
                </c:pt>
                <c:pt idx="565">
                  <c:v>0.76524044970000005</c:v>
                </c:pt>
                <c:pt idx="566">
                  <c:v>1.0278591522</c:v>
                </c:pt>
                <c:pt idx="567">
                  <c:v>0.85460002970958737</c:v>
                </c:pt>
                <c:pt idx="568">
                  <c:v>1.0322000598484149</c:v>
                </c:pt>
                <c:pt idx="569">
                  <c:v>1.5186997955517241</c:v>
                </c:pt>
                <c:pt idx="570">
                  <c:v>0.70609999587468808</c:v>
                </c:pt>
                <c:pt idx="571">
                  <c:v>0.89820001911558855</c:v>
                </c:pt>
                <c:pt idx="572">
                  <c:v>1.2219000674434821</c:v>
                </c:pt>
                <c:pt idx="573">
                  <c:v>0.79560163913000015</c:v>
                </c:pt>
                <c:pt idx="574">
                  <c:v>0.9988006940088231</c:v>
                </c:pt>
                <c:pt idx="575">
                  <c:v>1.7764026623300002</c:v>
                </c:pt>
                <c:pt idx="576">
                  <c:v>0.58080021566393425</c:v>
                </c:pt>
                <c:pt idx="577">
                  <c:v>0.79129730370666651</c:v>
                </c:pt>
                <c:pt idx="578">
                  <c:v>1.4974046378000001</c:v>
                </c:pt>
                <c:pt idx="579">
                  <c:v>0.50480001267534924</c:v>
                </c:pt>
                <c:pt idx="580">
                  <c:v>0.57690032146724168</c:v>
                </c:pt>
                <c:pt idx="581">
                  <c:v>0.95209775265999996</c:v>
                </c:pt>
                <c:pt idx="582">
                  <c:v>0.36939998170616795</c:v>
                </c:pt>
                <c:pt idx="583">
                  <c:v>0.42630022815576901</c:v>
                </c:pt>
                <c:pt idx="584">
                  <c:v>0.49370033720810846</c:v>
                </c:pt>
                <c:pt idx="585">
                  <c:v>0.3479000566492968</c:v>
                </c:pt>
                <c:pt idx="586">
                  <c:v>0.45370019740045114</c:v>
                </c:pt>
                <c:pt idx="587">
                  <c:v>0.5627004053871556</c:v>
                </c:pt>
                <c:pt idx="588">
                  <c:v>0.21639993222375573</c:v>
                </c:pt>
                <c:pt idx="589">
                  <c:v>0.23510021624861072</c:v>
                </c:pt>
                <c:pt idx="590">
                  <c:v>0.45959640914166666</c:v>
                </c:pt>
                <c:pt idx="591">
                  <c:v>0.29710001384887413</c:v>
                </c:pt>
                <c:pt idx="592">
                  <c:v>0.42569999346846704</c:v>
                </c:pt>
                <c:pt idx="593">
                  <c:v>0.59870019709479882</c:v>
                </c:pt>
                <c:pt idx="594">
                  <c:v>0.36210002953040077</c:v>
                </c:pt>
                <c:pt idx="595">
                  <c:v>0.57990024033181886</c:v>
                </c:pt>
                <c:pt idx="596">
                  <c:v>1.1125002679142859</c:v>
                </c:pt>
                <c:pt idx="597">
                  <c:v>0.67009999629193262</c:v>
                </c:pt>
                <c:pt idx="598">
                  <c:v>0.74389999947869878</c:v>
                </c:pt>
                <c:pt idx="599">
                  <c:v>0.9803999664629528</c:v>
                </c:pt>
                <c:pt idx="600">
                  <c:v>0.6174031958785714</c:v>
                </c:pt>
                <c:pt idx="601">
                  <c:v>0.64180206067500001</c:v>
                </c:pt>
                <c:pt idx="602">
                  <c:v>0.83129710790000011</c:v>
                </c:pt>
                <c:pt idx="603">
                  <c:v>0.38070000323479181</c:v>
                </c:pt>
                <c:pt idx="604">
                  <c:v>0.4180000377761488</c:v>
                </c:pt>
                <c:pt idx="605">
                  <c:v>0.5519997829387282</c:v>
                </c:pt>
                <c:pt idx="606">
                  <c:v>0.38390000140788411</c:v>
                </c:pt>
                <c:pt idx="607">
                  <c:v>0.42269999386296664</c:v>
                </c:pt>
                <c:pt idx="608">
                  <c:v>0.58520005454654334</c:v>
                </c:pt>
                <c:pt idx="609">
                  <c:v>15.004973163700001</c:v>
                </c:pt>
                <c:pt idx="610">
                  <c:v>18.566307133599999</c:v>
                </c:pt>
                <c:pt idx="611">
                  <c:v>21.791639927399999</c:v>
                </c:pt>
                <c:pt idx="612">
                  <c:v>24.209809435099999</c:v>
                </c:pt>
                <c:pt idx="613">
                  <c:v>27.771143405</c:v>
                </c:pt>
                <c:pt idx="614">
                  <c:v>31.7305169887</c:v>
                </c:pt>
                <c:pt idx="615">
                  <c:v>0.1284945556</c:v>
                </c:pt>
                <c:pt idx="616">
                  <c:v>6.3158030874857145</c:v>
                </c:pt>
                <c:pt idx="617">
                  <c:v>21.297699343605881</c:v>
                </c:pt>
                <c:pt idx="618">
                  <c:v>11.959437876699999</c:v>
                </c:pt>
                <c:pt idx="619">
                  <c:v>15.520771846500001</c:v>
                </c:pt>
                <c:pt idx="620">
                  <c:v>22.252880160899998</c:v>
                </c:pt>
                <c:pt idx="621">
                  <c:v>6.5031545383999996</c:v>
                </c:pt>
                <c:pt idx="622">
                  <c:v>9.2173448634999993</c:v>
                </c:pt>
                <c:pt idx="623">
                  <c:v>13.5805202993</c:v>
                </c:pt>
                <c:pt idx="624">
                  <c:v>3.8444800567000001</c:v>
                </c:pt>
                <c:pt idx="625">
                  <c:v>6.8280031671000003</c:v>
                </c:pt>
                <c:pt idx="626">
                  <c:v>12.7008648732</c:v>
                </c:pt>
                <c:pt idx="627">
                  <c:v>3.6323996410200001</c:v>
                </c:pt>
                <c:pt idx="628">
                  <c:v>6.8221018916769243</c:v>
                </c:pt>
                <c:pt idx="629">
                  <c:v>16.187698373385718</c:v>
                </c:pt>
                <c:pt idx="630">
                  <c:v>1.9746974986944439</c:v>
                </c:pt>
                <c:pt idx="631">
                  <c:v>2.8033000946</c:v>
                </c:pt>
                <c:pt idx="632">
                  <c:v>3.9573999950635654</c:v>
                </c:pt>
                <c:pt idx="633">
                  <c:v>0.12999310110000001</c:v>
                </c:pt>
                <c:pt idx="634">
                  <c:v>0.32570193344999998</c:v>
                </c:pt>
                <c:pt idx="635">
                  <c:v>2.0764970748272726</c:v>
                </c:pt>
                <c:pt idx="636">
                  <c:v>1.3157989218625001</c:v>
                </c:pt>
                <c:pt idx="637">
                  <c:v>5.054095285799999</c:v>
                </c:pt>
                <c:pt idx="638">
                  <c:v>10.295899883626472</c:v>
                </c:pt>
                <c:pt idx="639">
                  <c:v>0.67059954885263173</c:v>
                </c:pt>
                <c:pt idx="640">
                  <c:v>2.4694983843266645</c:v>
                </c:pt>
                <c:pt idx="641">
                  <c:v>4.7829008313833326</c:v>
                </c:pt>
                <c:pt idx="642">
                  <c:v>0.15989970653809518</c:v>
                </c:pt>
                <c:pt idx="643">
                  <c:v>0.89649734493333311</c:v>
                </c:pt>
                <c:pt idx="644">
                  <c:v>2.5914080977166667</c:v>
                </c:pt>
                <c:pt idx="645">
                  <c:v>0.19730188609374996</c:v>
                </c:pt>
                <c:pt idx="646">
                  <c:v>0.85820051052916602</c:v>
                </c:pt>
                <c:pt idx="647">
                  <c:v>4.6178015621687507</c:v>
                </c:pt>
                <c:pt idx="648">
                  <c:v>0.24299432318571426</c:v>
                </c:pt>
                <c:pt idx="649">
                  <c:v>1.0156966281500002</c:v>
                </c:pt>
                <c:pt idx="650">
                  <c:v>1.9321946462333333</c:v>
                </c:pt>
                <c:pt idx="651">
                  <c:v>0.83740113849090891</c:v>
                </c:pt>
                <c:pt idx="652">
                  <c:v>1.0646993594384608</c:v>
                </c:pt>
                <c:pt idx="653">
                  <c:v>1.5755043994181817</c:v>
                </c:pt>
                <c:pt idx="654">
                  <c:v>0.1149000625398103</c:v>
                </c:pt>
                <c:pt idx="655">
                  <c:v>0.24870044638061195</c:v>
                </c:pt>
                <c:pt idx="656">
                  <c:v>0.77200066342187457</c:v>
                </c:pt>
                <c:pt idx="657">
                  <c:v>6.3548410433999996</c:v>
                </c:pt>
                <c:pt idx="658">
                  <c:v>9.6789051827500003</c:v>
                </c:pt>
                <c:pt idx="659">
                  <c:v>13.1175682512</c:v>
                </c:pt>
                <c:pt idx="660">
                  <c:v>1.5023960377375001</c:v>
                </c:pt>
                <c:pt idx="661">
                  <c:v>2.415095199828571</c:v>
                </c:pt>
                <c:pt idx="662">
                  <c:v>5.3911975681285709</c:v>
                </c:pt>
                <c:pt idx="663">
                  <c:v>1.0380998370570407</c:v>
                </c:pt>
                <c:pt idx="664">
                  <c:v>1.7357973360312502</c:v>
                </c:pt>
                <c:pt idx="665">
                  <c:v>3.3887988489999996</c:v>
                </c:pt>
                <c:pt idx="666">
                  <c:v>0.68519960148860881</c:v>
                </c:pt>
                <c:pt idx="667">
                  <c:v>1.0198992243812499</c:v>
                </c:pt>
                <c:pt idx="668">
                  <c:v>1.6045002069720014</c:v>
                </c:pt>
                <c:pt idx="669">
                  <c:v>0.84230013545999716</c:v>
                </c:pt>
                <c:pt idx="670">
                  <c:v>1.0029004102031236</c:v>
                </c:pt>
                <c:pt idx="671">
                  <c:v>1.6295005196666663</c:v>
                </c:pt>
                <c:pt idx="672">
                  <c:v>0.76579982297750315</c:v>
                </c:pt>
                <c:pt idx="673">
                  <c:v>1.0621994386676472</c:v>
                </c:pt>
                <c:pt idx="674">
                  <c:v>1.6309992632035715</c:v>
                </c:pt>
                <c:pt idx="675">
                  <c:v>0.53289999328676263</c:v>
                </c:pt>
                <c:pt idx="676">
                  <c:v>0.75260010398483046</c:v>
                </c:pt>
                <c:pt idx="677">
                  <c:v>1.2737002263257153</c:v>
                </c:pt>
                <c:pt idx="678">
                  <c:v>0.61659971693605509</c:v>
                </c:pt>
                <c:pt idx="679">
                  <c:v>0.9993997516666675</c:v>
                </c:pt>
                <c:pt idx="680">
                  <c:v>1.9650988223882351</c:v>
                </c:pt>
                <c:pt idx="681">
                  <c:v>1.1037998552494162</c:v>
                </c:pt>
                <c:pt idx="682">
                  <c:v>1.4396010554878782</c:v>
                </c:pt>
                <c:pt idx="683">
                  <c:v>5.8959007020775545</c:v>
                </c:pt>
                <c:pt idx="684">
                  <c:v>1.0221997435296597</c:v>
                </c:pt>
                <c:pt idx="685">
                  <c:v>1.3851985202969692</c:v>
                </c:pt>
                <c:pt idx="686">
                  <c:v>2.5157001455382351</c:v>
                </c:pt>
                <c:pt idx="687">
                  <c:v>0.5736036630923077</c:v>
                </c:pt>
                <c:pt idx="688">
                  <c:v>1.3137985598400004</c:v>
                </c:pt>
                <c:pt idx="689">
                  <c:v>2.6441911597000001</c:v>
                </c:pt>
                <c:pt idx="690">
                  <c:v>1.0167999862034081</c:v>
                </c:pt>
                <c:pt idx="691">
                  <c:v>1.3285000965443969</c:v>
                </c:pt>
                <c:pt idx="692">
                  <c:v>2.2701001773497418</c:v>
                </c:pt>
                <c:pt idx="693">
                  <c:v>0.79419981518536586</c:v>
                </c:pt>
                <c:pt idx="694">
                  <c:v>1.1605010773086955</c:v>
                </c:pt>
                <c:pt idx="695">
                  <c:v>1.7691983039124999</c:v>
                </c:pt>
                <c:pt idx="696">
                  <c:v>0.62339953369466572</c:v>
                </c:pt>
                <c:pt idx="697">
                  <c:v>1.0391003463414639</c:v>
                </c:pt>
                <c:pt idx="698">
                  <c:v>1.8293000679628335</c:v>
                </c:pt>
                <c:pt idx="699">
                  <c:v>0.61520067375238174</c:v>
                </c:pt>
                <c:pt idx="700">
                  <c:v>0.950499647339344</c:v>
                </c:pt>
                <c:pt idx="701">
                  <c:v>1.5547994079190477</c:v>
                </c:pt>
                <c:pt idx="702">
                  <c:v>0.41520002266881584</c:v>
                </c:pt>
                <c:pt idx="703">
                  <c:v>0.69479968854589103</c:v>
                </c:pt>
                <c:pt idx="704">
                  <c:v>1.005000141265882</c:v>
                </c:pt>
                <c:pt idx="705">
                  <c:v>0.40970001088172836</c:v>
                </c:pt>
                <c:pt idx="706">
                  <c:v>0.59869936030389681</c:v>
                </c:pt>
                <c:pt idx="707">
                  <c:v>1.0126994475594593</c:v>
                </c:pt>
                <c:pt idx="708">
                  <c:v>0.5280999163909591</c:v>
                </c:pt>
                <c:pt idx="709">
                  <c:v>0.99570010777903173</c:v>
                </c:pt>
                <c:pt idx="710">
                  <c:v>1.9674000371754705</c:v>
                </c:pt>
                <c:pt idx="711">
                  <c:v>0.73250479256666667</c:v>
                </c:pt>
                <c:pt idx="712">
                  <c:v>1.1674042567454548</c:v>
                </c:pt>
                <c:pt idx="713">
                  <c:v>1.9603976580916667</c:v>
                </c:pt>
                <c:pt idx="714">
                  <c:v>0.93749993719330627</c:v>
                </c:pt>
                <c:pt idx="715">
                  <c:v>1.041099475395</c:v>
                </c:pt>
                <c:pt idx="716">
                  <c:v>1.2893993852500001</c:v>
                </c:pt>
                <c:pt idx="717">
                  <c:v>0.554400207223256</c:v>
                </c:pt>
                <c:pt idx="718">
                  <c:v>0.84220114277142855</c:v>
                </c:pt>
                <c:pt idx="719">
                  <c:v>1.0800184495</c:v>
                </c:pt>
                <c:pt idx="720">
                  <c:v>0.58830173533000019</c:v>
                </c:pt>
                <c:pt idx="721">
                  <c:v>0.77997012700000001</c:v>
                </c:pt>
                <c:pt idx="722">
                  <c:v>1.5277932793</c:v>
                </c:pt>
                <c:pt idx="723">
                  <c:v>0.67980024379379322</c:v>
                </c:pt>
                <c:pt idx="724">
                  <c:v>0.90029788517272713</c:v>
                </c:pt>
                <c:pt idx="725">
                  <c:v>1.1607918781</c:v>
                </c:pt>
                <c:pt idx="726">
                  <c:v>0.40890104030689628</c:v>
                </c:pt>
                <c:pt idx="727">
                  <c:v>0.52450447777499987</c:v>
                </c:pt>
                <c:pt idx="728">
                  <c:v>0.70579727065999998</c:v>
                </c:pt>
                <c:pt idx="729">
                  <c:v>0.40399996965882351</c:v>
                </c:pt>
                <c:pt idx="730">
                  <c:v>0.56870462220999984</c:v>
                </c:pt>
                <c:pt idx="731">
                  <c:v>0.71031614070000015</c:v>
                </c:pt>
                <c:pt idx="732">
                  <c:v>0.77329995262989426</c:v>
                </c:pt>
                <c:pt idx="733">
                  <c:v>0.89890075570952377</c:v>
                </c:pt>
                <c:pt idx="734">
                  <c:v>1.1999014884874999</c:v>
                </c:pt>
                <c:pt idx="735">
                  <c:v>0.82869820940999972</c:v>
                </c:pt>
                <c:pt idx="736">
                  <c:v>0.88689722642499991</c:v>
                </c:pt>
                <c:pt idx="737">
                  <c:v>0.94620667552000004</c:v>
                </c:pt>
                <c:pt idx="738">
                  <c:v>1.5127750413499998</c:v>
                </c:pt>
                <c:pt idx="739">
                  <c:v>1.6644841158999999</c:v>
                </c:pt>
                <c:pt idx="740">
                  <c:v>2.5658983893</c:v>
                </c:pt>
                <c:pt idx="741">
                  <c:v>0.69609913990476191</c:v>
                </c:pt>
                <c:pt idx="742">
                  <c:v>0.89138771172499998</c:v>
                </c:pt>
                <c:pt idx="743">
                  <c:v>1.109743717</c:v>
                </c:pt>
                <c:pt idx="744">
                  <c:v>0.45963241560000001</c:v>
                </c:pt>
                <c:pt idx="745">
                  <c:v>0.61725515210000004</c:v>
                </c:pt>
                <c:pt idx="746">
                  <c:v>1.1229883181</c:v>
                </c:pt>
                <c:pt idx="747">
                  <c:v>0.25160592128000003</c:v>
                </c:pt>
                <c:pt idx="748">
                  <c:v>0.47959004772000002</c:v>
                </c:pt>
                <c:pt idx="749">
                  <c:v>0.69713587300000002</c:v>
                </c:pt>
                <c:pt idx="750">
                  <c:v>0.40539960323235308</c:v>
                </c:pt>
                <c:pt idx="751">
                  <c:v>0.63790208770000001</c:v>
                </c:pt>
                <c:pt idx="752">
                  <c:v>1.0275120859666667</c:v>
                </c:pt>
                <c:pt idx="753">
                  <c:v>0.44979928707812483</c:v>
                </c:pt>
                <c:pt idx="754">
                  <c:v>0.67011142749999997</c:v>
                </c:pt>
                <c:pt idx="755">
                  <c:v>1.0320200791</c:v>
                </c:pt>
                <c:pt idx="756">
                  <c:v>0.78500202337058833</c:v>
                </c:pt>
                <c:pt idx="757">
                  <c:v>0.87160793517500013</c:v>
                </c:pt>
                <c:pt idx="758">
                  <c:v>1.1980351217</c:v>
                </c:pt>
                <c:pt idx="759">
                  <c:v>0.3095007070304347</c:v>
                </c:pt>
                <c:pt idx="760">
                  <c:v>0.45390078630000008</c:v>
                </c:pt>
                <c:pt idx="761">
                  <c:v>0.77579759790000014</c:v>
                </c:pt>
                <c:pt idx="762">
                  <c:v>0.39139999438769058</c:v>
                </c:pt>
                <c:pt idx="763">
                  <c:v>0.5353004908218747</c:v>
                </c:pt>
                <c:pt idx="764">
                  <c:v>1.024102164184211</c:v>
                </c:pt>
                <c:pt idx="765">
                  <c:v>0.4788004023594592</c:v>
                </c:pt>
                <c:pt idx="766">
                  <c:v>0.78880030909508214</c:v>
                </c:pt>
                <c:pt idx="767">
                  <c:v>1.5283004561562503</c:v>
                </c:pt>
                <c:pt idx="768">
                  <c:v>0.36387933645000003</c:v>
                </c:pt>
                <c:pt idx="769">
                  <c:v>0.77295786040000003</c:v>
                </c:pt>
                <c:pt idx="770">
                  <c:v>1.4658017565499999</c:v>
                </c:pt>
                <c:pt idx="771">
                  <c:v>0.27518966410000001</c:v>
                </c:pt>
                <c:pt idx="772">
                  <c:v>0.51938831819999998</c:v>
                </c:pt>
                <c:pt idx="773">
                  <c:v>0.67270335795000002</c:v>
                </c:pt>
                <c:pt idx="774">
                  <c:v>0.37640023306744214</c:v>
                </c:pt>
                <c:pt idx="775">
                  <c:v>0.6549002739915879</c:v>
                </c:pt>
                <c:pt idx="776">
                  <c:v>1.169499740843529</c:v>
                </c:pt>
                <c:pt idx="777">
                  <c:v>0.58759972466022747</c:v>
                </c:pt>
                <c:pt idx="778">
                  <c:v>0.68429953222500017</c:v>
                </c:pt>
                <c:pt idx="779">
                  <c:v>1.05709778928</c:v>
                </c:pt>
                <c:pt idx="780">
                  <c:v>1.0247012356199998</c:v>
                </c:pt>
                <c:pt idx="781">
                  <c:v>1.3601980785454544</c:v>
                </c:pt>
                <c:pt idx="782">
                  <c:v>1.9322037552666664</c:v>
                </c:pt>
                <c:pt idx="783">
                  <c:v>0.4905007003468756</c:v>
                </c:pt>
                <c:pt idx="784">
                  <c:v>0.61360049538750072</c:v>
                </c:pt>
                <c:pt idx="785">
                  <c:v>0.92319810844999972</c:v>
                </c:pt>
                <c:pt idx="786">
                  <c:v>0.26490005095479174</c:v>
                </c:pt>
                <c:pt idx="787">
                  <c:v>0.79609991437313221</c:v>
                </c:pt>
                <c:pt idx="788">
                  <c:v>1.5859004468086018</c:v>
                </c:pt>
              </c:numCache>
            </c:numRef>
          </c:yVal>
          <c:smooth val="1"/>
        </c:ser>
        <c:ser>
          <c:idx val="1"/>
          <c:order val="1"/>
          <c:tx>
            <c:v>New</c:v>
          </c:tx>
          <c:spPr>
            <a:ln w="25400">
              <a:noFill/>
            </a:ln>
          </c:spPr>
          <c:marker>
            <c:symbol val="circle"/>
            <c:size val="2"/>
            <c:spPr>
              <a:solidFill>
                <a:srgbClr val="C00000"/>
              </a:solidFill>
              <a:ln w="12700">
                <a:noFill/>
              </a:ln>
            </c:spPr>
          </c:marker>
          <c:xVal>
            <c:numRef>
              <c:f>WeightUpdate!$H$6:$H$794</c:f>
              <c:numCache>
                <c:formatCode>_(* #,##0_);_(* \(#,##0\);_(* "-"??_);_(@_)</c:formatCode>
                <c:ptCount val="789"/>
                <c:pt idx="0">
                  <c:v>29884.456587582437</c:v>
                </c:pt>
                <c:pt idx="1">
                  <c:v>23705.688900000001</c:v>
                </c:pt>
                <c:pt idx="2">
                  <c:v>71687.5971353692</c:v>
                </c:pt>
                <c:pt idx="3">
                  <c:v>15109.965983842701</c:v>
                </c:pt>
                <c:pt idx="4">
                  <c:v>25573.672561942967</c:v>
                </c:pt>
                <c:pt idx="5">
                  <c:v>37611.660930318561</c:v>
                </c:pt>
                <c:pt idx="6">
                  <c:v>12822.532766183045</c:v>
                </c:pt>
                <c:pt idx="7">
                  <c:v>15499.549573767454</c:v>
                </c:pt>
                <c:pt idx="8">
                  <c:v>24721.568000335221</c:v>
                </c:pt>
                <c:pt idx="9">
                  <c:v>21667.323375663327</c:v>
                </c:pt>
                <c:pt idx="10">
                  <c:v>20625.268528400527</c:v>
                </c:pt>
                <c:pt idx="11">
                  <c:v>54345.467783219014</c:v>
                </c:pt>
                <c:pt idx="12">
                  <c:v>2936.8216214308941</c:v>
                </c:pt>
                <c:pt idx="13">
                  <c:v>2559.5918000000001</c:v>
                </c:pt>
                <c:pt idx="14">
                  <c:v>3497.0200000000004</c:v>
                </c:pt>
                <c:pt idx="15">
                  <c:v>9418.6221623260935</c:v>
                </c:pt>
                <c:pt idx="16">
                  <c:v>14195.424948763502</c:v>
                </c:pt>
                <c:pt idx="17">
                  <c:v>0</c:v>
                </c:pt>
                <c:pt idx="18">
                  <c:v>9395.1778721898008</c:v>
                </c:pt>
                <c:pt idx="19">
                  <c:v>11351.990708888512</c:v>
                </c:pt>
                <c:pt idx="20">
                  <c:v>17810.504418839202</c:v>
                </c:pt>
                <c:pt idx="21">
                  <c:v>9586.7175046153843</c:v>
                </c:pt>
                <c:pt idx="22">
                  <c:v>20052.23262717991</c:v>
                </c:pt>
                <c:pt idx="23">
                  <c:v>40844.187251091258</c:v>
                </c:pt>
                <c:pt idx="24">
                  <c:v>13730.293016421781</c:v>
                </c:pt>
                <c:pt idx="25">
                  <c:v>15488.969412127777</c:v>
                </c:pt>
                <c:pt idx="26">
                  <c:v>30491.331225290891</c:v>
                </c:pt>
                <c:pt idx="27">
                  <c:v>6102.2157757454825</c:v>
                </c:pt>
                <c:pt idx="28">
                  <c:v>9175.0025986166002</c:v>
                </c:pt>
                <c:pt idx="29">
                  <c:v>24077.925349999998</c:v>
                </c:pt>
                <c:pt idx="30">
                  <c:v>14657.138936014466</c:v>
                </c:pt>
                <c:pt idx="31">
                  <c:v>16200.649894876071</c:v>
                </c:pt>
                <c:pt idx="32">
                  <c:v>55240.847220037642</c:v>
                </c:pt>
                <c:pt idx="33">
                  <c:v>6249.279916000447</c:v>
                </c:pt>
                <c:pt idx="34">
                  <c:v>10326.601949513886</c:v>
                </c:pt>
                <c:pt idx="35">
                  <c:v>28000.347031397247</c:v>
                </c:pt>
                <c:pt idx="36">
                  <c:v>4520.8527062500007</c:v>
                </c:pt>
                <c:pt idx="37">
                  <c:v>8114.7701286399251</c:v>
                </c:pt>
                <c:pt idx="38">
                  <c:v>33875.610017232037</c:v>
                </c:pt>
                <c:pt idx="39">
                  <c:v>4601.3168578735631</c:v>
                </c:pt>
                <c:pt idx="40">
                  <c:v>6574.1021710154355</c:v>
                </c:pt>
                <c:pt idx="41">
                  <c:v>9676.5446592651733</c:v>
                </c:pt>
                <c:pt idx="42">
                  <c:v>10109.985268784023</c:v>
                </c:pt>
                <c:pt idx="43">
                  <c:v>16672.497252694873</c:v>
                </c:pt>
                <c:pt idx="44">
                  <c:v>16900.438382413522</c:v>
                </c:pt>
                <c:pt idx="45">
                  <c:v>11321.166384615386</c:v>
                </c:pt>
                <c:pt idx="46">
                  <c:v>32402.177833775015</c:v>
                </c:pt>
                <c:pt idx="47">
                  <c:v>23989.844732914265</c:v>
                </c:pt>
                <c:pt idx="48">
                  <c:v>20072.017203717987</c:v>
                </c:pt>
                <c:pt idx="49">
                  <c:v>14846.140207800756</c:v>
                </c:pt>
                <c:pt idx="50">
                  <c:v>43655.108666766835</c:v>
                </c:pt>
                <c:pt idx="51">
                  <c:v>5730.3587840725786</c:v>
                </c:pt>
                <c:pt idx="52">
                  <c:v>7202.4622500000032</c:v>
                </c:pt>
                <c:pt idx="53">
                  <c:v>19315.693733333337</c:v>
                </c:pt>
                <c:pt idx="54">
                  <c:v>3224.7540750000003</c:v>
                </c:pt>
                <c:pt idx="55">
                  <c:v>6425.9789088333337</c:v>
                </c:pt>
                <c:pt idx="56">
                  <c:v>44113.698021942488</c:v>
                </c:pt>
                <c:pt idx="57">
                  <c:v>2572.5306889438966</c:v>
                </c:pt>
                <c:pt idx="58">
                  <c:v>4703.8051909761898</c:v>
                </c:pt>
                <c:pt idx="59">
                  <c:v>10604.349160805248</c:v>
                </c:pt>
                <c:pt idx="60">
                  <c:v>2822.8183354904299</c:v>
                </c:pt>
                <c:pt idx="61">
                  <c:v>4879.6438741468983</c:v>
                </c:pt>
                <c:pt idx="62">
                  <c:v>9912.7039624999998</c:v>
                </c:pt>
                <c:pt idx="63">
                  <c:v>3554.8177739088856</c:v>
                </c:pt>
                <c:pt idx="64">
                  <c:v>11756.782419450657</c:v>
                </c:pt>
                <c:pt idx="65">
                  <c:v>41699.670585491811</c:v>
                </c:pt>
                <c:pt idx="66">
                  <c:v>2571.9424442651743</c:v>
                </c:pt>
                <c:pt idx="67">
                  <c:v>3440.9995444444453</c:v>
                </c:pt>
                <c:pt idx="68">
                  <c:v>11826.106299999998</c:v>
                </c:pt>
                <c:pt idx="69">
                  <c:v>4245.0975929638944</c:v>
                </c:pt>
                <c:pt idx="70">
                  <c:v>7416.4800036541465</c:v>
                </c:pt>
                <c:pt idx="71">
                  <c:v>18293.058366103116</c:v>
                </c:pt>
                <c:pt idx="72">
                  <c:v>3718.1560930222226</c:v>
                </c:pt>
                <c:pt idx="73">
                  <c:v>18900.541840586062</c:v>
                </c:pt>
                <c:pt idx="74">
                  <c:v>14176.796053035148</c:v>
                </c:pt>
                <c:pt idx="75">
                  <c:v>5319.9872176603913</c:v>
                </c:pt>
                <c:pt idx="76">
                  <c:v>8476.5011428685866</c:v>
                </c:pt>
                <c:pt idx="77">
                  <c:v>10109.574831586415</c:v>
                </c:pt>
                <c:pt idx="78">
                  <c:v>4429.4239160157649</c:v>
                </c:pt>
                <c:pt idx="79">
                  <c:v>5878.2551703138479</c:v>
                </c:pt>
                <c:pt idx="80">
                  <c:v>13333.227537500012</c:v>
                </c:pt>
                <c:pt idx="81">
                  <c:v>6174.4301627116256</c:v>
                </c:pt>
                <c:pt idx="82">
                  <c:v>7106.850660000001</c:v>
                </c:pt>
                <c:pt idx="83">
                  <c:v>8103.194999999997</c:v>
                </c:pt>
                <c:pt idx="84">
                  <c:v>2902.8009351967098</c:v>
                </c:pt>
                <c:pt idx="85">
                  <c:v>3629.1182093032871</c:v>
                </c:pt>
                <c:pt idx="86">
                  <c:v>10697.747034371725</c:v>
                </c:pt>
                <c:pt idx="87">
                  <c:v>0</c:v>
                </c:pt>
                <c:pt idx="88">
                  <c:v>11279.877124439286</c:v>
                </c:pt>
                <c:pt idx="89">
                  <c:v>62154.380299999924</c:v>
                </c:pt>
                <c:pt idx="90">
                  <c:v>124724.36787791477</c:v>
                </c:pt>
                <c:pt idx="91">
                  <c:v>99131.100537953331</c:v>
                </c:pt>
                <c:pt idx="92">
                  <c:v>128951.98755865813</c:v>
                </c:pt>
                <c:pt idx="93">
                  <c:v>7121.9617124448123</c:v>
                </c:pt>
                <c:pt idx="94">
                  <c:v>8704.214034312261</c:v>
                </c:pt>
                <c:pt idx="95">
                  <c:v>17467.243963301051</c:v>
                </c:pt>
                <c:pt idx="96">
                  <c:v>5003.3434309787226</c:v>
                </c:pt>
                <c:pt idx="97">
                  <c:v>7213.7387999999992</c:v>
                </c:pt>
                <c:pt idx="98">
                  <c:v>0</c:v>
                </c:pt>
                <c:pt idx="99">
                  <c:v>5220.4314541676868</c:v>
                </c:pt>
                <c:pt idx="100">
                  <c:v>4756.5924000000005</c:v>
                </c:pt>
                <c:pt idx="101">
                  <c:v>21551.776999999998</c:v>
                </c:pt>
                <c:pt idx="102">
                  <c:v>3180.3301184890847</c:v>
                </c:pt>
                <c:pt idx="103">
                  <c:v>3177.2655081240191</c:v>
                </c:pt>
                <c:pt idx="104">
                  <c:v>6864.174646765885</c:v>
                </c:pt>
                <c:pt idx="105">
                  <c:v>6242.745111363115</c:v>
                </c:pt>
                <c:pt idx="106">
                  <c:v>8475.406213484237</c:v>
                </c:pt>
                <c:pt idx="107">
                  <c:v>57381.519790543571</c:v>
                </c:pt>
                <c:pt idx="108">
                  <c:v>4222.8227330170157</c:v>
                </c:pt>
                <c:pt idx="109">
                  <c:v>6621.8056339983023</c:v>
                </c:pt>
                <c:pt idx="110">
                  <c:v>16654.190303035142</c:v>
                </c:pt>
                <c:pt idx="111">
                  <c:v>11575.066273649314</c:v>
                </c:pt>
                <c:pt idx="112">
                  <c:v>27247.733607893795</c:v>
                </c:pt>
                <c:pt idx="113">
                  <c:v>32433.803309621344</c:v>
                </c:pt>
                <c:pt idx="114">
                  <c:v>3235.6879123833073</c:v>
                </c:pt>
                <c:pt idx="115">
                  <c:v>4738.6038100600608</c:v>
                </c:pt>
                <c:pt idx="116">
                  <c:v>6183.8498903508771</c:v>
                </c:pt>
                <c:pt idx="117">
                  <c:v>3379.9467598248498</c:v>
                </c:pt>
                <c:pt idx="118">
                  <c:v>7551.7776957142887</c:v>
                </c:pt>
                <c:pt idx="119">
                  <c:v>20105.373371477355</c:v>
                </c:pt>
                <c:pt idx="120">
                  <c:v>2243.2271353351666</c:v>
                </c:pt>
                <c:pt idx="121">
                  <c:v>2944.990934949903</c:v>
                </c:pt>
                <c:pt idx="122">
                  <c:v>3373.0160482384481</c:v>
                </c:pt>
                <c:pt idx="123">
                  <c:v>3275.1412391196341</c:v>
                </c:pt>
                <c:pt idx="124">
                  <c:v>4368.3541389586535</c:v>
                </c:pt>
                <c:pt idx="125">
                  <c:v>14328.988640475627</c:v>
                </c:pt>
                <c:pt idx="126">
                  <c:v>3634.115010130517</c:v>
                </c:pt>
                <c:pt idx="127">
                  <c:v>5586.6460691198672</c:v>
                </c:pt>
                <c:pt idx="128">
                  <c:v>15198.311130688611</c:v>
                </c:pt>
                <c:pt idx="129">
                  <c:v>0</c:v>
                </c:pt>
                <c:pt idx="130">
                  <c:v>0</c:v>
                </c:pt>
                <c:pt idx="131">
                  <c:v>126770.05387456881</c:v>
                </c:pt>
                <c:pt idx="132">
                  <c:v>0</c:v>
                </c:pt>
                <c:pt idx="133">
                  <c:v>30240.196775900306</c:v>
                </c:pt>
                <c:pt idx="134">
                  <c:v>64313.654504374201</c:v>
                </c:pt>
                <c:pt idx="135">
                  <c:v>14366.820921214061</c:v>
                </c:pt>
                <c:pt idx="136">
                  <c:v>11923.795371246017</c:v>
                </c:pt>
                <c:pt idx="137">
                  <c:v>32348.839853887035</c:v>
                </c:pt>
                <c:pt idx="138">
                  <c:v>11505.901498850573</c:v>
                </c:pt>
                <c:pt idx="139">
                  <c:v>18438.4182683088</c:v>
                </c:pt>
                <c:pt idx="140">
                  <c:v>30649.198240035945</c:v>
                </c:pt>
                <c:pt idx="141">
                  <c:v>9675.5763528837597</c:v>
                </c:pt>
                <c:pt idx="142">
                  <c:v>20207.931217495603</c:v>
                </c:pt>
                <c:pt idx="143">
                  <c:v>37988.293797663326</c:v>
                </c:pt>
                <c:pt idx="144">
                  <c:v>0</c:v>
                </c:pt>
                <c:pt idx="145">
                  <c:v>13458.054199999999</c:v>
                </c:pt>
                <c:pt idx="146">
                  <c:v>19046.116243998949</c:v>
                </c:pt>
                <c:pt idx="147">
                  <c:v>27285.495263493332</c:v>
                </c:pt>
                <c:pt idx="148">
                  <c:v>8062.7678199757165</c:v>
                </c:pt>
                <c:pt idx="149">
                  <c:v>22552.7892002437</c:v>
                </c:pt>
                <c:pt idx="150">
                  <c:v>8070.9133507590559</c:v>
                </c:pt>
                <c:pt idx="151">
                  <c:v>9735.4987504349501</c:v>
                </c:pt>
                <c:pt idx="152">
                  <c:v>15279.277922159368</c:v>
                </c:pt>
                <c:pt idx="153">
                  <c:v>4258.8755652380951</c:v>
                </c:pt>
                <c:pt idx="154">
                  <c:v>5456.3750803458524</c:v>
                </c:pt>
                <c:pt idx="155">
                  <c:v>15602.274876586614</c:v>
                </c:pt>
                <c:pt idx="156">
                  <c:v>10375.403529973295</c:v>
                </c:pt>
                <c:pt idx="157">
                  <c:v>9114.9335890254206</c:v>
                </c:pt>
                <c:pt idx="158">
                  <c:v>25847.042597656968</c:v>
                </c:pt>
                <c:pt idx="159">
                  <c:v>12722.192559313651</c:v>
                </c:pt>
                <c:pt idx="160">
                  <c:v>14267.723654314575</c:v>
                </c:pt>
                <c:pt idx="161">
                  <c:v>23289.656496289113</c:v>
                </c:pt>
                <c:pt idx="162">
                  <c:v>3402.6952800042041</c:v>
                </c:pt>
                <c:pt idx="163">
                  <c:v>4778.5706059622662</c:v>
                </c:pt>
                <c:pt idx="164">
                  <c:v>10994.6826470224</c:v>
                </c:pt>
                <c:pt idx="165">
                  <c:v>5500.4726080094488</c:v>
                </c:pt>
                <c:pt idx="166">
                  <c:v>7898.6697883703127</c:v>
                </c:pt>
                <c:pt idx="167">
                  <c:v>10920.04193159514</c:v>
                </c:pt>
                <c:pt idx="168">
                  <c:v>2637.6944737831714</c:v>
                </c:pt>
                <c:pt idx="169">
                  <c:v>4140.7470909089243</c:v>
                </c:pt>
                <c:pt idx="170">
                  <c:v>4342.0464236687558</c:v>
                </c:pt>
                <c:pt idx="171">
                  <c:v>5550.7355588235278</c:v>
                </c:pt>
                <c:pt idx="172">
                  <c:v>7160.8224823881792</c:v>
                </c:pt>
                <c:pt idx="173">
                  <c:v>18787.719819689235</c:v>
                </c:pt>
                <c:pt idx="174">
                  <c:v>5614.3945610230176</c:v>
                </c:pt>
                <c:pt idx="175">
                  <c:v>10481.091123186594</c:v>
                </c:pt>
                <c:pt idx="176">
                  <c:v>13813.634667183573</c:v>
                </c:pt>
                <c:pt idx="177">
                  <c:v>2954.8744354399532</c:v>
                </c:pt>
                <c:pt idx="178">
                  <c:v>4511.3049739887756</c:v>
                </c:pt>
                <c:pt idx="179">
                  <c:v>7025.5074234865242</c:v>
                </c:pt>
                <c:pt idx="180">
                  <c:v>0</c:v>
                </c:pt>
                <c:pt idx="181">
                  <c:v>0</c:v>
                </c:pt>
                <c:pt idx="182">
                  <c:v>0</c:v>
                </c:pt>
                <c:pt idx="183">
                  <c:v>0</c:v>
                </c:pt>
                <c:pt idx="184">
                  <c:v>0</c:v>
                </c:pt>
                <c:pt idx="185">
                  <c:v>0</c:v>
                </c:pt>
                <c:pt idx="186">
                  <c:v>13835.127999999999</c:v>
                </c:pt>
                <c:pt idx="187">
                  <c:v>0</c:v>
                </c:pt>
                <c:pt idx="188">
                  <c:v>109741.97158613392</c:v>
                </c:pt>
                <c:pt idx="189">
                  <c:v>49867.646372222218</c:v>
                </c:pt>
                <c:pt idx="190">
                  <c:v>38562.995730936302</c:v>
                </c:pt>
                <c:pt idx="191">
                  <c:v>66639.049091061039</c:v>
                </c:pt>
                <c:pt idx="192">
                  <c:v>0</c:v>
                </c:pt>
                <c:pt idx="193">
                  <c:v>65712.254342961853</c:v>
                </c:pt>
                <c:pt idx="194">
                  <c:v>53998.561999999991</c:v>
                </c:pt>
                <c:pt idx="195">
                  <c:v>31774.662369171259</c:v>
                </c:pt>
                <c:pt idx="196">
                  <c:v>29288.775157163138</c:v>
                </c:pt>
                <c:pt idx="197">
                  <c:v>45595.45575559781</c:v>
                </c:pt>
                <c:pt idx="198">
                  <c:v>33372.37161057155</c:v>
                </c:pt>
                <c:pt idx="199">
                  <c:v>38630.296112170028</c:v>
                </c:pt>
                <c:pt idx="200">
                  <c:v>55290.15599791555</c:v>
                </c:pt>
                <c:pt idx="201">
                  <c:v>61954.970568921868</c:v>
                </c:pt>
                <c:pt idx="202">
                  <c:v>49234.235293870435</c:v>
                </c:pt>
                <c:pt idx="203">
                  <c:v>72849.716513456544</c:v>
                </c:pt>
                <c:pt idx="204">
                  <c:v>9070.1381144060451</c:v>
                </c:pt>
                <c:pt idx="205">
                  <c:v>13894.821756002</c:v>
                </c:pt>
                <c:pt idx="206">
                  <c:v>22495.086769567999</c:v>
                </c:pt>
                <c:pt idx="207">
                  <c:v>0</c:v>
                </c:pt>
                <c:pt idx="208">
                  <c:v>26905.300249999989</c:v>
                </c:pt>
                <c:pt idx="209">
                  <c:v>47682.499405443283</c:v>
                </c:pt>
                <c:pt idx="210">
                  <c:v>27509.309031616107</c:v>
                </c:pt>
                <c:pt idx="211">
                  <c:v>25524.050986576185</c:v>
                </c:pt>
                <c:pt idx="212">
                  <c:v>32249.405863022665</c:v>
                </c:pt>
                <c:pt idx="213">
                  <c:v>7636.5501356732912</c:v>
                </c:pt>
                <c:pt idx="214">
                  <c:v>9595.0487463360023</c:v>
                </c:pt>
                <c:pt idx="215">
                  <c:v>10676.284960178375</c:v>
                </c:pt>
                <c:pt idx="216">
                  <c:v>0</c:v>
                </c:pt>
                <c:pt idx="217">
                  <c:v>0</c:v>
                </c:pt>
                <c:pt idx="218">
                  <c:v>43443.752067066802</c:v>
                </c:pt>
                <c:pt idx="219">
                  <c:v>5442.36438684725</c:v>
                </c:pt>
                <c:pt idx="220">
                  <c:v>6882.1744830322396</c:v>
                </c:pt>
                <c:pt idx="221">
                  <c:v>8987.625</c:v>
                </c:pt>
                <c:pt idx="222">
                  <c:v>15395.348220539428</c:v>
                </c:pt>
                <c:pt idx="223">
                  <c:v>21953.592955196273</c:v>
                </c:pt>
                <c:pt idx="224">
                  <c:v>33617.588466481051</c:v>
                </c:pt>
                <c:pt idx="225">
                  <c:v>0</c:v>
                </c:pt>
                <c:pt idx="226">
                  <c:v>48248.496810256431</c:v>
                </c:pt>
                <c:pt idx="227">
                  <c:v>43595.06219920404</c:v>
                </c:pt>
                <c:pt idx="228">
                  <c:v>19283.333959512838</c:v>
                </c:pt>
                <c:pt idx="229">
                  <c:v>20940.71521158774</c:v>
                </c:pt>
                <c:pt idx="230">
                  <c:v>24753.777448027948</c:v>
                </c:pt>
                <c:pt idx="231">
                  <c:v>13590.602613330238</c:v>
                </c:pt>
                <c:pt idx="232">
                  <c:v>17250.112922869761</c:v>
                </c:pt>
                <c:pt idx="233">
                  <c:v>26787.587578287475</c:v>
                </c:pt>
                <c:pt idx="234">
                  <c:v>16169.95795</c:v>
                </c:pt>
                <c:pt idx="235">
                  <c:v>25214.36</c:v>
                </c:pt>
                <c:pt idx="236">
                  <c:v>34952.730557142837</c:v>
                </c:pt>
                <c:pt idx="237">
                  <c:v>5439.5238084087596</c:v>
                </c:pt>
                <c:pt idx="238">
                  <c:v>6781.546766919223</c:v>
                </c:pt>
                <c:pt idx="239">
                  <c:v>12646.404036114109</c:v>
                </c:pt>
                <c:pt idx="240">
                  <c:v>6734.9946499999996</c:v>
                </c:pt>
                <c:pt idx="241">
                  <c:v>6682.5455800000009</c:v>
                </c:pt>
                <c:pt idx="242">
                  <c:v>10102.172772448979</c:v>
                </c:pt>
                <c:pt idx="243">
                  <c:v>2137.6457</c:v>
                </c:pt>
                <c:pt idx="244">
                  <c:v>3401.9537</c:v>
                </c:pt>
                <c:pt idx="245">
                  <c:v>14443.746800000001</c:v>
                </c:pt>
                <c:pt idx="246">
                  <c:v>5532.6942553408826</c:v>
                </c:pt>
                <c:pt idx="247">
                  <c:v>10514.171759052688</c:v>
                </c:pt>
                <c:pt idx="248">
                  <c:v>24177.455511973014</c:v>
                </c:pt>
                <c:pt idx="249">
                  <c:v>8009.4583622902082</c:v>
                </c:pt>
                <c:pt idx="250">
                  <c:v>13023.512031459124</c:v>
                </c:pt>
                <c:pt idx="251">
                  <c:v>20444.258315776828</c:v>
                </c:pt>
                <c:pt idx="252">
                  <c:v>3729.3258222769637</c:v>
                </c:pt>
                <c:pt idx="253">
                  <c:v>5077.8413380174297</c:v>
                </c:pt>
                <c:pt idx="254">
                  <c:v>6557.3077483018869</c:v>
                </c:pt>
                <c:pt idx="255">
                  <c:v>7213.8598561642766</c:v>
                </c:pt>
                <c:pt idx="256">
                  <c:v>15415.420451432867</c:v>
                </c:pt>
                <c:pt idx="257">
                  <c:v>32615.802846573995</c:v>
                </c:pt>
                <c:pt idx="258">
                  <c:v>4030.5252237651994</c:v>
                </c:pt>
                <c:pt idx="259">
                  <c:v>5756.6249729536949</c:v>
                </c:pt>
                <c:pt idx="260">
                  <c:v>10417.702532065043</c:v>
                </c:pt>
                <c:pt idx="261">
                  <c:v>4287.2805125011964</c:v>
                </c:pt>
                <c:pt idx="262">
                  <c:v>4918.7893972803986</c:v>
                </c:pt>
                <c:pt idx="263">
                  <c:v>6061.9883888739068</c:v>
                </c:pt>
                <c:pt idx="264">
                  <c:v>3564.3414990406927</c:v>
                </c:pt>
                <c:pt idx="265">
                  <c:v>7013.3977823837295</c:v>
                </c:pt>
                <c:pt idx="266">
                  <c:v>6319.8361361904772</c:v>
                </c:pt>
                <c:pt idx="267">
                  <c:v>4240.9837222222222</c:v>
                </c:pt>
                <c:pt idx="268">
                  <c:v>6961.9735571428537</c:v>
                </c:pt>
                <c:pt idx="269">
                  <c:v>26195.639663973892</c:v>
                </c:pt>
                <c:pt idx="270">
                  <c:v>13764.631665194123</c:v>
                </c:pt>
                <c:pt idx="271">
                  <c:v>13674.340558866543</c:v>
                </c:pt>
                <c:pt idx="272">
                  <c:v>11845.007939789573</c:v>
                </c:pt>
                <c:pt idx="273">
                  <c:v>7390.9570914119322</c:v>
                </c:pt>
                <c:pt idx="274">
                  <c:v>6172.8171908496242</c:v>
                </c:pt>
                <c:pt idx="275">
                  <c:v>15269.089156267772</c:v>
                </c:pt>
                <c:pt idx="276">
                  <c:v>8454.4332340283963</c:v>
                </c:pt>
                <c:pt idx="277">
                  <c:v>13243.391126666667</c:v>
                </c:pt>
                <c:pt idx="278">
                  <c:v>12033.238748412705</c:v>
                </c:pt>
                <c:pt idx="279">
                  <c:v>11831.667285952612</c:v>
                </c:pt>
                <c:pt idx="280">
                  <c:v>12280.213174546825</c:v>
                </c:pt>
                <c:pt idx="281">
                  <c:v>18006.272119405916</c:v>
                </c:pt>
                <c:pt idx="282">
                  <c:v>5243.6135598180399</c:v>
                </c:pt>
                <c:pt idx="283">
                  <c:v>5990.9954378902303</c:v>
                </c:pt>
                <c:pt idx="284">
                  <c:v>14085.280799999997</c:v>
                </c:pt>
                <c:pt idx="285">
                  <c:v>5446.9209360872692</c:v>
                </c:pt>
                <c:pt idx="286">
                  <c:v>7484.7612421290933</c:v>
                </c:pt>
                <c:pt idx="287">
                  <c:v>12974.479174905657</c:v>
                </c:pt>
                <c:pt idx="288">
                  <c:v>4258.4413077716117</c:v>
                </c:pt>
                <c:pt idx="289">
                  <c:v>4777.3361348952649</c:v>
                </c:pt>
                <c:pt idx="290">
                  <c:v>9662.0757925659636</c:v>
                </c:pt>
                <c:pt idx="291">
                  <c:v>8920.9927769362857</c:v>
                </c:pt>
                <c:pt idx="292">
                  <c:v>11994.334519694341</c:v>
                </c:pt>
                <c:pt idx="293">
                  <c:v>17621.336090815232</c:v>
                </c:pt>
                <c:pt idx="294">
                  <c:v>5257.4252685932588</c:v>
                </c:pt>
                <c:pt idx="295">
                  <c:v>15781.942457142857</c:v>
                </c:pt>
                <c:pt idx="296">
                  <c:v>42902.761968347884</c:v>
                </c:pt>
                <c:pt idx="297">
                  <c:v>7049.5424852707729</c:v>
                </c:pt>
                <c:pt idx="298">
                  <c:v>15063.753142573563</c:v>
                </c:pt>
                <c:pt idx="299">
                  <c:v>21332.175752039901</c:v>
                </c:pt>
                <c:pt idx="300">
                  <c:v>3962.0937752771388</c:v>
                </c:pt>
                <c:pt idx="301">
                  <c:v>4762.7653172655137</c:v>
                </c:pt>
                <c:pt idx="302">
                  <c:v>6862.9460233193222</c:v>
                </c:pt>
                <c:pt idx="303">
                  <c:v>8935.9911420551434</c:v>
                </c:pt>
                <c:pt idx="304">
                  <c:v>17796.038530780901</c:v>
                </c:pt>
                <c:pt idx="305">
                  <c:v>31147.178380102134</c:v>
                </c:pt>
                <c:pt idx="306">
                  <c:v>2778.6271814416918</c:v>
                </c:pt>
                <c:pt idx="307">
                  <c:v>5298.6269473307666</c:v>
                </c:pt>
                <c:pt idx="308">
                  <c:v>8070.1102075075705</c:v>
                </c:pt>
                <c:pt idx="309">
                  <c:v>2595.2623748685201</c:v>
                </c:pt>
                <c:pt idx="310">
                  <c:v>5086.7479114157513</c:v>
                </c:pt>
                <c:pt idx="311">
                  <c:v>8557.993182209304</c:v>
                </c:pt>
                <c:pt idx="312">
                  <c:v>5157.231261783747</c:v>
                </c:pt>
                <c:pt idx="313">
                  <c:v>8149.8617925964081</c:v>
                </c:pt>
                <c:pt idx="314">
                  <c:v>11488.388425471674</c:v>
                </c:pt>
                <c:pt idx="315">
                  <c:v>1295.2646588235293</c:v>
                </c:pt>
                <c:pt idx="316">
                  <c:v>13936.846562510782</c:v>
                </c:pt>
                <c:pt idx="317">
                  <c:v>69160.124517056494</c:v>
                </c:pt>
                <c:pt idx="318">
                  <c:v>3864.733145597168</c:v>
                </c:pt>
                <c:pt idx="319">
                  <c:v>7355.382610664421</c:v>
                </c:pt>
                <c:pt idx="320">
                  <c:v>23822.094272483679</c:v>
                </c:pt>
                <c:pt idx="321">
                  <c:v>8059.9748047522744</c:v>
                </c:pt>
                <c:pt idx="322">
                  <c:v>11808.808387783694</c:v>
                </c:pt>
                <c:pt idx="323">
                  <c:v>11213.987233663407</c:v>
                </c:pt>
                <c:pt idx="324">
                  <c:v>2095.2330941304158</c:v>
                </c:pt>
                <c:pt idx="325">
                  <c:v>2959.9736778487668</c:v>
                </c:pt>
                <c:pt idx="326">
                  <c:v>3760.1859501443046</c:v>
                </c:pt>
                <c:pt idx="327">
                  <c:v>2564.5383393710658</c:v>
                </c:pt>
                <c:pt idx="328">
                  <c:v>5587.3400710008445</c:v>
                </c:pt>
                <c:pt idx="329">
                  <c:v>13998.172029079702</c:v>
                </c:pt>
                <c:pt idx="330">
                  <c:v>0</c:v>
                </c:pt>
                <c:pt idx="331">
                  <c:v>0</c:v>
                </c:pt>
                <c:pt idx="332">
                  <c:v>0</c:v>
                </c:pt>
                <c:pt idx="333">
                  <c:v>12204.274826246176</c:v>
                </c:pt>
                <c:pt idx="334">
                  <c:v>18757.096024406535</c:v>
                </c:pt>
                <c:pt idx="335">
                  <c:v>34707.390081706355</c:v>
                </c:pt>
                <c:pt idx="336">
                  <c:v>9639.8048000000017</c:v>
                </c:pt>
                <c:pt idx="337">
                  <c:v>24612.28</c:v>
                </c:pt>
                <c:pt idx="338">
                  <c:v>32510.777115175726</c:v>
                </c:pt>
                <c:pt idx="339">
                  <c:v>8569.8828258893282</c:v>
                </c:pt>
                <c:pt idx="340">
                  <c:v>14067.057826198088</c:v>
                </c:pt>
                <c:pt idx="341">
                  <c:v>22009.087753035146</c:v>
                </c:pt>
                <c:pt idx="342">
                  <c:v>7172.9947417926251</c:v>
                </c:pt>
                <c:pt idx="343">
                  <c:v>18478.837677353131</c:v>
                </c:pt>
                <c:pt idx="344">
                  <c:v>28724.182409377503</c:v>
                </c:pt>
                <c:pt idx="345">
                  <c:v>5804.594873859789</c:v>
                </c:pt>
                <c:pt idx="346">
                  <c:v>6603.3768758124879</c:v>
                </c:pt>
                <c:pt idx="347">
                  <c:v>10116.648249968992</c:v>
                </c:pt>
                <c:pt idx="348">
                  <c:v>5469.8122777777771</c:v>
                </c:pt>
                <c:pt idx="349">
                  <c:v>9317.0704606837608</c:v>
                </c:pt>
                <c:pt idx="350">
                  <c:v>14520.22299593083</c:v>
                </c:pt>
                <c:pt idx="351">
                  <c:v>15895.734773943246</c:v>
                </c:pt>
                <c:pt idx="352">
                  <c:v>19236.337864569672</c:v>
                </c:pt>
                <c:pt idx="353">
                  <c:v>25571.23533515093</c:v>
                </c:pt>
                <c:pt idx="354">
                  <c:v>5072.0943340383583</c:v>
                </c:pt>
                <c:pt idx="355">
                  <c:v>7546.4119589575785</c:v>
                </c:pt>
                <c:pt idx="356">
                  <c:v>12102.275132483644</c:v>
                </c:pt>
                <c:pt idx="357">
                  <c:v>3201.3431582478238</c:v>
                </c:pt>
                <c:pt idx="358">
                  <c:v>7011.54168767597</c:v>
                </c:pt>
                <c:pt idx="359">
                  <c:v>11301.130003951574</c:v>
                </c:pt>
                <c:pt idx="360">
                  <c:v>5521.5082589949952</c:v>
                </c:pt>
                <c:pt idx="361">
                  <c:v>10076.807937114083</c:v>
                </c:pt>
                <c:pt idx="362">
                  <c:v>14183.521272988895</c:v>
                </c:pt>
                <c:pt idx="363">
                  <c:v>27369.174582496737</c:v>
                </c:pt>
                <c:pt idx="364">
                  <c:v>35311.076550305792</c:v>
                </c:pt>
                <c:pt idx="365">
                  <c:v>77966.072678289682</c:v>
                </c:pt>
                <c:pt idx="366">
                  <c:v>7229.1079</c:v>
                </c:pt>
                <c:pt idx="367">
                  <c:v>26127.308900000015</c:v>
                </c:pt>
                <c:pt idx="368">
                  <c:v>28828.282949619719</c:v>
                </c:pt>
                <c:pt idx="369">
                  <c:v>16995.128643320812</c:v>
                </c:pt>
                <c:pt idx="370">
                  <c:v>23018.003358164256</c:v>
                </c:pt>
                <c:pt idx="371">
                  <c:v>34373.917061111126</c:v>
                </c:pt>
                <c:pt idx="372">
                  <c:v>16587.02299677195</c:v>
                </c:pt>
                <c:pt idx="373">
                  <c:v>18709.253585334016</c:v>
                </c:pt>
                <c:pt idx="374">
                  <c:v>0</c:v>
                </c:pt>
                <c:pt idx="375">
                  <c:v>44291.006043543901</c:v>
                </c:pt>
                <c:pt idx="376">
                  <c:v>47137.548470047572</c:v>
                </c:pt>
                <c:pt idx="377">
                  <c:v>59664.055680271274</c:v>
                </c:pt>
                <c:pt idx="378">
                  <c:v>22872.73289107802</c:v>
                </c:pt>
                <c:pt idx="379">
                  <c:v>27555.004579118271</c:v>
                </c:pt>
                <c:pt idx="380">
                  <c:v>45106.683358580769</c:v>
                </c:pt>
                <c:pt idx="381">
                  <c:v>16735.412847945372</c:v>
                </c:pt>
                <c:pt idx="382">
                  <c:v>15494.940939327591</c:v>
                </c:pt>
                <c:pt idx="383">
                  <c:v>23766.119715228997</c:v>
                </c:pt>
                <c:pt idx="384">
                  <c:v>11771.383572573501</c:v>
                </c:pt>
                <c:pt idx="385">
                  <c:v>18365.282680115906</c:v>
                </c:pt>
                <c:pt idx="386">
                  <c:v>34141.867555253841</c:v>
                </c:pt>
                <c:pt idx="387">
                  <c:v>6900.7447128008953</c:v>
                </c:pt>
                <c:pt idx="388">
                  <c:v>9139.7903040935689</c:v>
                </c:pt>
                <c:pt idx="389">
                  <c:v>12535.10773119658</c:v>
                </c:pt>
                <c:pt idx="390">
                  <c:v>3908.9326574017814</c:v>
                </c:pt>
                <c:pt idx="391">
                  <c:v>6375.6861231330413</c:v>
                </c:pt>
                <c:pt idx="392">
                  <c:v>15621.333309596492</c:v>
                </c:pt>
                <c:pt idx="393">
                  <c:v>4737.2241627230142</c:v>
                </c:pt>
                <c:pt idx="394">
                  <c:v>8653.6811002661925</c:v>
                </c:pt>
                <c:pt idx="395">
                  <c:v>25880.919591306272</c:v>
                </c:pt>
                <c:pt idx="396">
                  <c:v>9981.6765921991228</c:v>
                </c:pt>
                <c:pt idx="397">
                  <c:v>15548.879558889284</c:v>
                </c:pt>
                <c:pt idx="398">
                  <c:v>39264.545443857547</c:v>
                </c:pt>
                <c:pt idx="399">
                  <c:v>7426.0317532697045</c:v>
                </c:pt>
                <c:pt idx="400">
                  <c:v>10582.447363485668</c:v>
                </c:pt>
                <c:pt idx="401">
                  <c:v>18947.781224585051</c:v>
                </c:pt>
                <c:pt idx="402">
                  <c:v>6484.9120554216888</c:v>
                </c:pt>
                <c:pt idx="403">
                  <c:v>9775.1114896413928</c:v>
                </c:pt>
                <c:pt idx="404">
                  <c:v>12363.646465675845</c:v>
                </c:pt>
                <c:pt idx="405">
                  <c:v>8743.5073934534812</c:v>
                </c:pt>
                <c:pt idx="406">
                  <c:v>19259.072977401331</c:v>
                </c:pt>
                <c:pt idx="407">
                  <c:v>40685.485832255697</c:v>
                </c:pt>
                <c:pt idx="408">
                  <c:v>6199.3408183242891</c:v>
                </c:pt>
                <c:pt idx="409">
                  <c:v>10184.207095600792</c:v>
                </c:pt>
                <c:pt idx="410">
                  <c:v>21812.022905485897</c:v>
                </c:pt>
                <c:pt idx="411">
                  <c:v>3571.5674395797569</c:v>
                </c:pt>
                <c:pt idx="412">
                  <c:v>9511.2414082023897</c:v>
                </c:pt>
                <c:pt idx="413">
                  <c:v>21399.118035063708</c:v>
                </c:pt>
                <c:pt idx="414">
                  <c:v>9963.3442301011492</c:v>
                </c:pt>
                <c:pt idx="415">
                  <c:v>18774.302409995562</c:v>
                </c:pt>
                <c:pt idx="416">
                  <c:v>31944.077011090078</c:v>
                </c:pt>
                <c:pt idx="417">
                  <c:v>9020.5629444444457</c:v>
                </c:pt>
                <c:pt idx="418">
                  <c:v>15110.615935074511</c:v>
                </c:pt>
                <c:pt idx="419">
                  <c:v>24679.291332847413</c:v>
                </c:pt>
                <c:pt idx="420">
                  <c:v>7398.1002946467888</c:v>
                </c:pt>
                <c:pt idx="421">
                  <c:v>17211.3432382184</c:v>
                </c:pt>
                <c:pt idx="422">
                  <c:v>23990.86742499996</c:v>
                </c:pt>
                <c:pt idx="423">
                  <c:v>6996.2652666969907</c:v>
                </c:pt>
                <c:pt idx="424">
                  <c:v>9846.1093297859625</c:v>
                </c:pt>
                <c:pt idx="425">
                  <c:v>24305.522787972997</c:v>
                </c:pt>
                <c:pt idx="426">
                  <c:v>4526.4056643914219</c:v>
                </c:pt>
                <c:pt idx="427">
                  <c:v>7664.1167762079385</c:v>
                </c:pt>
                <c:pt idx="428">
                  <c:v>23466.929852185738</c:v>
                </c:pt>
                <c:pt idx="429">
                  <c:v>3770.251189751059</c:v>
                </c:pt>
                <c:pt idx="430">
                  <c:v>9057.7812221900294</c:v>
                </c:pt>
                <c:pt idx="431">
                  <c:v>16802.019040966232</c:v>
                </c:pt>
                <c:pt idx="432">
                  <c:v>15827.323699999999</c:v>
                </c:pt>
                <c:pt idx="433">
                  <c:v>19398.433924986486</c:v>
                </c:pt>
                <c:pt idx="434">
                  <c:v>40288.318344238898</c:v>
                </c:pt>
                <c:pt idx="435">
                  <c:v>2355.0379157355328</c:v>
                </c:pt>
                <c:pt idx="436">
                  <c:v>4440.7680068871641</c:v>
                </c:pt>
                <c:pt idx="437">
                  <c:v>7799.0917312499996</c:v>
                </c:pt>
                <c:pt idx="438">
                  <c:v>2780.7038267090584</c:v>
                </c:pt>
                <c:pt idx="439">
                  <c:v>7069.2100900866808</c:v>
                </c:pt>
                <c:pt idx="440">
                  <c:v>13860.088742172462</c:v>
                </c:pt>
                <c:pt idx="441">
                  <c:v>13189.322695730465</c:v>
                </c:pt>
                <c:pt idx="442">
                  <c:v>16276.852101583678</c:v>
                </c:pt>
                <c:pt idx="443">
                  <c:v>26927.702185165079</c:v>
                </c:pt>
                <c:pt idx="444">
                  <c:v>8900.9954697989069</c:v>
                </c:pt>
                <c:pt idx="445">
                  <c:v>21717.668775147627</c:v>
                </c:pt>
                <c:pt idx="446">
                  <c:v>56513.388256492515</c:v>
                </c:pt>
                <c:pt idx="447">
                  <c:v>4360.3850139371507</c:v>
                </c:pt>
                <c:pt idx="448">
                  <c:v>12015.761374297404</c:v>
                </c:pt>
                <c:pt idx="449">
                  <c:v>13962.14968844111</c:v>
                </c:pt>
                <c:pt idx="450">
                  <c:v>5573.9035028006083</c:v>
                </c:pt>
                <c:pt idx="451">
                  <c:v>9220.0592289743745</c:v>
                </c:pt>
                <c:pt idx="452">
                  <c:v>15268.765156820604</c:v>
                </c:pt>
                <c:pt idx="453">
                  <c:v>5903.4334047619059</c:v>
                </c:pt>
                <c:pt idx="454">
                  <c:v>11488.01640423539</c:v>
                </c:pt>
                <c:pt idx="455">
                  <c:v>17472.702213990604</c:v>
                </c:pt>
                <c:pt idx="456">
                  <c:v>8646.7771791666673</c:v>
                </c:pt>
                <c:pt idx="457">
                  <c:v>11248.2482469651</c:v>
                </c:pt>
                <c:pt idx="458">
                  <c:v>19626.345563958057</c:v>
                </c:pt>
                <c:pt idx="459">
                  <c:v>3105.7350007505956</c:v>
                </c:pt>
                <c:pt idx="460">
                  <c:v>4804.2085748120971</c:v>
                </c:pt>
                <c:pt idx="461">
                  <c:v>8876.3532294520446</c:v>
                </c:pt>
                <c:pt idx="462">
                  <c:v>3289.2230796999347</c:v>
                </c:pt>
                <c:pt idx="463">
                  <c:v>4048.88761756857</c:v>
                </c:pt>
                <c:pt idx="464">
                  <c:v>5660.0783778156338</c:v>
                </c:pt>
                <c:pt idx="465">
                  <c:v>2484.6102784772338</c:v>
                </c:pt>
                <c:pt idx="466">
                  <c:v>3464.876483730407</c:v>
                </c:pt>
                <c:pt idx="467">
                  <c:v>9517.173993388009</c:v>
                </c:pt>
                <c:pt idx="468">
                  <c:v>0</c:v>
                </c:pt>
                <c:pt idx="469">
                  <c:v>0</c:v>
                </c:pt>
                <c:pt idx="470">
                  <c:v>0</c:v>
                </c:pt>
                <c:pt idx="471">
                  <c:v>7704.3079499999994</c:v>
                </c:pt>
                <c:pt idx="472">
                  <c:v>11717.227665175724</c:v>
                </c:pt>
                <c:pt idx="473">
                  <c:v>0</c:v>
                </c:pt>
                <c:pt idx="474">
                  <c:v>6913.225964415652</c:v>
                </c:pt>
                <c:pt idx="475">
                  <c:v>8835.470109554908</c:v>
                </c:pt>
                <c:pt idx="476">
                  <c:v>10150.340099999998</c:v>
                </c:pt>
                <c:pt idx="477">
                  <c:v>3272.5277606846453</c:v>
                </c:pt>
                <c:pt idx="478">
                  <c:v>5488.8341054148577</c:v>
                </c:pt>
                <c:pt idx="479">
                  <c:v>11473.740516132315</c:v>
                </c:pt>
                <c:pt idx="480">
                  <c:v>1862.6692300901177</c:v>
                </c:pt>
                <c:pt idx="481">
                  <c:v>3060.8641353037447</c:v>
                </c:pt>
                <c:pt idx="482">
                  <c:v>4612.5126291532397</c:v>
                </c:pt>
                <c:pt idx="483">
                  <c:v>5136.5196742380995</c:v>
                </c:pt>
                <c:pt idx="484">
                  <c:v>16830.5629410455</c:v>
                </c:pt>
                <c:pt idx="485">
                  <c:v>30901.873826919364</c:v>
                </c:pt>
                <c:pt idx="486">
                  <c:v>4488.4057598127438</c:v>
                </c:pt>
                <c:pt idx="487">
                  <c:v>6270.4635995751769</c:v>
                </c:pt>
                <c:pt idx="488">
                  <c:v>20280.249204380954</c:v>
                </c:pt>
                <c:pt idx="489">
                  <c:v>0</c:v>
                </c:pt>
                <c:pt idx="490">
                  <c:v>0</c:v>
                </c:pt>
                <c:pt idx="491">
                  <c:v>0</c:v>
                </c:pt>
                <c:pt idx="492">
                  <c:v>16811.107899999999</c:v>
                </c:pt>
                <c:pt idx="493">
                  <c:v>21708.002002376081</c:v>
                </c:pt>
                <c:pt idx="494">
                  <c:v>48758.826493952751</c:v>
                </c:pt>
                <c:pt idx="495">
                  <c:v>9365.0091499999999</c:v>
                </c:pt>
                <c:pt idx="496">
                  <c:v>0</c:v>
                </c:pt>
                <c:pt idx="497">
                  <c:v>18996.650252043972</c:v>
                </c:pt>
                <c:pt idx="498">
                  <c:v>6620.7359635509865</c:v>
                </c:pt>
                <c:pt idx="499">
                  <c:v>11654.401123990951</c:v>
                </c:pt>
                <c:pt idx="500">
                  <c:v>15030.657392425215</c:v>
                </c:pt>
                <c:pt idx="501">
                  <c:v>6727.2301592215326</c:v>
                </c:pt>
                <c:pt idx="502">
                  <c:v>9759.9611061848082</c:v>
                </c:pt>
                <c:pt idx="503">
                  <c:v>7743.6754553976598</c:v>
                </c:pt>
                <c:pt idx="504">
                  <c:v>4431.0489960019822</c:v>
                </c:pt>
                <c:pt idx="505">
                  <c:v>6256.5426588955061</c:v>
                </c:pt>
                <c:pt idx="506">
                  <c:v>6327.6892982687586</c:v>
                </c:pt>
                <c:pt idx="507">
                  <c:v>4678.938163324684</c:v>
                </c:pt>
                <c:pt idx="508">
                  <c:v>7604.5955190388568</c:v>
                </c:pt>
                <c:pt idx="509">
                  <c:v>14197.222055431375</c:v>
                </c:pt>
                <c:pt idx="510">
                  <c:v>5517.2737898921814</c:v>
                </c:pt>
                <c:pt idx="511">
                  <c:v>7810.3135466981112</c:v>
                </c:pt>
                <c:pt idx="512">
                  <c:v>12383.765011174137</c:v>
                </c:pt>
                <c:pt idx="513">
                  <c:v>3837.2231430508559</c:v>
                </c:pt>
                <c:pt idx="514">
                  <c:v>6497.8055494005066</c:v>
                </c:pt>
                <c:pt idx="515">
                  <c:v>10882.552043655087</c:v>
                </c:pt>
                <c:pt idx="516">
                  <c:v>2936.1407389538808</c:v>
                </c:pt>
                <c:pt idx="517">
                  <c:v>5371.9551407824638</c:v>
                </c:pt>
                <c:pt idx="518">
                  <c:v>5885.1074069649076</c:v>
                </c:pt>
                <c:pt idx="519">
                  <c:v>8993.6432000000004</c:v>
                </c:pt>
                <c:pt idx="520">
                  <c:v>9983.2031630618239</c:v>
                </c:pt>
                <c:pt idx="521">
                  <c:v>16584.546978552771</c:v>
                </c:pt>
                <c:pt idx="522">
                  <c:v>2691.7003115949833</c:v>
                </c:pt>
                <c:pt idx="523">
                  <c:v>4406.3356964349723</c:v>
                </c:pt>
                <c:pt idx="524">
                  <c:v>12209.249580204014</c:v>
                </c:pt>
                <c:pt idx="525">
                  <c:v>2601.4543693587229</c:v>
                </c:pt>
                <c:pt idx="526">
                  <c:v>6283.3664751926945</c:v>
                </c:pt>
                <c:pt idx="527">
                  <c:v>13629.559277757582</c:v>
                </c:pt>
                <c:pt idx="528">
                  <c:v>12474.215909999999</c:v>
                </c:pt>
                <c:pt idx="529">
                  <c:v>17161.367299999994</c:v>
                </c:pt>
                <c:pt idx="530">
                  <c:v>14902.520253035147</c:v>
                </c:pt>
                <c:pt idx="531">
                  <c:v>12758.612511418989</c:v>
                </c:pt>
                <c:pt idx="532">
                  <c:v>17393.903510906493</c:v>
                </c:pt>
                <c:pt idx="533">
                  <c:v>3156.9860999999996</c:v>
                </c:pt>
                <c:pt idx="534">
                  <c:v>4139.6480540754692</c:v>
                </c:pt>
                <c:pt idx="535">
                  <c:v>6054.4927200000011</c:v>
                </c:pt>
                <c:pt idx="536">
                  <c:v>7407.8863530351446</c:v>
                </c:pt>
                <c:pt idx="537">
                  <c:v>4524.4012104979629</c:v>
                </c:pt>
                <c:pt idx="538">
                  <c:v>8629.9026466666655</c:v>
                </c:pt>
                <c:pt idx="539">
                  <c:v>9027.3817750000017</c:v>
                </c:pt>
                <c:pt idx="540">
                  <c:v>8149.1340722197838</c:v>
                </c:pt>
                <c:pt idx="541">
                  <c:v>9004.0712831216933</c:v>
                </c:pt>
                <c:pt idx="542">
                  <c:v>19684.432201517575</c:v>
                </c:pt>
                <c:pt idx="543">
                  <c:v>1568.8275262786274</c:v>
                </c:pt>
                <c:pt idx="544">
                  <c:v>16447.019990966401</c:v>
                </c:pt>
                <c:pt idx="545">
                  <c:v>22261.172533333334</c:v>
                </c:pt>
                <c:pt idx="546">
                  <c:v>11062.826183157444</c:v>
                </c:pt>
                <c:pt idx="547">
                  <c:v>16860.041537783851</c:v>
                </c:pt>
                <c:pt idx="548">
                  <c:v>17247.543799986135</c:v>
                </c:pt>
                <c:pt idx="549">
                  <c:v>3222.7636386691038</c:v>
                </c:pt>
                <c:pt idx="550">
                  <c:v>5599.3641065942802</c:v>
                </c:pt>
                <c:pt idx="551">
                  <c:v>10510.276436688757</c:v>
                </c:pt>
                <c:pt idx="552">
                  <c:v>16504.161569776359</c:v>
                </c:pt>
                <c:pt idx="553">
                  <c:v>0</c:v>
                </c:pt>
                <c:pt idx="554">
                  <c:v>0</c:v>
                </c:pt>
                <c:pt idx="555">
                  <c:v>4646.7324403388284</c:v>
                </c:pt>
                <c:pt idx="556">
                  <c:v>5613.7178357142857</c:v>
                </c:pt>
                <c:pt idx="557">
                  <c:v>60090.929800000013</c:v>
                </c:pt>
                <c:pt idx="558">
                  <c:v>3700.6676132635007</c:v>
                </c:pt>
                <c:pt idx="559">
                  <c:v>4461.8634840354089</c:v>
                </c:pt>
                <c:pt idx="560">
                  <c:v>11171.150564766511</c:v>
                </c:pt>
                <c:pt idx="561">
                  <c:v>14327.477399999996</c:v>
                </c:pt>
                <c:pt idx="562">
                  <c:v>0</c:v>
                </c:pt>
                <c:pt idx="563">
                  <c:v>0</c:v>
                </c:pt>
                <c:pt idx="564">
                  <c:v>0</c:v>
                </c:pt>
                <c:pt idx="565">
                  <c:v>0</c:v>
                </c:pt>
                <c:pt idx="566">
                  <c:v>0</c:v>
                </c:pt>
                <c:pt idx="567">
                  <c:v>5974.091734725951</c:v>
                </c:pt>
                <c:pt idx="568">
                  <c:v>8227.3745484624578</c:v>
                </c:pt>
                <c:pt idx="569">
                  <c:v>11032.064954125815</c:v>
                </c:pt>
                <c:pt idx="570">
                  <c:v>4204.4800686609096</c:v>
                </c:pt>
                <c:pt idx="571">
                  <c:v>4952.282801909997</c:v>
                </c:pt>
                <c:pt idx="572">
                  <c:v>8844.0668962450563</c:v>
                </c:pt>
                <c:pt idx="573">
                  <c:v>3437.2239428571434</c:v>
                </c:pt>
                <c:pt idx="574">
                  <c:v>17487.335221428573</c:v>
                </c:pt>
                <c:pt idx="575">
                  <c:v>26396.702367983315</c:v>
                </c:pt>
                <c:pt idx="576">
                  <c:v>3221.3590035321831</c:v>
                </c:pt>
                <c:pt idx="577">
                  <c:v>7207.3808058823515</c:v>
                </c:pt>
                <c:pt idx="578">
                  <c:v>21857.793975000008</c:v>
                </c:pt>
                <c:pt idx="579">
                  <c:v>2641.7512979240628</c:v>
                </c:pt>
                <c:pt idx="580">
                  <c:v>4357.3342030791873</c:v>
                </c:pt>
                <c:pt idx="581">
                  <c:v>10283.976364306429</c:v>
                </c:pt>
                <c:pt idx="582">
                  <c:v>2932.4162854985093</c:v>
                </c:pt>
                <c:pt idx="583">
                  <c:v>4054.7683969394584</c:v>
                </c:pt>
                <c:pt idx="584">
                  <c:v>8023.338475882636</c:v>
                </c:pt>
                <c:pt idx="585">
                  <c:v>2307.3697911809099</c:v>
                </c:pt>
                <c:pt idx="586">
                  <c:v>3094.4709304997714</c:v>
                </c:pt>
                <c:pt idx="587">
                  <c:v>5908.0575487147353</c:v>
                </c:pt>
                <c:pt idx="588">
                  <c:v>1276.2993935283416</c:v>
                </c:pt>
                <c:pt idx="589">
                  <c:v>1733.5037006878306</c:v>
                </c:pt>
                <c:pt idx="590">
                  <c:v>1242.4298000000001</c:v>
                </c:pt>
                <c:pt idx="591">
                  <c:v>2128.4978989854517</c:v>
                </c:pt>
                <c:pt idx="592">
                  <c:v>2865.0978701986819</c:v>
                </c:pt>
                <c:pt idx="593">
                  <c:v>4612.5505568187864</c:v>
                </c:pt>
                <c:pt idx="594">
                  <c:v>2423.0389512601664</c:v>
                </c:pt>
                <c:pt idx="595">
                  <c:v>4135.5232003523724</c:v>
                </c:pt>
                <c:pt idx="596">
                  <c:v>8298.0050413075387</c:v>
                </c:pt>
                <c:pt idx="597">
                  <c:v>7457.4354632354762</c:v>
                </c:pt>
                <c:pt idx="598">
                  <c:v>7727.4237332929652</c:v>
                </c:pt>
                <c:pt idx="599">
                  <c:v>8503.3546764380499</c:v>
                </c:pt>
                <c:pt idx="600">
                  <c:v>7366.9464769230781</c:v>
                </c:pt>
                <c:pt idx="601">
                  <c:v>8361.6495500000019</c:v>
                </c:pt>
                <c:pt idx="602">
                  <c:v>18018.468817678382</c:v>
                </c:pt>
                <c:pt idx="603">
                  <c:v>6321.7571290539136</c:v>
                </c:pt>
                <c:pt idx="604">
                  <c:v>7068.3778934890943</c:v>
                </c:pt>
                <c:pt idx="605">
                  <c:v>21512.693641051097</c:v>
                </c:pt>
                <c:pt idx="606">
                  <c:v>4645.8045698405176</c:v>
                </c:pt>
                <c:pt idx="607">
                  <c:v>5457.506213127388</c:v>
                </c:pt>
                <c:pt idx="608">
                  <c:v>7054.1995442252946</c:v>
                </c:pt>
                <c:pt idx="609">
                  <c:v>0</c:v>
                </c:pt>
                <c:pt idx="610">
                  <c:v>0</c:v>
                </c:pt>
                <c:pt idx="611">
                  <c:v>0</c:v>
                </c:pt>
                <c:pt idx="612">
                  <c:v>0</c:v>
                </c:pt>
                <c:pt idx="613">
                  <c:v>0</c:v>
                </c:pt>
                <c:pt idx="614">
                  <c:v>0</c:v>
                </c:pt>
                <c:pt idx="615">
                  <c:v>0</c:v>
                </c:pt>
                <c:pt idx="616">
                  <c:v>0</c:v>
                </c:pt>
                <c:pt idx="617">
                  <c:v>182067.5951234033</c:v>
                </c:pt>
                <c:pt idx="618">
                  <c:v>0</c:v>
                </c:pt>
                <c:pt idx="619">
                  <c:v>0</c:v>
                </c:pt>
                <c:pt idx="620">
                  <c:v>0</c:v>
                </c:pt>
                <c:pt idx="621">
                  <c:v>0</c:v>
                </c:pt>
                <c:pt idx="622">
                  <c:v>0</c:v>
                </c:pt>
                <c:pt idx="623">
                  <c:v>0</c:v>
                </c:pt>
                <c:pt idx="624">
                  <c:v>0</c:v>
                </c:pt>
                <c:pt idx="625">
                  <c:v>0</c:v>
                </c:pt>
                <c:pt idx="626">
                  <c:v>0</c:v>
                </c:pt>
                <c:pt idx="627">
                  <c:v>87113.252150375149</c:v>
                </c:pt>
                <c:pt idx="628">
                  <c:v>42699.420539080871</c:v>
                </c:pt>
                <c:pt idx="629">
                  <c:v>82717.105753766824</c:v>
                </c:pt>
                <c:pt idx="630">
                  <c:v>20230.095238894446</c:v>
                </c:pt>
                <c:pt idx="631">
                  <c:v>30049.5874</c:v>
                </c:pt>
                <c:pt idx="632">
                  <c:v>41361.497719963023</c:v>
                </c:pt>
                <c:pt idx="633">
                  <c:v>3058.6823314285712</c:v>
                </c:pt>
                <c:pt idx="634">
                  <c:v>27983.024708911427</c:v>
                </c:pt>
                <c:pt idx="635">
                  <c:v>45754.589514362822</c:v>
                </c:pt>
                <c:pt idx="636">
                  <c:v>58019.220452330002</c:v>
                </c:pt>
                <c:pt idx="637">
                  <c:v>71784.69011062858</c:v>
                </c:pt>
                <c:pt idx="638">
                  <c:v>106765.56252839146</c:v>
                </c:pt>
                <c:pt idx="639">
                  <c:v>17684.449026357121</c:v>
                </c:pt>
                <c:pt idx="640">
                  <c:v>32395.972129522313</c:v>
                </c:pt>
                <c:pt idx="641">
                  <c:v>47759.15676696413</c:v>
                </c:pt>
                <c:pt idx="642">
                  <c:v>2061.7759060468643</c:v>
                </c:pt>
                <c:pt idx="643">
                  <c:v>8188.9776239316234</c:v>
                </c:pt>
                <c:pt idx="644">
                  <c:v>20209.554079291822</c:v>
                </c:pt>
                <c:pt idx="645">
                  <c:v>3272.9952618724815</c:v>
                </c:pt>
                <c:pt idx="646">
                  <c:v>8320.915447234458</c:v>
                </c:pt>
                <c:pt idx="647">
                  <c:v>55590.230858043302</c:v>
                </c:pt>
                <c:pt idx="648">
                  <c:v>4829.1535103066399</c:v>
                </c:pt>
                <c:pt idx="649">
                  <c:v>9355.8667499999992</c:v>
                </c:pt>
                <c:pt idx="650">
                  <c:v>12156.397084971735</c:v>
                </c:pt>
                <c:pt idx="651">
                  <c:v>6372.9930333333332</c:v>
                </c:pt>
                <c:pt idx="652">
                  <c:v>11810.442965384616</c:v>
                </c:pt>
                <c:pt idx="653">
                  <c:v>14465.763365759936</c:v>
                </c:pt>
                <c:pt idx="654">
                  <c:v>1196.9067285127319</c:v>
                </c:pt>
                <c:pt idx="655">
                  <c:v>8333.3976832584958</c:v>
                </c:pt>
                <c:pt idx="656">
                  <c:v>16684.38029431488</c:v>
                </c:pt>
                <c:pt idx="657">
                  <c:v>2104.5</c:v>
                </c:pt>
                <c:pt idx="658">
                  <c:v>0</c:v>
                </c:pt>
                <c:pt idx="659">
                  <c:v>0</c:v>
                </c:pt>
                <c:pt idx="660">
                  <c:v>8025.35273214058</c:v>
                </c:pt>
                <c:pt idx="661">
                  <c:v>21741.957602415452</c:v>
                </c:pt>
                <c:pt idx="662">
                  <c:v>81140.201395365002</c:v>
                </c:pt>
                <c:pt idx="663">
                  <c:v>5317.1106231523372</c:v>
                </c:pt>
                <c:pt idx="664">
                  <c:v>12035.798998709621</c:v>
                </c:pt>
                <c:pt idx="665">
                  <c:v>9481.2111265175718</c:v>
                </c:pt>
                <c:pt idx="666">
                  <c:v>4235.3437214869273</c:v>
                </c:pt>
                <c:pt idx="667">
                  <c:v>8642.5987831221428</c:v>
                </c:pt>
                <c:pt idx="668">
                  <c:v>11853.785289801019</c:v>
                </c:pt>
                <c:pt idx="669">
                  <c:v>15583.980888321757</c:v>
                </c:pt>
                <c:pt idx="670">
                  <c:v>13441.21602303301</c:v>
                </c:pt>
                <c:pt idx="671">
                  <c:v>19814.222216492599</c:v>
                </c:pt>
                <c:pt idx="672">
                  <c:v>4928.9816767271896</c:v>
                </c:pt>
                <c:pt idx="673">
                  <c:v>5058.8192043956033</c:v>
                </c:pt>
                <c:pt idx="674">
                  <c:v>12719.329649077783</c:v>
                </c:pt>
                <c:pt idx="675">
                  <c:v>3715.0466947840778</c:v>
                </c:pt>
                <c:pt idx="676">
                  <c:v>5700.5405825414455</c:v>
                </c:pt>
                <c:pt idx="677">
                  <c:v>8323.2050727848418</c:v>
                </c:pt>
                <c:pt idx="678">
                  <c:v>4402.7766061234806</c:v>
                </c:pt>
                <c:pt idx="679">
                  <c:v>6111.0990846008472</c:v>
                </c:pt>
                <c:pt idx="680">
                  <c:v>9236.3676277520171</c:v>
                </c:pt>
                <c:pt idx="681">
                  <c:v>8729.431791566094</c:v>
                </c:pt>
                <c:pt idx="682">
                  <c:v>32141.027693657314</c:v>
                </c:pt>
                <c:pt idx="683">
                  <c:v>94493.328488327592</c:v>
                </c:pt>
                <c:pt idx="684">
                  <c:v>11170.205879206707</c:v>
                </c:pt>
                <c:pt idx="685">
                  <c:v>10642.539833608285</c:v>
                </c:pt>
                <c:pt idx="686">
                  <c:v>29965.792116017405</c:v>
                </c:pt>
                <c:pt idx="687">
                  <c:v>5632.6255166666679</c:v>
                </c:pt>
                <c:pt idx="688">
                  <c:v>12475.643474999999</c:v>
                </c:pt>
                <c:pt idx="689">
                  <c:v>35241.757392979925</c:v>
                </c:pt>
                <c:pt idx="690">
                  <c:v>6756.4532223946062</c:v>
                </c:pt>
                <c:pt idx="691">
                  <c:v>9766.0165921332027</c:v>
                </c:pt>
                <c:pt idx="692">
                  <c:v>14998.38689009637</c:v>
                </c:pt>
                <c:pt idx="693">
                  <c:v>9256.3341545588482</c:v>
                </c:pt>
                <c:pt idx="694">
                  <c:v>9087.706355555556</c:v>
                </c:pt>
                <c:pt idx="695">
                  <c:v>25862.40503333334</c:v>
                </c:pt>
                <c:pt idx="696">
                  <c:v>4543.314612424243</c:v>
                </c:pt>
                <c:pt idx="697">
                  <c:v>8940.062327730433</c:v>
                </c:pt>
                <c:pt idx="698">
                  <c:v>28634.424604985055</c:v>
                </c:pt>
                <c:pt idx="699">
                  <c:v>4751.2448431974926</c:v>
                </c:pt>
                <c:pt idx="700">
                  <c:v>7733.3099484569839</c:v>
                </c:pt>
                <c:pt idx="701">
                  <c:v>27930.221462788842</c:v>
                </c:pt>
                <c:pt idx="702">
                  <c:v>2474.753864587884</c:v>
                </c:pt>
                <c:pt idx="703">
                  <c:v>3863.61715329874</c:v>
                </c:pt>
                <c:pt idx="704">
                  <c:v>4061.5051044594597</c:v>
                </c:pt>
                <c:pt idx="705">
                  <c:v>3742.1218538121843</c:v>
                </c:pt>
                <c:pt idx="706">
                  <c:v>4969.4958497225807</c:v>
                </c:pt>
                <c:pt idx="707">
                  <c:v>9358.3195125053408</c:v>
                </c:pt>
                <c:pt idx="708">
                  <c:v>3162.5106650476719</c:v>
                </c:pt>
                <c:pt idx="709">
                  <c:v>4849.0141633976054</c:v>
                </c:pt>
                <c:pt idx="710">
                  <c:v>8661.4416458670057</c:v>
                </c:pt>
                <c:pt idx="711">
                  <c:v>0</c:v>
                </c:pt>
                <c:pt idx="712">
                  <c:v>13582.792349999996</c:v>
                </c:pt>
                <c:pt idx="713">
                  <c:v>63662.905957808929</c:v>
                </c:pt>
                <c:pt idx="714">
                  <c:v>10546.657451277446</c:v>
                </c:pt>
                <c:pt idx="715">
                  <c:v>14749.565964638303</c:v>
                </c:pt>
                <c:pt idx="716">
                  <c:v>13681.24022499999</c:v>
                </c:pt>
                <c:pt idx="717">
                  <c:v>6904.9856002380939</c:v>
                </c:pt>
                <c:pt idx="718">
                  <c:v>11762.612022222213</c:v>
                </c:pt>
                <c:pt idx="719">
                  <c:v>5566.9649666666664</c:v>
                </c:pt>
                <c:pt idx="720">
                  <c:v>6013.2348462962964</c:v>
                </c:pt>
                <c:pt idx="721">
                  <c:v>10266.006833333331</c:v>
                </c:pt>
                <c:pt idx="722">
                  <c:v>1918.2214000000001</c:v>
                </c:pt>
                <c:pt idx="723">
                  <c:v>8780.8479332432707</c:v>
                </c:pt>
                <c:pt idx="724">
                  <c:v>10148.429306898655</c:v>
                </c:pt>
                <c:pt idx="725">
                  <c:v>17651.111099999991</c:v>
                </c:pt>
                <c:pt idx="726">
                  <c:v>3699.7752585714275</c:v>
                </c:pt>
                <c:pt idx="727">
                  <c:v>6383.1558909320574</c:v>
                </c:pt>
                <c:pt idx="728">
                  <c:v>5025.9547000000002</c:v>
                </c:pt>
                <c:pt idx="729">
                  <c:v>4201.7649868070948</c:v>
                </c:pt>
                <c:pt idx="730">
                  <c:v>5230.7493971355461</c:v>
                </c:pt>
                <c:pt idx="731">
                  <c:v>10823.330245304596</c:v>
                </c:pt>
                <c:pt idx="732">
                  <c:v>5973.8964025844198</c:v>
                </c:pt>
                <c:pt idx="733">
                  <c:v>10926.812205128204</c:v>
                </c:pt>
                <c:pt idx="734">
                  <c:v>4560.8561750000008</c:v>
                </c:pt>
                <c:pt idx="735">
                  <c:v>6863.3924666666662</c:v>
                </c:pt>
                <c:pt idx="736">
                  <c:v>6721.367183333331</c:v>
                </c:pt>
                <c:pt idx="737">
                  <c:v>0</c:v>
                </c:pt>
                <c:pt idx="738">
                  <c:v>5072.7774000000009</c:v>
                </c:pt>
                <c:pt idx="739">
                  <c:v>1906.6599999999999</c:v>
                </c:pt>
                <c:pt idx="740">
                  <c:v>0</c:v>
                </c:pt>
                <c:pt idx="741">
                  <c:v>5162.6075666666666</c:v>
                </c:pt>
                <c:pt idx="742">
                  <c:v>6872.1830599999967</c:v>
                </c:pt>
                <c:pt idx="743">
                  <c:v>5684.9890000000014</c:v>
                </c:pt>
                <c:pt idx="744">
                  <c:v>0</c:v>
                </c:pt>
                <c:pt idx="745">
                  <c:v>0</c:v>
                </c:pt>
                <c:pt idx="746">
                  <c:v>0</c:v>
                </c:pt>
                <c:pt idx="747">
                  <c:v>3846.7079156673117</c:v>
                </c:pt>
                <c:pt idx="748">
                  <c:v>4015.4167400000001</c:v>
                </c:pt>
                <c:pt idx="749">
                  <c:v>4077.1573000000003</c:v>
                </c:pt>
                <c:pt idx="750">
                  <c:v>7693.0337027501864</c:v>
                </c:pt>
                <c:pt idx="751">
                  <c:v>12277.451024822778</c:v>
                </c:pt>
                <c:pt idx="752">
                  <c:v>12784.290056721858</c:v>
                </c:pt>
                <c:pt idx="753">
                  <c:v>4113.7536013104827</c:v>
                </c:pt>
                <c:pt idx="754">
                  <c:v>6742.52934</c:v>
                </c:pt>
                <c:pt idx="755">
                  <c:v>9090.8950999999961</c:v>
                </c:pt>
                <c:pt idx="756">
                  <c:v>4526.41</c:v>
                </c:pt>
                <c:pt idx="757">
                  <c:v>0</c:v>
                </c:pt>
                <c:pt idx="758">
                  <c:v>0</c:v>
                </c:pt>
                <c:pt idx="759">
                  <c:v>1900.3203868484845</c:v>
                </c:pt>
                <c:pt idx="760">
                  <c:v>3774.2846749999999</c:v>
                </c:pt>
                <c:pt idx="761">
                  <c:v>8544.9196821428541</c:v>
                </c:pt>
                <c:pt idx="762">
                  <c:v>1963.66641573169</c:v>
                </c:pt>
                <c:pt idx="763">
                  <c:v>3572.8105454140759</c:v>
                </c:pt>
                <c:pt idx="764">
                  <c:v>8328.1519262934271</c:v>
                </c:pt>
                <c:pt idx="765">
                  <c:v>3599.0071520856695</c:v>
                </c:pt>
                <c:pt idx="766">
                  <c:v>6274.678840925063</c:v>
                </c:pt>
                <c:pt idx="767">
                  <c:v>20053.501369941208</c:v>
                </c:pt>
                <c:pt idx="768">
                  <c:v>0</c:v>
                </c:pt>
                <c:pt idx="769">
                  <c:v>0</c:v>
                </c:pt>
                <c:pt idx="770">
                  <c:v>8176.7075999999997</c:v>
                </c:pt>
                <c:pt idx="771">
                  <c:v>5830.5999999999995</c:v>
                </c:pt>
                <c:pt idx="772">
                  <c:v>3900</c:v>
                </c:pt>
                <c:pt idx="773">
                  <c:v>8897.4746799999994</c:v>
                </c:pt>
                <c:pt idx="774">
                  <c:v>3445.9609568338556</c:v>
                </c:pt>
                <c:pt idx="775">
                  <c:v>4440.1530185340825</c:v>
                </c:pt>
                <c:pt idx="776">
                  <c:v>16059.355239572524</c:v>
                </c:pt>
                <c:pt idx="777">
                  <c:v>2104.4883111646582</c:v>
                </c:pt>
                <c:pt idx="778">
                  <c:v>3530.4765636363641</c:v>
                </c:pt>
                <c:pt idx="779">
                  <c:v>7192.6258642848516</c:v>
                </c:pt>
                <c:pt idx="780">
                  <c:v>8915.8316375000013</c:v>
                </c:pt>
                <c:pt idx="781">
                  <c:v>19673.789402319562</c:v>
                </c:pt>
                <c:pt idx="782">
                  <c:v>31586.129259508733</c:v>
                </c:pt>
                <c:pt idx="783">
                  <c:v>3097.5134383443069</c:v>
                </c:pt>
                <c:pt idx="784">
                  <c:v>5794.6876768657175</c:v>
                </c:pt>
                <c:pt idx="785">
                  <c:v>12682.268764298096</c:v>
                </c:pt>
                <c:pt idx="786">
                  <c:v>3441.7561154505488</c:v>
                </c:pt>
                <c:pt idx="787">
                  <c:v>8073.3160225806487</c:v>
                </c:pt>
                <c:pt idx="788">
                  <c:v>13338.397999716961</c:v>
                </c:pt>
              </c:numCache>
            </c:numRef>
          </c:xVal>
          <c:yVal>
            <c:numRef>
              <c:f>WeightUpdate!$M$6:$M$794</c:f>
              <c:numCache>
                <c:formatCode>#,##0.00</c:formatCode>
                <c:ptCount val="789"/>
                <c:pt idx="0">
                  <c:v>3.6602667811999998</c:v>
                </c:pt>
                <c:pt idx="1">
                  <c:v>4.1266592153000001</c:v>
                </c:pt>
                <c:pt idx="2">
                  <c:v>9.2528672047999994</c:v>
                </c:pt>
                <c:pt idx="3">
                  <c:v>1.9660682998000001</c:v>
                </c:pt>
                <c:pt idx="4">
                  <c:v>3.2737236848000002</c:v>
                </c:pt>
                <c:pt idx="5">
                  <c:v>5.0822183706999997</c:v>
                </c:pt>
                <c:pt idx="6">
                  <c:v>1.6166786432</c:v>
                </c:pt>
                <c:pt idx="7">
                  <c:v>1.951069025</c:v>
                </c:pt>
                <c:pt idx="8">
                  <c:v>4.5472809108999996</c:v>
                </c:pt>
                <c:pt idx="9">
                  <c:v>2.4737527449000001</c:v>
                </c:pt>
                <c:pt idx="10">
                  <c:v>2.4979951738000001</c:v>
                </c:pt>
                <c:pt idx="11">
                  <c:v>6.4171829888999996</c:v>
                </c:pt>
                <c:pt idx="12">
                  <c:v>0.3788453356</c:v>
                </c:pt>
                <c:pt idx="13">
                  <c:v>0.43807991219999998</c:v>
                </c:pt>
                <c:pt idx="14">
                  <c:v>1.370489761</c:v>
                </c:pt>
                <c:pt idx="15">
                  <c:v>1.2032655516999999</c:v>
                </c:pt>
                <c:pt idx="16">
                  <c:v>1.8112582724999999</c:v>
                </c:pt>
                <c:pt idx="17">
                  <c:v>4.4271629371000003</c:v>
                </c:pt>
                <c:pt idx="18">
                  <c:v>1.1988263545</c:v>
                </c:pt>
                <c:pt idx="19">
                  <c:v>1.4508264161</c:v>
                </c:pt>
                <c:pt idx="20">
                  <c:v>2.3199361943999999</c:v>
                </c:pt>
                <c:pt idx="21">
                  <c:v>1.2128163300999999</c:v>
                </c:pt>
                <c:pt idx="22">
                  <c:v>2.4866415708999998</c:v>
                </c:pt>
                <c:pt idx="23">
                  <c:v>5.0894181059000001</c:v>
                </c:pt>
                <c:pt idx="24">
                  <c:v>1.7349054866</c:v>
                </c:pt>
                <c:pt idx="25">
                  <c:v>1.9653221724000001</c:v>
                </c:pt>
                <c:pt idx="26">
                  <c:v>3.8586288415999999</c:v>
                </c:pt>
                <c:pt idx="27">
                  <c:v>0.77908044259999998</c:v>
                </c:pt>
                <c:pt idx="28">
                  <c:v>1.1652712198999999</c:v>
                </c:pt>
                <c:pt idx="29">
                  <c:v>2.8726984402000002</c:v>
                </c:pt>
                <c:pt idx="30">
                  <c:v>1.8492699071000001</c:v>
                </c:pt>
                <c:pt idx="31">
                  <c:v>2.0584879689000002</c:v>
                </c:pt>
                <c:pt idx="32">
                  <c:v>6.9969777673999998</c:v>
                </c:pt>
                <c:pt idx="33">
                  <c:v>0.79835272300000004</c:v>
                </c:pt>
                <c:pt idx="34">
                  <c:v>1.3174565685999999</c:v>
                </c:pt>
                <c:pt idx="35">
                  <c:v>3.5649831601000002</c:v>
                </c:pt>
                <c:pt idx="36">
                  <c:v>0.58912662459999998</c:v>
                </c:pt>
                <c:pt idx="37">
                  <c:v>1.0343985336999999</c:v>
                </c:pt>
                <c:pt idx="38">
                  <c:v>3.9074526207</c:v>
                </c:pt>
                <c:pt idx="39">
                  <c:v>0.58843412949999996</c:v>
                </c:pt>
                <c:pt idx="40">
                  <c:v>0.83892494799999995</c:v>
                </c:pt>
                <c:pt idx="41">
                  <c:v>1.2331418326000001</c:v>
                </c:pt>
                <c:pt idx="42">
                  <c:v>1.2824961387</c:v>
                </c:pt>
                <c:pt idx="43">
                  <c:v>2.1080193484</c:v>
                </c:pt>
                <c:pt idx="44">
                  <c:v>2.1396188712000002</c:v>
                </c:pt>
                <c:pt idx="45">
                  <c:v>1.4122152291000001</c:v>
                </c:pt>
                <c:pt idx="46">
                  <c:v>2.1998924991000002</c:v>
                </c:pt>
                <c:pt idx="47">
                  <c:v>3.9978753587</c:v>
                </c:pt>
                <c:pt idx="48">
                  <c:v>2.5413616049000001</c:v>
                </c:pt>
                <c:pt idx="49">
                  <c:v>3.6816895175000002</c:v>
                </c:pt>
                <c:pt idx="50">
                  <c:v>6.404339352</c:v>
                </c:pt>
                <c:pt idx="51">
                  <c:v>0.72859193990000004</c:v>
                </c:pt>
                <c:pt idx="52">
                  <c:v>0.92451740780000002</c:v>
                </c:pt>
                <c:pt idx="53">
                  <c:v>2.2205746217</c:v>
                </c:pt>
                <c:pt idx="54">
                  <c:v>0.42512161250000002</c:v>
                </c:pt>
                <c:pt idx="55">
                  <c:v>0.88973306860000001</c:v>
                </c:pt>
                <c:pt idx="56">
                  <c:v>5.4576873667000001</c:v>
                </c:pt>
                <c:pt idx="57">
                  <c:v>0.32864750459999997</c:v>
                </c:pt>
                <c:pt idx="58">
                  <c:v>0.60120019739999997</c:v>
                </c:pt>
                <c:pt idx="59">
                  <c:v>1.3525566698</c:v>
                </c:pt>
                <c:pt idx="60">
                  <c:v>0.36217565699999998</c:v>
                </c:pt>
                <c:pt idx="61">
                  <c:v>0.6255623052</c:v>
                </c:pt>
                <c:pt idx="62">
                  <c:v>1.2507053626</c:v>
                </c:pt>
                <c:pt idx="63">
                  <c:v>0.45442774429999999</c:v>
                </c:pt>
                <c:pt idx="64">
                  <c:v>1.4962385011999999</c:v>
                </c:pt>
                <c:pt idx="65">
                  <c:v>5.2924608956999997</c:v>
                </c:pt>
                <c:pt idx="66">
                  <c:v>0.33134662450000002</c:v>
                </c:pt>
                <c:pt idx="67">
                  <c:v>0.64068438699999997</c:v>
                </c:pt>
                <c:pt idx="68">
                  <c:v>2.4243779250999999</c:v>
                </c:pt>
                <c:pt idx="69">
                  <c:v>0.54261364919999999</c:v>
                </c:pt>
                <c:pt idx="70">
                  <c:v>0.94592986720000005</c:v>
                </c:pt>
                <c:pt idx="71">
                  <c:v>2.3257016141000002</c:v>
                </c:pt>
                <c:pt idx="72">
                  <c:v>0.477708733</c:v>
                </c:pt>
                <c:pt idx="73">
                  <c:v>0.63517848970000002</c:v>
                </c:pt>
                <c:pt idx="74">
                  <c:v>1.1862781048</c:v>
                </c:pt>
                <c:pt idx="75">
                  <c:v>0.67915137270000003</c:v>
                </c:pt>
                <c:pt idx="76">
                  <c:v>1.0809064025999999</c:v>
                </c:pt>
                <c:pt idx="77">
                  <c:v>1.3486476118999999</c:v>
                </c:pt>
                <c:pt idx="78">
                  <c:v>0.56380031959999999</c:v>
                </c:pt>
                <c:pt idx="79">
                  <c:v>0.75108834570000005</c:v>
                </c:pt>
                <c:pt idx="80">
                  <c:v>1.6546205656999999</c:v>
                </c:pt>
                <c:pt idx="81">
                  <c:v>0.78757290710000005</c:v>
                </c:pt>
                <c:pt idx="82">
                  <c:v>0.90031072059999995</c:v>
                </c:pt>
                <c:pt idx="83">
                  <c:v>1.0704456666</c:v>
                </c:pt>
                <c:pt idx="84">
                  <c:v>0.3716595493</c:v>
                </c:pt>
                <c:pt idx="85">
                  <c:v>0.46915436570000002</c:v>
                </c:pt>
                <c:pt idx="86">
                  <c:v>1.3624442164999999</c:v>
                </c:pt>
                <c:pt idx="87">
                  <c:v>2.7588675385000001</c:v>
                </c:pt>
                <c:pt idx="88">
                  <c:v>4.0859189067999999</c:v>
                </c:pt>
                <c:pt idx="89">
                  <c:v>4.4573660801999999</c:v>
                </c:pt>
                <c:pt idx="90">
                  <c:v>15.513860624799999</c:v>
                </c:pt>
                <c:pt idx="91">
                  <c:v>17.0652466873</c:v>
                </c:pt>
                <c:pt idx="92">
                  <c:v>18.616632749800001</c:v>
                </c:pt>
                <c:pt idx="93">
                  <c:v>0.90922004720000005</c:v>
                </c:pt>
                <c:pt idx="94">
                  <c:v>1.1682734080999999</c:v>
                </c:pt>
                <c:pt idx="95">
                  <c:v>2.3546011358999999</c:v>
                </c:pt>
                <c:pt idx="96">
                  <c:v>0.64310317520000004</c:v>
                </c:pt>
                <c:pt idx="97">
                  <c:v>0.94676487590000002</c:v>
                </c:pt>
                <c:pt idx="98">
                  <c:v>2.0270977564999999</c:v>
                </c:pt>
                <c:pt idx="99">
                  <c:v>0.66895626409999998</c:v>
                </c:pt>
                <c:pt idx="100">
                  <c:v>0.74669967940000004</c:v>
                </c:pt>
                <c:pt idx="101">
                  <c:v>1.8446413385</c:v>
                </c:pt>
                <c:pt idx="102">
                  <c:v>0.40587809549999998</c:v>
                </c:pt>
                <c:pt idx="103">
                  <c:v>0.4091032979</c:v>
                </c:pt>
                <c:pt idx="104">
                  <c:v>0.90278253019999999</c:v>
                </c:pt>
                <c:pt idx="105">
                  <c:v>0.79668765289999999</c:v>
                </c:pt>
                <c:pt idx="106">
                  <c:v>1.0917492552000001</c:v>
                </c:pt>
                <c:pt idx="107">
                  <c:v>10.2167308829</c:v>
                </c:pt>
                <c:pt idx="108">
                  <c:v>0.54300699200000002</c:v>
                </c:pt>
                <c:pt idx="109">
                  <c:v>0.88109762400000002</c:v>
                </c:pt>
                <c:pt idx="110">
                  <c:v>2.2890975605000001</c:v>
                </c:pt>
                <c:pt idx="111">
                  <c:v>1.4460520682</c:v>
                </c:pt>
                <c:pt idx="112">
                  <c:v>3.2537503952</c:v>
                </c:pt>
                <c:pt idx="113">
                  <c:v>3.9515118263</c:v>
                </c:pt>
                <c:pt idx="114">
                  <c:v>0.41370950509999999</c:v>
                </c:pt>
                <c:pt idx="115">
                  <c:v>0.60552811409999996</c:v>
                </c:pt>
                <c:pt idx="116">
                  <c:v>0.79320204920000004</c:v>
                </c:pt>
                <c:pt idx="117">
                  <c:v>0.43199552099999999</c:v>
                </c:pt>
                <c:pt idx="118">
                  <c:v>0.93582618250000005</c:v>
                </c:pt>
                <c:pt idx="119">
                  <c:v>2.4814711916999999</c:v>
                </c:pt>
                <c:pt idx="120">
                  <c:v>0.28626553589999998</c:v>
                </c:pt>
                <c:pt idx="121">
                  <c:v>0.376021991</c:v>
                </c:pt>
                <c:pt idx="122">
                  <c:v>0.43161146569999997</c:v>
                </c:pt>
                <c:pt idx="123">
                  <c:v>0.4182577006</c:v>
                </c:pt>
                <c:pt idx="124">
                  <c:v>0.56026488109999995</c:v>
                </c:pt>
                <c:pt idx="125">
                  <c:v>1.8194261067999999</c:v>
                </c:pt>
                <c:pt idx="126">
                  <c:v>0.46397427930000001</c:v>
                </c:pt>
                <c:pt idx="127">
                  <c:v>0.71444373780000003</c:v>
                </c:pt>
                <c:pt idx="128">
                  <c:v>1.9128619748</c:v>
                </c:pt>
                <c:pt idx="129">
                  <c:v>10.0852544393</c:v>
                </c:pt>
                <c:pt idx="130">
                  <c:v>10.774040705999999</c:v>
                </c:pt>
                <c:pt idx="131">
                  <c:v>16.5805192515</c:v>
                </c:pt>
                <c:pt idx="132">
                  <c:v>5.1834615864</c:v>
                </c:pt>
                <c:pt idx="133">
                  <c:v>5.5528684550999996</c:v>
                </c:pt>
                <c:pt idx="134">
                  <c:v>8.2055573406000004</c:v>
                </c:pt>
                <c:pt idx="135">
                  <c:v>1.8886303863</c:v>
                </c:pt>
                <c:pt idx="136">
                  <c:v>2.2890687262</c:v>
                </c:pt>
                <c:pt idx="137">
                  <c:v>4.2568591974999999</c:v>
                </c:pt>
                <c:pt idx="138">
                  <c:v>1.5662091234</c:v>
                </c:pt>
                <c:pt idx="139">
                  <c:v>2.3405070590000001</c:v>
                </c:pt>
                <c:pt idx="140">
                  <c:v>3.9067164830999999</c:v>
                </c:pt>
                <c:pt idx="141">
                  <c:v>1.2397376885</c:v>
                </c:pt>
                <c:pt idx="142">
                  <c:v>2.5682393276000002</c:v>
                </c:pt>
                <c:pt idx="143">
                  <c:v>4.8427898401</c:v>
                </c:pt>
                <c:pt idx="144">
                  <c:v>1.4366276125999999</c:v>
                </c:pt>
                <c:pt idx="145">
                  <c:v>1.7670861787000001</c:v>
                </c:pt>
                <c:pt idx="146">
                  <c:v>2.4707377522999998</c:v>
                </c:pt>
                <c:pt idx="147">
                  <c:v>1.4398718451000001</c:v>
                </c:pt>
                <c:pt idx="148">
                  <c:v>2.0041410600999998</c:v>
                </c:pt>
                <c:pt idx="149">
                  <c:v>2.9739718385999998</c:v>
                </c:pt>
                <c:pt idx="150">
                  <c:v>1.0280089113999999</c:v>
                </c:pt>
                <c:pt idx="151">
                  <c:v>1.2434505181</c:v>
                </c:pt>
                <c:pt idx="152">
                  <c:v>1.944358587</c:v>
                </c:pt>
                <c:pt idx="153">
                  <c:v>0.54857001839999997</c:v>
                </c:pt>
                <c:pt idx="154">
                  <c:v>0.71445862969999996</c:v>
                </c:pt>
                <c:pt idx="155">
                  <c:v>1.9798742066999999</c:v>
                </c:pt>
                <c:pt idx="156">
                  <c:v>1.6044879079000001</c:v>
                </c:pt>
                <c:pt idx="157">
                  <c:v>2.3203705363</c:v>
                </c:pt>
                <c:pt idx="158">
                  <c:v>3.2767319684</c:v>
                </c:pt>
                <c:pt idx="159">
                  <c:v>1.6213643276</c:v>
                </c:pt>
                <c:pt idx="160">
                  <c:v>1.8180414497999999</c:v>
                </c:pt>
                <c:pt idx="161">
                  <c:v>2.9699168711000001</c:v>
                </c:pt>
                <c:pt idx="162">
                  <c:v>0.43421477219999999</c:v>
                </c:pt>
                <c:pt idx="163">
                  <c:v>0.60994967200000005</c:v>
                </c:pt>
                <c:pt idx="164">
                  <c:v>1.4030322493</c:v>
                </c:pt>
                <c:pt idx="165">
                  <c:v>0.70170297010000005</c:v>
                </c:pt>
                <c:pt idx="166">
                  <c:v>1.0072089363000001</c:v>
                </c:pt>
                <c:pt idx="167">
                  <c:v>1.3932420271999999</c:v>
                </c:pt>
                <c:pt idx="168">
                  <c:v>0.33661041809999998</c:v>
                </c:pt>
                <c:pt idx="169">
                  <c:v>0.52866103230000006</c:v>
                </c:pt>
                <c:pt idx="170">
                  <c:v>0.55423365170000005</c:v>
                </c:pt>
                <c:pt idx="171">
                  <c:v>0.71639765570000002</c:v>
                </c:pt>
                <c:pt idx="172">
                  <c:v>1.122339988</c:v>
                </c:pt>
                <c:pt idx="173">
                  <c:v>2.3828869484999999</c:v>
                </c:pt>
                <c:pt idx="174">
                  <c:v>0.7157005447</c:v>
                </c:pt>
                <c:pt idx="175">
                  <c:v>1.3315018136000001</c:v>
                </c:pt>
                <c:pt idx="176">
                  <c:v>1.8679889389</c:v>
                </c:pt>
                <c:pt idx="177">
                  <c:v>0.37716549500000002</c:v>
                </c:pt>
                <c:pt idx="178">
                  <c:v>0.57600951489999996</c:v>
                </c:pt>
                <c:pt idx="179">
                  <c:v>1.106983115</c:v>
                </c:pt>
                <c:pt idx="180">
                  <c:v>12.883721995</c:v>
                </c:pt>
                <c:pt idx="181">
                  <c:v>13.1672310534</c:v>
                </c:pt>
                <c:pt idx="182">
                  <c:v>20.784221645100001</c:v>
                </c:pt>
                <c:pt idx="183">
                  <c:v>5.4127000000000001</c:v>
                </c:pt>
                <c:pt idx="184">
                  <c:v>6.9889000000000001</c:v>
                </c:pt>
                <c:pt idx="185">
                  <c:v>11.1012940949</c:v>
                </c:pt>
                <c:pt idx="186">
                  <c:v>3.2472628056000001</c:v>
                </c:pt>
                <c:pt idx="187">
                  <c:v>5.7695590989000003</c:v>
                </c:pt>
                <c:pt idx="188">
                  <c:v>13.206256459</c:v>
                </c:pt>
                <c:pt idx="189">
                  <c:v>4.1294127946000003</c:v>
                </c:pt>
                <c:pt idx="190">
                  <c:v>5.1223271101999996</c:v>
                </c:pt>
                <c:pt idx="191">
                  <c:v>8.5486578353000002</c:v>
                </c:pt>
                <c:pt idx="192">
                  <c:v>4.893067243</c:v>
                </c:pt>
                <c:pt idx="193">
                  <c:v>7.4472975890999997</c:v>
                </c:pt>
                <c:pt idx="194">
                  <c:v>7.5450570531999999</c:v>
                </c:pt>
                <c:pt idx="195">
                  <c:v>2.6163105723000002</c:v>
                </c:pt>
                <c:pt idx="196">
                  <c:v>3.6870232038999999</c:v>
                </c:pt>
                <c:pt idx="197">
                  <c:v>5.8392834662000004</c:v>
                </c:pt>
                <c:pt idx="198">
                  <c:v>4.2462755556999996</c:v>
                </c:pt>
                <c:pt idx="199">
                  <c:v>4.8641338101000002</c:v>
                </c:pt>
                <c:pt idx="200">
                  <c:v>6.9893560319999999</c:v>
                </c:pt>
                <c:pt idx="201">
                  <c:v>6.2876233006</c:v>
                </c:pt>
                <c:pt idx="202">
                  <c:v>6.9911784453000001</c:v>
                </c:pt>
                <c:pt idx="203">
                  <c:v>9.3031256070000001</c:v>
                </c:pt>
                <c:pt idx="204">
                  <c:v>1.508920652</c:v>
                </c:pt>
                <c:pt idx="205">
                  <c:v>2.1744028503999999</c:v>
                </c:pt>
                <c:pt idx="206">
                  <c:v>3.9731200244</c:v>
                </c:pt>
                <c:pt idx="207">
                  <c:v>2.4867883539000002</c:v>
                </c:pt>
                <c:pt idx="208">
                  <c:v>3.3608830321999998</c:v>
                </c:pt>
                <c:pt idx="209">
                  <c:v>6.0860301722000001</c:v>
                </c:pt>
                <c:pt idx="210">
                  <c:v>3.4481286004</c:v>
                </c:pt>
                <c:pt idx="211">
                  <c:v>4.2289152695999999</c:v>
                </c:pt>
                <c:pt idx="212">
                  <c:v>4.9727880560999997</c:v>
                </c:pt>
                <c:pt idx="213">
                  <c:v>0.97494698960000004</c:v>
                </c:pt>
                <c:pt idx="214">
                  <c:v>1.2259071712</c:v>
                </c:pt>
                <c:pt idx="215">
                  <c:v>1.3721562754000001</c:v>
                </c:pt>
                <c:pt idx="216">
                  <c:v>1.3824985976999999</c:v>
                </c:pt>
                <c:pt idx="217">
                  <c:v>1.9363503424999999</c:v>
                </c:pt>
                <c:pt idx="218">
                  <c:v>4.7131331724000001</c:v>
                </c:pt>
                <c:pt idx="219">
                  <c:v>0.69493144679999996</c:v>
                </c:pt>
                <c:pt idx="220">
                  <c:v>0.9086843322</c:v>
                </c:pt>
                <c:pt idx="221">
                  <c:v>1.7090014348</c:v>
                </c:pt>
                <c:pt idx="222">
                  <c:v>1.9627193053</c:v>
                </c:pt>
                <c:pt idx="223">
                  <c:v>2.7971924663999999</c:v>
                </c:pt>
                <c:pt idx="224">
                  <c:v>4.2912562729000001</c:v>
                </c:pt>
                <c:pt idx="225">
                  <c:v>2.2768848493</c:v>
                </c:pt>
                <c:pt idx="226">
                  <c:v>5.3151674955999999</c:v>
                </c:pt>
                <c:pt idx="227">
                  <c:v>5.4275123957</c:v>
                </c:pt>
                <c:pt idx="228">
                  <c:v>2.4605424531</c:v>
                </c:pt>
                <c:pt idx="229">
                  <c:v>2.6718987171999999</c:v>
                </c:pt>
                <c:pt idx="230">
                  <c:v>3.1603809234</c:v>
                </c:pt>
                <c:pt idx="231">
                  <c:v>1.7326587036000001</c:v>
                </c:pt>
                <c:pt idx="232">
                  <c:v>2.1968454118</c:v>
                </c:pt>
                <c:pt idx="233">
                  <c:v>3.4121527779999998</c:v>
                </c:pt>
                <c:pt idx="234">
                  <c:v>1.8831525584</c:v>
                </c:pt>
                <c:pt idx="235">
                  <c:v>2.4141099540000002</c:v>
                </c:pt>
                <c:pt idx="236">
                  <c:v>4.3052033613000003</c:v>
                </c:pt>
                <c:pt idx="237">
                  <c:v>0.70891982860000002</c:v>
                </c:pt>
                <c:pt idx="238">
                  <c:v>0.86548877759999998</c:v>
                </c:pt>
                <c:pt idx="239">
                  <c:v>1.6135497073</c:v>
                </c:pt>
                <c:pt idx="240">
                  <c:v>0.7474808973</c:v>
                </c:pt>
                <c:pt idx="241">
                  <c:v>0.83830758770000002</c:v>
                </c:pt>
                <c:pt idx="242">
                  <c:v>1.2807297506999999</c:v>
                </c:pt>
                <c:pt idx="243">
                  <c:v>2.4880139216999999</c:v>
                </c:pt>
                <c:pt idx="244">
                  <c:v>2.9110227162000002</c:v>
                </c:pt>
                <c:pt idx="245">
                  <c:v>4.5112340339000001</c:v>
                </c:pt>
                <c:pt idx="246">
                  <c:v>0.70503442000000005</c:v>
                </c:pt>
                <c:pt idx="247">
                  <c:v>1.3371198132</c:v>
                </c:pt>
                <c:pt idx="248">
                  <c:v>3.0737346193000001</c:v>
                </c:pt>
                <c:pt idx="249">
                  <c:v>1.0211203934999999</c:v>
                </c:pt>
                <c:pt idx="250">
                  <c:v>1.6590917142999999</c:v>
                </c:pt>
                <c:pt idx="251">
                  <c:v>2.6025447010999998</c:v>
                </c:pt>
                <c:pt idx="252">
                  <c:v>0.47620954459999998</c:v>
                </c:pt>
                <c:pt idx="253">
                  <c:v>0.64851711580000004</c:v>
                </c:pt>
                <c:pt idx="254">
                  <c:v>0.87133985970000005</c:v>
                </c:pt>
                <c:pt idx="255">
                  <c:v>0.96947046370000001</c:v>
                </c:pt>
                <c:pt idx="256">
                  <c:v>2.1415738974999998</c:v>
                </c:pt>
                <c:pt idx="257">
                  <c:v>4.1458573655000004</c:v>
                </c:pt>
                <c:pt idx="258">
                  <c:v>0.51440994620000002</c:v>
                </c:pt>
                <c:pt idx="259">
                  <c:v>0.73477564939999995</c:v>
                </c:pt>
                <c:pt idx="260">
                  <c:v>1.4821152324</c:v>
                </c:pt>
                <c:pt idx="261">
                  <c:v>0.54707971180000003</c:v>
                </c:pt>
                <c:pt idx="262">
                  <c:v>0.62772136040000004</c:v>
                </c:pt>
                <c:pt idx="263">
                  <c:v>0.77412365279999995</c:v>
                </c:pt>
                <c:pt idx="264">
                  <c:v>0.45623358269999997</c:v>
                </c:pt>
                <c:pt idx="265">
                  <c:v>0.56919692550000001</c:v>
                </c:pt>
                <c:pt idx="266">
                  <c:v>0.77645007909999997</c:v>
                </c:pt>
                <c:pt idx="267">
                  <c:v>0.55834262300000004</c:v>
                </c:pt>
                <c:pt idx="268">
                  <c:v>0.8867626193</c:v>
                </c:pt>
                <c:pt idx="269">
                  <c:v>3.1711062409999999</c:v>
                </c:pt>
                <c:pt idx="270">
                  <c:v>0.6528738409</c:v>
                </c:pt>
                <c:pt idx="271">
                  <c:v>0.80152873889999998</c:v>
                </c:pt>
                <c:pt idx="272">
                  <c:v>1.5661157588000001</c:v>
                </c:pt>
                <c:pt idx="273">
                  <c:v>0.94111828620000004</c:v>
                </c:pt>
                <c:pt idx="274">
                  <c:v>1.2931571368000001</c:v>
                </c:pt>
                <c:pt idx="275">
                  <c:v>2.0840568905999999</c:v>
                </c:pt>
                <c:pt idx="276">
                  <c:v>1.0822629734</c:v>
                </c:pt>
                <c:pt idx="277">
                  <c:v>1.7011128542</c:v>
                </c:pt>
                <c:pt idx="278">
                  <c:v>4.6013959124000001</c:v>
                </c:pt>
                <c:pt idx="279">
                  <c:v>1.5053870029</c:v>
                </c:pt>
                <c:pt idx="280">
                  <c:v>1.5645144808</c:v>
                </c:pt>
                <c:pt idx="281">
                  <c:v>3.3528674712000002</c:v>
                </c:pt>
                <c:pt idx="282">
                  <c:v>0.66961199029999996</c:v>
                </c:pt>
                <c:pt idx="283">
                  <c:v>0.88615914009999996</c:v>
                </c:pt>
                <c:pt idx="284">
                  <c:v>1.8414548354</c:v>
                </c:pt>
                <c:pt idx="285">
                  <c:v>0.69510284860000005</c:v>
                </c:pt>
                <c:pt idx="286">
                  <c:v>0.95564324099999998</c:v>
                </c:pt>
                <c:pt idx="287">
                  <c:v>1.6537768100000001</c:v>
                </c:pt>
                <c:pt idx="288">
                  <c:v>0.54349575549999996</c:v>
                </c:pt>
                <c:pt idx="289">
                  <c:v>0.61871024529999996</c:v>
                </c:pt>
                <c:pt idx="290">
                  <c:v>1.2885057526000001</c:v>
                </c:pt>
                <c:pt idx="291">
                  <c:v>1.1393034672</c:v>
                </c:pt>
                <c:pt idx="292">
                  <c:v>1.5316465599</c:v>
                </c:pt>
                <c:pt idx="293">
                  <c:v>2.9797864299999999</c:v>
                </c:pt>
                <c:pt idx="294">
                  <c:v>0.68660857019999999</c:v>
                </c:pt>
                <c:pt idx="295">
                  <c:v>1.9959328408999999</c:v>
                </c:pt>
                <c:pt idx="296">
                  <c:v>5.3949913402999998</c:v>
                </c:pt>
                <c:pt idx="297">
                  <c:v>0.90222881450000003</c:v>
                </c:pt>
                <c:pt idx="298">
                  <c:v>1.9185492298</c:v>
                </c:pt>
                <c:pt idx="299">
                  <c:v>2.7284281978</c:v>
                </c:pt>
                <c:pt idx="300">
                  <c:v>0.50563079050000004</c:v>
                </c:pt>
                <c:pt idx="301">
                  <c:v>0.61020649339999999</c:v>
                </c:pt>
                <c:pt idx="302">
                  <c:v>0.92394379049999997</c:v>
                </c:pt>
                <c:pt idx="303">
                  <c:v>1.1335566834999999</c:v>
                </c:pt>
                <c:pt idx="304">
                  <c:v>2.2553162251000001</c:v>
                </c:pt>
                <c:pt idx="305">
                  <c:v>3.9571805939</c:v>
                </c:pt>
                <c:pt idx="306">
                  <c:v>0.35476604109999998</c:v>
                </c:pt>
                <c:pt idx="307">
                  <c:v>0.67667332499999999</c:v>
                </c:pt>
                <c:pt idx="308">
                  <c:v>1.0455141684</c:v>
                </c:pt>
                <c:pt idx="309">
                  <c:v>0.33246778890000001</c:v>
                </c:pt>
                <c:pt idx="310">
                  <c:v>0.65099674610000002</c:v>
                </c:pt>
                <c:pt idx="311">
                  <c:v>1.0972819877</c:v>
                </c:pt>
                <c:pt idx="312">
                  <c:v>0.65836498880000005</c:v>
                </c:pt>
                <c:pt idx="313">
                  <c:v>1.0389334416</c:v>
                </c:pt>
                <c:pt idx="314">
                  <c:v>1.4816463875999999</c:v>
                </c:pt>
                <c:pt idx="315">
                  <c:v>0.26910232490000002</c:v>
                </c:pt>
                <c:pt idx="316">
                  <c:v>1.5576545033</c:v>
                </c:pt>
                <c:pt idx="317">
                  <c:v>7.9663602165</c:v>
                </c:pt>
                <c:pt idx="318">
                  <c:v>0.49359056849999999</c:v>
                </c:pt>
                <c:pt idx="319">
                  <c:v>0.93683226819999998</c:v>
                </c:pt>
                <c:pt idx="320">
                  <c:v>3.0089663177000001</c:v>
                </c:pt>
                <c:pt idx="321">
                  <c:v>1.0269406590000001</c:v>
                </c:pt>
                <c:pt idx="322">
                  <c:v>1.4153513961999999</c:v>
                </c:pt>
                <c:pt idx="323">
                  <c:v>2.3087981284999999</c:v>
                </c:pt>
                <c:pt idx="324">
                  <c:v>0.26738588520000001</c:v>
                </c:pt>
                <c:pt idx="325">
                  <c:v>0.37803171899999999</c:v>
                </c:pt>
                <c:pt idx="326">
                  <c:v>0.48105370590000002</c:v>
                </c:pt>
                <c:pt idx="327">
                  <c:v>0.32735256280000002</c:v>
                </c:pt>
                <c:pt idx="328">
                  <c:v>0.71316699539999995</c:v>
                </c:pt>
                <c:pt idx="329">
                  <c:v>1.7855019469</c:v>
                </c:pt>
                <c:pt idx="330">
                  <c:v>9.9312219776999999</c:v>
                </c:pt>
                <c:pt idx="331">
                  <c:v>10.956792969</c:v>
                </c:pt>
                <c:pt idx="332">
                  <c:v>19.220469576700001</c:v>
                </c:pt>
                <c:pt idx="333">
                  <c:v>1.5914662224</c:v>
                </c:pt>
                <c:pt idx="334">
                  <c:v>2.5004130186000002</c:v>
                </c:pt>
                <c:pt idx="335">
                  <c:v>4.6689461024999996</c:v>
                </c:pt>
                <c:pt idx="336">
                  <c:v>1.5965296683000001</c:v>
                </c:pt>
                <c:pt idx="337">
                  <c:v>3.0226704415999999</c:v>
                </c:pt>
                <c:pt idx="338">
                  <c:v>4.4846019033999998</c:v>
                </c:pt>
                <c:pt idx="339">
                  <c:v>1.1061617342000001</c:v>
                </c:pt>
                <c:pt idx="340">
                  <c:v>1.8310536038</c:v>
                </c:pt>
                <c:pt idx="341">
                  <c:v>3.1407178529999999</c:v>
                </c:pt>
                <c:pt idx="342">
                  <c:v>0.95309731929999997</c:v>
                </c:pt>
                <c:pt idx="343">
                  <c:v>2.2416589322</c:v>
                </c:pt>
                <c:pt idx="344">
                  <c:v>3.5572695745999998</c:v>
                </c:pt>
                <c:pt idx="345">
                  <c:v>0.74087770129999997</c:v>
                </c:pt>
                <c:pt idx="346">
                  <c:v>0.84696041369999997</c:v>
                </c:pt>
                <c:pt idx="347">
                  <c:v>1.3031316079999999</c:v>
                </c:pt>
                <c:pt idx="348">
                  <c:v>0.6909196205</c:v>
                </c:pt>
                <c:pt idx="349">
                  <c:v>1.1823821725999999</c:v>
                </c:pt>
                <c:pt idx="350">
                  <c:v>1.8490279727000001</c:v>
                </c:pt>
                <c:pt idx="351">
                  <c:v>1.9740121131999999</c:v>
                </c:pt>
                <c:pt idx="352">
                  <c:v>2.4000618727999998</c:v>
                </c:pt>
                <c:pt idx="353">
                  <c:v>3.2444711958000001</c:v>
                </c:pt>
                <c:pt idx="354">
                  <c:v>0.64751833089999999</c:v>
                </c:pt>
                <c:pt idx="355">
                  <c:v>0.96334702500000002</c:v>
                </c:pt>
                <c:pt idx="356">
                  <c:v>1.9820458124</c:v>
                </c:pt>
                <c:pt idx="357">
                  <c:v>0.40920655210000001</c:v>
                </c:pt>
                <c:pt idx="358">
                  <c:v>0.89529726249999997</c:v>
                </c:pt>
                <c:pt idx="359">
                  <c:v>1.5465060997</c:v>
                </c:pt>
                <c:pt idx="360">
                  <c:v>0.70447528559999995</c:v>
                </c:pt>
                <c:pt idx="361">
                  <c:v>1.2841646968</c:v>
                </c:pt>
                <c:pt idx="362">
                  <c:v>1.8087349773000001</c:v>
                </c:pt>
                <c:pt idx="363">
                  <c:v>3.6041024832000002</c:v>
                </c:pt>
                <c:pt idx="364">
                  <c:v>4.1688528896000001</c:v>
                </c:pt>
                <c:pt idx="365">
                  <c:v>7.1650818379999999</c:v>
                </c:pt>
                <c:pt idx="366">
                  <c:v>1.108656519</c:v>
                </c:pt>
                <c:pt idx="367">
                  <c:v>3.0379602798000001</c:v>
                </c:pt>
                <c:pt idx="368">
                  <c:v>3.6823855634</c:v>
                </c:pt>
                <c:pt idx="369">
                  <c:v>2.1682454055</c:v>
                </c:pt>
                <c:pt idx="370">
                  <c:v>2.9302258175000002</c:v>
                </c:pt>
                <c:pt idx="371">
                  <c:v>4.3112957768999998</c:v>
                </c:pt>
                <c:pt idx="372">
                  <c:v>1.9505728097999999</c:v>
                </c:pt>
                <c:pt idx="373">
                  <c:v>2.2918923074999999</c:v>
                </c:pt>
                <c:pt idx="374">
                  <c:v>3.5731837143999998</c:v>
                </c:pt>
                <c:pt idx="375">
                  <c:v>5.3530287342999996</c:v>
                </c:pt>
                <c:pt idx="376">
                  <c:v>5.9578392541999996</c:v>
                </c:pt>
                <c:pt idx="377">
                  <c:v>8.0753523306999995</c:v>
                </c:pt>
                <c:pt idx="378">
                  <c:v>2.9163441040999998</c:v>
                </c:pt>
                <c:pt idx="379">
                  <c:v>4.3871470229999998</c:v>
                </c:pt>
                <c:pt idx="380">
                  <c:v>5.8087349316000001</c:v>
                </c:pt>
                <c:pt idx="381">
                  <c:v>1.5569802658</c:v>
                </c:pt>
                <c:pt idx="382">
                  <c:v>2.5829765618999998</c:v>
                </c:pt>
                <c:pt idx="383">
                  <c:v>3.0751899362000001</c:v>
                </c:pt>
                <c:pt idx="384">
                  <c:v>1.5018099568000001</c:v>
                </c:pt>
                <c:pt idx="385">
                  <c:v>2.3370748138000002</c:v>
                </c:pt>
                <c:pt idx="386">
                  <c:v>4.3282553062</c:v>
                </c:pt>
                <c:pt idx="387">
                  <c:v>0.88110901919999995</c:v>
                </c:pt>
                <c:pt idx="388">
                  <c:v>1.1812908613999999</c:v>
                </c:pt>
                <c:pt idx="389">
                  <c:v>1.6194815467000001</c:v>
                </c:pt>
                <c:pt idx="390">
                  <c:v>0.49951953069999999</c:v>
                </c:pt>
                <c:pt idx="391">
                  <c:v>0.83453610600000006</c:v>
                </c:pt>
                <c:pt idx="392">
                  <c:v>2.0706242981999998</c:v>
                </c:pt>
                <c:pt idx="393">
                  <c:v>0.60502788389999995</c:v>
                </c:pt>
                <c:pt idx="394">
                  <c:v>1.1109299016</c:v>
                </c:pt>
                <c:pt idx="395">
                  <c:v>3.3029948814000001</c:v>
                </c:pt>
                <c:pt idx="396">
                  <c:v>1.2732264468000001</c:v>
                </c:pt>
                <c:pt idx="397">
                  <c:v>1.9824813480000001</c:v>
                </c:pt>
                <c:pt idx="398">
                  <c:v>4.9866376978</c:v>
                </c:pt>
                <c:pt idx="399">
                  <c:v>0.94769164790000004</c:v>
                </c:pt>
                <c:pt idx="400">
                  <c:v>1.412072134</c:v>
                </c:pt>
                <c:pt idx="401">
                  <c:v>2.4491826766</c:v>
                </c:pt>
                <c:pt idx="402">
                  <c:v>0.82754980229999997</c:v>
                </c:pt>
                <c:pt idx="403">
                  <c:v>1.2491118453000001</c:v>
                </c:pt>
                <c:pt idx="404">
                  <c:v>1.6080763580999999</c:v>
                </c:pt>
                <c:pt idx="405">
                  <c:v>1.1468472729999999</c:v>
                </c:pt>
                <c:pt idx="406">
                  <c:v>2.4163852117000002</c:v>
                </c:pt>
                <c:pt idx="407">
                  <c:v>5.1363612054000001</c:v>
                </c:pt>
                <c:pt idx="408">
                  <c:v>0.78635688820000005</c:v>
                </c:pt>
                <c:pt idx="409">
                  <c:v>1.2833275882999999</c:v>
                </c:pt>
                <c:pt idx="410">
                  <c:v>2.7479351577000002</c:v>
                </c:pt>
                <c:pt idx="411">
                  <c:v>0.45585965099999998</c:v>
                </c:pt>
                <c:pt idx="412">
                  <c:v>1.2086487111999999</c:v>
                </c:pt>
                <c:pt idx="413">
                  <c:v>2.7066603485999998</c:v>
                </c:pt>
                <c:pt idx="414">
                  <c:v>1.2535206383999999</c:v>
                </c:pt>
                <c:pt idx="415">
                  <c:v>2.3620582017</c:v>
                </c:pt>
                <c:pt idx="416">
                  <c:v>3.9894943919000001</c:v>
                </c:pt>
                <c:pt idx="417">
                  <c:v>1.1314045975</c:v>
                </c:pt>
                <c:pt idx="418">
                  <c:v>1.8923303052</c:v>
                </c:pt>
                <c:pt idx="419">
                  <c:v>5.6369024851000002</c:v>
                </c:pt>
                <c:pt idx="420">
                  <c:v>0.93310755499999998</c:v>
                </c:pt>
                <c:pt idx="421">
                  <c:v>2.0850896548</c:v>
                </c:pt>
                <c:pt idx="422">
                  <c:v>2.9581787995000002</c:v>
                </c:pt>
                <c:pt idx="423">
                  <c:v>0.89143447450000002</c:v>
                </c:pt>
                <c:pt idx="424">
                  <c:v>1.2541975335</c:v>
                </c:pt>
                <c:pt idx="425">
                  <c:v>3.0875324687000001</c:v>
                </c:pt>
                <c:pt idx="426">
                  <c:v>0.57768133889999995</c:v>
                </c:pt>
                <c:pt idx="427">
                  <c:v>1.1313725443</c:v>
                </c:pt>
                <c:pt idx="428">
                  <c:v>2.9849406985</c:v>
                </c:pt>
                <c:pt idx="429">
                  <c:v>0.61804375680000001</c:v>
                </c:pt>
                <c:pt idx="430">
                  <c:v>1.1483083866999999</c:v>
                </c:pt>
                <c:pt idx="431">
                  <c:v>2.1137842614000002</c:v>
                </c:pt>
                <c:pt idx="432">
                  <c:v>1.8804258404</c:v>
                </c:pt>
                <c:pt idx="433">
                  <c:v>2.3899147622000001</c:v>
                </c:pt>
                <c:pt idx="434">
                  <c:v>4.9970514867000002</c:v>
                </c:pt>
                <c:pt idx="435">
                  <c:v>0.30198003629999998</c:v>
                </c:pt>
                <c:pt idx="436">
                  <c:v>0.56883800110000005</c:v>
                </c:pt>
                <c:pt idx="437">
                  <c:v>0.9948075073</c:v>
                </c:pt>
                <c:pt idx="438">
                  <c:v>0.35548879090000002</c:v>
                </c:pt>
                <c:pt idx="439">
                  <c:v>0.90162300740000001</c:v>
                </c:pt>
                <c:pt idx="440">
                  <c:v>1.7628339022999999</c:v>
                </c:pt>
                <c:pt idx="441">
                  <c:v>1.6537704389000001</c:v>
                </c:pt>
                <c:pt idx="442">
                  <c:v>2.0957839295</c:v>
                </c:pt>
                <c:pt idx="443">
                  <c:v>3.7493029614000002</c:v>
                </c:pt>
                <c:pt idx="444">
                  <c:v>1.1372233425</c:v>
                </c:pt>
                <c:pt idx="445">
                  <c:v>2.7697936873</c:v>
                </c:pt>
                <c:pt idx="446">
                  <c:v>7.1802404042000001</c:v>
                </c:pt>
                <c:pt idx="447">
                  <c:v>0.55693075079999999</c:v>
                </c:pt>
                <c:pt idx="448">
                  <c:v>1.5353128579999999</c:v>
                </c:pt>
                <c:pt idx="449">
                  <c:v>2.1023529165000001</c:v>
                </c:pt>
                <c:pt idx="450">
                  <c:v>0.71209310270000004</c:v>
                </c:pt>
                <c:pt idx="451">
                  <c:v>1.1767134324999999</c:v>
                </c:pt>
                <c:pt idx="452">
                  <c:v>2.0559368838999998</c:v>
                </c:pt>
                <c:pt idx="453">
                  <c:v>0.75140607599999998</c:v>
                </c:pt>
                <c:pt idx="454">
                  <c:v>1.4573435576</c:v>
                </c:pt>
                <c:pt idx="455">
                  <c:v>2.2217295982</c:v>
                </c:pt>
                <c:pt idx="456">
                  <c:v>1.095916508</c:v>
                </c:pt>
                <c:pt idx="457">
                  <c:v>1.4209317684</c:v>
                </c:pt>
                <c:pt idx="458">
                  <c:v>2.4637645634999998</c:v>
                </c:pt>
                <c:pt idx="459">
                  <c:v>0.3964260819</c:v>
                </c:pt>
                <c:pt idx="460">
                  <c:v>0.61360178529999998</c:v>
                </c:pt>
                <c:pt idx="461">
                  <c:v>1.1345333643</c:v>
                </c:pt>
                <c:pt idx="462">
                  <c:v>0.4201347232</c:v>
                </c:pt>
                <c:pt idx="463">
                  <c:v>0.51917524790000003</c:v>
                </c:pt>
                <c:pt idx="464">
                  <c:v>1.3539459393</c:v>
                </c:pt>
                <c:pt idx="465">
                  <c:v>0.31751458490000001</c:v>
                </c:pt>
                <c:pt idx="466">
                  <c:v>0.48650583980000001</c:v>
                </c:pt>
                <c:pt idx="467">
                  <c:v>1.4315114919</c:v>
                </c:pt>
                <c:pt idx="468">
                  <c:v>1.9063836943000001</c:v>
                </c:pt>
                <c:pt idx="469">
                  <c:v>2.4971919790000001</c:v>
                </c:pt>
                <c:pt idx="470">
                  <c:v>4.9497932481999998</c:v>
                </c:pt>
                <c:pt idx="471">
                  <c:v>1.1160097469000001</c:v>
                </c:pt>
                <c:pt idx="472">
                  <c:v>1.5681625191999999</c:v>
                </c:pt>
                <c:pt idx="473">
                  <c:v>4.0004133555000001</c:v>
                </c:pt>
                <c:pt idx="474">
                  <c:v>0.88213373309999998</c:v>
                </c:pt>
                <c:pt idx="475">
                  <c:v>1.1277717671</c:v>
                </c:pt>
                <c:pt idx="476">
                  <c:v>1.9156027807</c:v>
                </c:pt>
                <c:pt idx="477">
                  <c:v>0.41769702310000001</c:v>
                </c:pt>
                <c:pt idx="478">
                  <c:v>0.7004985722</c:v>
                </c:pt>
                <c:pt idx="479">
                  <c:v>1.463568347</c:v>
                </c:pt>
                <c:pt idx="480">
                  <c:v>0.2393700705</c:v>
                </c:pt>
                <c:pt idx="481">
                  <c:v>0.45295999520000002</c:v>
                </c:pt>
                <c:pt idx="482">
                  <c:v>0.75407791369999999</c:v>
                </c:pt>
                <c:pt idx="483">
                  <c:v>1.6598050353</c:v>
                </c:pt>
                <c:pt idx="484">
                  <c:v>2.3432901449000001</c:v>
                </c:pt>
                <c:pt idx="485">
                  <c:v>3.8908588676</c:v>
                </c:pt>
                <c:pt idx="486">
                  <c:v>0.57256987029999995</c:v>
                </c:pt>
                <c:pt idx="487">
                  <c:v>0.80163522760000006</c:v>
                </c:pt>
                <c:pt idx="488">
                  <c:v>2.5622152886</c:v>
                </c:pt>
                <c:pt idx="489">
                  <c:v>5.9117777613999998</c:v>
                </c:pt>
                <c:pt idx="490">
                  <c:v>6.5382565966000001</c:v>
                </c:pt>
                <c:pt idx="491">
                  <c:v>8.8512210527999997</c:v>
                </c:pt>
                <c:pt idx="492">
                  <c:v>2.0899648972999998</c:v>
                </c:pt>
                <c:pt idx="493">
                  <c:v>2.7465692331999998</c:v>
                </c:pt>
                <c:pt idx="494">
                  <c:v>5.8108491187000002</c:v>
                </c:pt>
                <c:pt idx="495">
                  <c:v>1.1552285475999999</c:v>
                </c:pt>
                <c:pt idx="496">
                  <c:v>2.0412534084999998</c:v>
                </c:pt>
                <c:pt idx="497">
                  <c:v>2.4856817451</c:v>
                </c:pt>
                <c:pt idx="498">
                  <c:v>0.84580853109999998</c:v>
                </c:pt>
                <c:pt idx="499">
                  <c:v>1.4899136384</c:v>
                </c:pt>
                <c:pt idx="500">
                  <c:v>1.9288004125</c:v>
                </c:pt>
                <c:pt idx="501">
                  <c:v>0.85803939429999998</c:v>
                </c:pt>
                <c:pt idx="502">
                  <c:v>1.3038951991000001</c:v>
                </c:pt>
                <c:pt idx="503">
                  <c:v>1.4967192262</c:v>
                </c:pt>
                <c:pt idx="504">
                  <c:v>0.56559506569999995</c:v>
                </c:pt>
                <c:pt idx="505">
                  <c:v>0.79948481900000001</c:v>
                </c:pt>
                <c:pt idx="506">
                  <c:v>0.81256970319999999</c:v>
                </c:pt>
                <c:pt idx="507">
                  <c:v>0.5976734789</c:v>
                </c:pt>
                <c:pt idx="508">
                  <c:v>1.0597939064999999</c:v>
                </c:pt>
                <c:pt idx="509">
                  <c:v>1.8117841739</c:v>
                </c:pt>
                <c:pt idx="510">
                  <c:v>0.70216647040000002</c:v>
                </c:pt>
                <c:pt idx="511">
                  <c:v>0.99701723139999998</c:v>
                </c:pt>
                <c:pt idx="512">
                  <c:v>1.5865112495</c:v>
                </c:pt>
                <c:pt idx="513">
                  <c:v>0.489685437</c:v>
                </c:pt>
                <c:pt idx="514">
                  <c:v>0.82896191470000002</c:v>
                </c:pt>
                <c:pt idx="515">
                  <c:v>1.3880940051999999</c:v>
                </c:pt>
                <c:pt idx="516">
                  <c:v>0.37523198870000002</c:v>
                </c:pt>
                <c:pt idx="517">
                  <c:v>0.68545237569999995</c:v>
                </c:pt>
                <c:pt idx="518">
                  <c:v>0.75347905650000002</c:v>
                </c:pt>
                <c:pt idx="519">
                  <c:v>1.0599154917</c:v>
                </c:pt>
                <c:pt idx="520">
                  <c:v>1.2620391674</c:v>
                </c:pt>
                <c:pt idx="521">
                  <c:v>2.1075270414</c:v>
                </c:pt>
                <c:pt idx="522">
                  <c:v>0.3453548997</c:v>
                </c:pt>
                <c:pt idx="523">
                  <c:v>0.56465194669999996</c:v>
                </c:pt>
                <c:pt idx="524">
                  <c:v>1.5219805354</c:v>
                </c:pt>
                <c:pt idx="525">
                  <c:v>0.33333896330000001</c:v>
                </c:pt>
                <c:pt idx="526">
                  <c:v>0.80256942180000002</c:v>
                </c:pt>
                <c:pt idx="527">
                  <c:v>1.7380231899</c:v>
                </c:pt>
                <c:pt idx="528">
                  <c:v>1.5719958743</c:v>
                </c:pt>
                <c:pt idx="529">
                  <c:v>1.9732755096000001</c:v>
                </c:pt>
                <c:pt idx="530">
                  <c:v>2.1776258394000001</c:v>
                </c:pt>
                <c:pt idx="531">
                  <c:v>1.6255086186000001</c:v>
                </c:pt>
                <c:pt idx="532">
                  <c:v>1.8561470403</c:v>
                </c:pt>
                <c:pt idx="533">
                  <c:v>2.6115075300999999</c:v>
                </c:pt>
                <c:pt idx="534">
                  <c:v>0.52840568850000003</c:v>
                </c:pt>
                <c:pt idx="535">
                  <c:v>0.7926064437</c:v>
                </c:pt>
                <c:pt idx="536">
                  <c:v>1.2101689461</c:v>
                </c:pt>
                <c:pt idx="537">
                  <c:v>0.57904493059999995</c:v>
                </c:pt>
                <c:pt idx="538">
                  <c:v>1.1174440952</c:v>
                </c:pt>
                <c:pt idx="539">
                  <c:v>1.9665894552000001</c:v>
                </c:pt>
                <c:pt idx="540">
                  <c:v>1.0372124492999999</c:v>
                </c:pt>
                <c:pt idx="541">
                  <c:v>1.1441415729</c:v>
                </c:pt>
                <c:pt idx="542">
                  <c:v>2.4446169643000002</c:v>
                </c:pt>
                <c:pt idx="543">
                  <c:v>0.2024291476</c:v>
                </c:pt>
                <c:pt idx="544">
                  <c:v>1.9999761081</c:v>
                </c:pt>
                <c:pt idx="545">
                  <c:v>2.8466745097000001</c:v>
                </c:pt>
                <c:pt idx="546">
                  <c:v>1.3592824017</c:v>
                </c:pt>
                <c:pt idx="547">
                  <c:v>2.0837710662000002</c:v>
                </c:pt>
                <c:pt idx="548">
                  <c:v>2.1594627150000001</c:v>
                </c:pt>
                <c:pt idx="549">
                  <c:v>0.41165083670000002</c:v>
                </c:pt>
                <c:pt idx="550">
                  <c:v>0.71448084560000003</c:v>
                </c:pt>
                <c:pt idx="551">
                  <c:v>3.2831854825</c:v>
                </c:pt>
                <c:pt idx="552">
                  <c:v>2.0050539499000002</c:v>
                </c:pt>
                <c:pt idx="553">
                  <c:v>2.5519623965</c:v>
                </c:pt>
                <c:pt idx="554">
                  <c:v>4.4562367694000002</c:v>
                </c:pt>
                <c:pt idx="555">
                  <c:v>0.59339223210000003</c:v>
                </c:pt>
                <c:pt idx="556">
                  <c:v>0.74359792899999999</c:v>
                </c:pt>
                <c:pt idx="557">
                  <c:v>4.348703124</c:v>
                </c:pt>
                <c:pt idx="558">
                  <c:v>0.47232223979999999</c:v>
                </c:pt>
                <c:pt idx="559">
                  <c:v>0.57043904369999998</c:v>
                </c:pt>
                <c:pt idx="560">
                  <c:v>1.4066686262000001</c:v>
                </c:pt>
                <c:pt idx="561">
                  <c:v>1.2073936058000001</c:v>
                </c:pt>
                <c:pt idx="562">
                  <c:v>1.3281329663000001</c:v>
                </c:pt>
                <c:pt idx="563">
                  <c:v>1.4488723268999999</c:v>
                </c:pt>
                <c:pt idx="564">
                  <c:v>0.70482835440000002</c:v>
                </c:pt>
                <c:pt idx="565">
                  <c:v>0.76524044970000005</c:v>
                </c:pt>
                <c:pt idx="566">
                  <c:v>1.0278591522</c:v>
                </c:pt>
                <c:pt idx="567">
                  <c:v>0.76242513509999998</c:v>
                </c:pt>
                <c:pt idx="568">
                  <c:v>1.0500567633</c:v>
                </c:pt>
                <c:pt idx="569">
                  <c:v>1.4111354117999999</c:v>
                </c:pt>
                <c:pt idx="570">
                  <c:v>0.53677105879999998</c:v>
                </c:pt>
                <c:pt idx="571">
                  <c:v>0.63494704729999996</c:v>
                </c:pt>
                <c:pt idx="572">
                  <c:v>1.134715124</c:v>
                </c:pt>
                <c:pt idx="573">
                  <c:v>0.64529535849999997</c:v>
                </c:pt>
                <c:pt idx="574">
                  <c:v>2.1669417908000002</c:v>
                </c:pt>
                <c:pt idx="575">
                  <c:v>3.2869463647999999</c:v>
                </c:pt>
                <c:pt idx="576">
                  <c:v>0.4142797091</c:v>
                </c:pt>
                <c:pt idx="577">
                  <c:v>0.91638976409999995</c:v>
                </c:pt>
                <c:pt idx="578">
                  <c:v>2.5744919711000001</c:v>
                </c:pt>
                <c:pt idx="579">
                  <c:v>0.3375634401</c:v>
                </c:pt>
                <c:pt idx="580">
                  <c:v>0.55650395409999998</c:v>
                </c:pt>
                <c:pt idx="581">
                  <c:v>1.2995733460000001</c:v>
                </c:pt>
                <c:pt idx="582">
                  <c:v>0.37419342820000001</c:v>
                </c:pt>
                <c:pt idx="583">
                  <c:v>0.51713981249999996</c:v>
                </c:pt>
                <c:pt idx="584">
                  <c:v>1.0150741688</c:v>
                </c:pt>
                <c:pt idx="585">
                  <c:v>0.2944884981</c:v>
                </c:pt>
                <c:pt idx="586">
                  <c:v>0.39512136980000001</c:v>
                </c:pt>
                <c:pt idx="587">
                  <c:v>0.75181198039999997</c:v>
                </c:pt>
                <c:pt idx="588">
                  <c:v>0.26839656839999998</c:v>
                </c:pt>
                <c:pt idx="589">
                  <c:v>0.29159016189999998</c:v>
                </c:pt>
                <c:pt idx="590">
                  <c:v>0.4216870835</c:v>
                </c:pt>
                <c:pt idx="591">
                  <c:v>0.27160818170000001</c:v>
                </c:pt>
                <c:pt idx="592">
                  <c:v>0.36563977650000001</c:v>
                </c:pt>
                <c:pt idx="593">
                  <c:v>0.58868578959999995</c:v>
                </c:pt>
                <c:pt idx="594">
                  <c:v>0.3093596435</c:v>
                </c:pt>
                <c:pt idx="595">
                  <c:v>0.52828804549999997</c:v>
                </c:pt>
                <c:pt idx="596">
                  <c:v>1.0609182780999999</c:v>
                </c:pt>
                <c:pt idx="597">
                  <c:v>0.95153989220000001</c:v>
                </c:pt>
                <c:pt idx="598">
                  <c:v>0.98595594019999999</c:v>
                </c:pt>
                <c:pt idx="599">
                  <c:v>1.0850114457</c:v>
                </c:pt>
                <c:pt idx="600">
                  <c:v>0.9234303277</c:v>
                </c:pt>
                <c:pt idx="601">
                  <c:v>1.0308974218</c:v>
                </c:pt>
                <c:pt idx="602">
                  <c:v>1.9696054840999999</c:v>
                </c:pt>
                <c:pt idx="603">
                  <c:v>0.80358066319999999</c:v>
                </c:pt>
                <c:pt idx="604">
                  <c:v>0.89768263469999998</c:v>
                </c:pt>
                <c:pt idx="605">
                  <c:v>2.6843948341999999</c:v>
                </c:pt>
                <c:pt idx="606">
                  <c:v>0.59280192970000001</c:v>
                </c:pt>
                <c:pt idx="607">
                  <c:v>0.69632689280000004</c:v>
                </c:pt>
                <c:pt idx="608">
                  <c:v>0.89992477540000004</c:v>
                </c:pt>
                <c:pt idx="609">
                  <c:v>15.004973163700001</c:v>
                </c:pt>
                <c:pt idx="610">
                  <c:v>18.566307133599999</c:v>
                </c:pt>
                <c:pt idx="611">
                  <c:v>21.791639927399999</c:v>
                </c:pt>
                <c:pt idx="612">
                  <c:v>24.209809435099999</c:v>
                </c:pt>
                <c:pt idx="613">
                  <c:v>27.771143405</c:v>
                </c:pt>
                <c:pt idx="614">
                  <c:v>31.7305169887</c:v>
                </c:pt>
                <c:pt idx="615">
                  <c:v>3.6887494869999999</c:v>
                </c:pt>
                <c:pt idx="616">
                  <c:v>16.5744016009</c:v>
                </c:pt>
                <c:pt idx="617">
                  <c:v>23.2146531512</c:v>
                </c:pt>
                <c:pt idx="618">
                  <c:v>11.959437876699999</c:v>
                </c:pt>
                <c:pt idx="619">
                  <c:v>15.520771846500001</c:v>
                </c:pt>
                <c:pt idx="620">
                  <c:v>22.252880160899998</c:v>
                </c:pt>
                <c:pt idx="621">
                  <c:v>6.5031545383999996</c:v>
                </c:pt>
                <c:pt idx="622">
                  <c:v>9.2173448634999993</c:v>
                </c:pt>
                <c:pt idx="623">
                  <c:v>13.5805202993</c:v>
                </c:pt>
                <c:pt idx="624">
                  <c:v>3.8444800567000001</c:v>
                </c:pt>
                <c:pt idx="625">
                  <c:v>6.8280031671000003</c:v>
                </c:pt>
                <c:pt idx="626">
                  <c:v>12.7008648732</c:v>
                </c:pt>
                <c:pt idx="627">
                  <c:v>2.4981787673000002</c:v>
                </c:pt>
                <c:pt idx="628">
                  <c:v>4.6918929023000002</c:v>
                </c:pt>
                <c:pt idx="629">
                  <c:v>11.133071348</c:v>
                </c:pt>
                <c:pt idx="630">
                  <c:v>2.5611953126999998</c:v>
                </c:pt>
                <c:pt idx="631">
                  <c:v>4.6638312371000001</c:v>
                </c:pt>
                <c:pt idx="632">
                  <c:v>7.2252618563000004</c:v>
                </c:pt>
                <c:pt idx="633">
                  <c:v>0.38091206449999998</c:v>
                </c:pt>
                <c:pt idx="634">
                  <c:v>3.3917438191999998</c:v>
                </c:pt>
                <c:pt idx="635">
                  <c:v>9.2607325413999995</c:v>
                </c:pt>
                <c:pt idx="636">
                  <c:v>6.3170242312999996</c:v>
                </c:pt>
                <c:pt idx="637">
                  <c:v>10.037066172399999</c:v>
                </c:pt>
                <c:pt idx="638">
                  <c:v>13.5797769111</c:v>
                </c:pt>
                <c:pt idx="639">
                  <c:v>2.7331043670000001</c:v>
                </c:pt>
                <c:pt idx="640">
                  <c:v>5.3878553853</c:v>
                </c:pt>
                <c:pt idx="641">
                  <c:v>6.0817347629</c:v>
                </c:pt>
                <c:pt idx="642">
                  <c:v>0.52002616420000003</c:v>
                </c:pt>
                <c:pt idx="643">
                  <c:v>1.9323602703</c:v>
                </c:pt>
                <c:pt idx="644">
                  <c:v>5.2313278024000001</c:v>
                </c:pt>
                <c:pt idx="645">
                  <c:v>1.2897308655999999</c:v>
                </c:pt>
                <c:pt idx="646">
                  <c:v>2.9475130306000001</c:v>
                </c:pt>
                <c:pt idx="647">
                  <c:v>7.0836646271000001</c:v>
                </c:pt>
                <c:pt idx="648">
                  <c:v>0.60618675659999999</c:v>
                </c:pt>
                <c:pt idx="649">
                  <c:v>1.8247983191999999</c:v>
                </c:pt>
                <c:pt idx="650">
                  <c:v>3.4713766345999999</c:v>
                </c:pt>
                <c:pt idx="651">
                  <c:v>1.5757044501999999</c:v>
                </c:pt>
                <c:pt idx="652">
                  <c:v>2.0034024814000002</c:v>
                </c:pt>
                <c:pt idx="653">
                  <c:v>2.9645640295</c:v>
                </c:pt>
                <c:pt idx="654">
                  <c:v>0.27486764609999997</c:v>
                </c:pt>
                <c:pt idx="655">
                  <c:v>1.0609860471999999</c:v>
                </c:pt>
                <c:pt idx="656">
                  <c:v>2.1205113398000002</c:v>
                </c:pt>
                <c:pt idx="657">
                  <c:v>3.8721525484999999</c:v>
                </c:pt>
                <c:pt idx="658">
                  <c:v>10.3760782372</c:v>
                </c:pt>
                <c:pt idx="659">
                  <c:v>14.0624287445</c:v>
                </c:pt>
                <c:pt idx="660">
                  <c:v>1.1107729212999999</c:v>
                </c:pt>
                <c:pt idx="661">
                  <c:v>2.7407216482000001</c:v>
                </c:pt>
                <c:pt idx="662">
                  <c:v>9.5244542185000007</c:v>
                </c:pt>
                <c:pt idx="663">
                  <c:v>0.68253932289999997</c:v>
                </c:pt>
                <c:pt idx="664">
                  <c:v>1.5485282222000001</c:v>
                </c:pt>
                <c:pt idx="665">
                  <c:v>2.008655385</c:v>
                </c:pt>
                <c:pt idx="666">
                  <c:v>0.6882784743</c:v>
                </c:pt>
                <c:pt idx="667">
                  <c:v>1.1026853839999999</c:v>
                </c:pt>
                <c:pt idx="668">
                  <c:v>1.5142799897999999</c:v>
                </c:pt>
                <c:pt idx="669">
                  <c:v>1.9825626988</c:v>
                </c:pt>
                <c:pt idx="670">
                  <c:v>2.3605753581000002</c:v>
                </c:pt>
                <c:pt idx="671">
                  <c:v>3.0158636426999998</c:v>
                </c:pt>
                <c:pt idx="672">
                  <c:v>0.63004620590000004</c:v>
                </c:pt>
                <c:pt idx="673">
                  <c:v>0.65856496490000005</c:v>
                </c:pt>
                <c:pt idx="674">
                  <c:v>1.6252134405000001</c:v>
                </c:pt>
                <c:pt idx="675">
                  <c:v>0.47416170899999999</c:v>
                </c:pt>
                <c:pt idx="676">
                  <c:v>0.72762598739999995</c:v>
                </c:pt>
                <c:pt idx="677">
                  <c:v>1.0633968414999999</c:v>
                </c:pt>
                <c:pt idx="678">
                  <c:v>0.5625600771</c:v>
                </c:pt>
                <c:pt idx="679">
                  <c:v>0.78470536359999998</c:v>
                </c:pt>
                <c:pt idx="680">
                  <c:v>1.2979175318</c:v>
                </c:pt>
                <c:pt idx="681">
                  <c:v>1.1163654839999999</c:v>
                </c:pt>
                <c:pt idx="682">
                  <c:v>4.0098903828000001</c:v>
                </c:pt>
                <c:pt idx="683">
                  <c:v>11.985078618199999</c:v>
                </c:pt>
                <c:pt idx="684">
                  <c:v>1.5469330160999999</c:v>
                </c:pt>
                <c:pt idx="685">
                  <c:v>2.0962726105999998</c:v>
                </c:pt>
                <c:pt idx="686">
                  <c:v>3.8071029056999999</c:v>
                </c:pt>
                <c:pt idx="687">
                  <c:v>0.69991258840000004</c:v>
                </c:pt>
                <c:pt idx="688">
                  <c:v>1.5586491974000001</c:v>
                </c:pt>
                <c:pt idx="689">
                  <c:v>4.1955795288999997</c:v>
                </c:pt>
                <c:pt idx="690">
                  <c:v>0.86292671139999999</c:v>
                </c:pt>
                <c:pt idx="691">
                  <c:v>1.2466019050999999</c:v>
                </c:pt>
                <c:pt idx="692">
                  <c:v>1.9154938467</c:v>
                </c:pt>
                <c:pt idx="693">
                  <c:v>1.1598556286999999</c:v>
                </c:pt>
                <c:pt idx="694">
                  <c:v>1.1667887993999999</c:v>
                </c:pt>
                <c:pt idx="695">
                  <c:v>3.1248884191999999</c:v>
                </c:pt>
                <c:pt idx="696">
                  <c:v>0.58090575010000001</c:v>
                </c:pt>
                <c:pt idx="697">
                  <c:v>1.5368231400000001</c:v>
                </c:pt>
                <c:pt idx="698">
                  <c:v>3.6517685748000002</c:v>
                </c:pt>
                <c:pt idx="699">
                  <c:v>0.60699423239999994</c:v>
                </c:pt>
                <c:pt idx="700">
                  <c:v>0.98719267150000001</c:v>
                </c:pt>
                <c:pt idx="701">
                  <c:v>3.5457334858</c:v>
                </c:pt>
                <c:pt idx="702">
                  <c:v>0.31607037259999998</c:v>
                </c:pt>
                <c:pt idx="703">
                  <c:v>0.49563948349999998</c:v>
                </c:pt>
                <c:pt idx="704">
                  <c:v>0.52932481119999997</c:v>
                </c:pt>
                <c:pt idx="705">
                  <c:v>0.4773874099</c:v>
                </c:pt>
                <c:pt idx="706">
                  <c:v>0.63420029389999999</c:v>
                </c:pt>
                <c:pt idx="707">
                  <c:v>1.1921335798999999</c:v>
                </c:pt>
                <c:pt idx="708">
                  <c:v>0.4038116685</c:v>
                </c:pt>
                <c:pt idx="709">
                  <c:v>0.62127879070000003</c:v>
                </c:pt>
                <c:pt idx="710">
                  <c:v>1.1103458628</c:v>
                </c:pt>
                <c:pt idx="711">
                  <c:v>0.78526722739999999</c:v>
                </c:pt>
                <c:pt idx="712">
                  <c:v>1.5743782196</c:v>
                </c:pt>
                <c:pt idx="713">
                  <c:v>7.6112907377000001</c:v>
                </c:pt>
                <c:pt idx="714">
                  <c:v>1.3444893636999999</c:v>
                </c:pt>
                <c:pt idx="715">
                  <c:v>1.4930637493000001</c:v>
                </c:pt>
                <c:pt idx="716">
                  <c:v>1.8491561335</c:v>
                </c:pt>
                <c:pt idx="717">
                  <c:v>0.87036643709999995</c:v>
                </c:pt>
                <c:pt idx="718">
                  <c:v>1.3221921608</c:v>
                </c:pt>
                <c:pt idx="719">
                  <c:v>1.6955473639</c:v>
                </c:pt>
                <c:pt idx="720">
                  <c:v>0.76344814859999999</c:v>
                </c:pt>
                <c:pt idx="721">
                  <c:v>1.0710972489999999</c:v>
                </c:pt>
                <c:pt idx="722">
                  <c:v>1.500974397</c:v>
                </c:pt>
                <c:pt idx="723">
                  <c:v>1.1182467725</c:v>
                </c:pt>
                <c:pt idx="724">
                  <c:v>1.3115938552999999</c:v>
                </c:pt>
                <c:pt idx="725">
                  <c:v>2.0696026568999999</c:v>
                </c:pt>
                <c:pt idx="726">
                  <c:v>0.73925066959999997</c:v>
                </c:pt>
                <c:pt idx="727">
                  <c:v>0.81317573649999997</c:v>
                </c:pt>
                <c:pt idx="728">
                  <c:v>0.88710080349999998</c:v>
                </c:pt>
                <c:pt idx="729">
                  <c:v>0.53429377570000003</c:v>
                </c:pt>
                <c:pt idx="730">
                  <c:v>0.66606626499999999</c:v>
                </c:pt>
                <c:pt idx="731">
                  <c:v>1.6714449455</c:v>
                </c:pt>
                <c:pt idx="732">
                  <c:v>0.76502779629999995</c:v>
                </c:pt>
                <c:pt idx="733">
                  <c:v>0.88928502050000002</c:v>
                </c:pt>
                <c:pt idx="734">
                  <c:v>1.1870658835000001</c:v>
                </c:pt>
                <c:pt idx="735">
                  <c:v>0.87735180700000004</c:v>
                </c:pt>
                <c:pt idx="736">
                  <c:v>0.93896773929999999</c:v>
                </c:pt>
                <c:pt idx="737">
                  <c:v>1.0017592980000001</c:v>
                </c:pt>
                <c:pt idx="738">
                  <c:v>0.9685486378</c:v>
                </c:pt>
                <c:pt idx="739">
                  <c:v>1.0919230597</c:v>
                </c:pt>
                <c:pt idx="740">
                  <c:v>2.7507204516999999</c:v>
                </c:pt>
                <c:pt idx="741">
                  <c:v>0.66619596930000002</c:v>
                </c:pt>
                <c:pt idx="742">
                  <c:v>0.85309529429999997</c:v>
                </c:pt>
                <c:pt idx="743">
                  <c:v>1.0620711172999999</c:v>
                </c:pt>
                <c:pt idx="744">
                  <c:v>0.45963241560000001</c:v>
                </c:pt>
                <c:pt idx="745">
                  <c:v>0.61725515210000004</c:v>
                </c:pt>
                <c:pt idx="746">
                  <c:v>1.1229883181</c:v>
                </c:pt>
                <c:pt idx="747">
                  <c:v>0.48711293979999998</c:v>
                </c:pt>
                <c:pt idx="748">
                  <c:v>0.51250774619999995</c:v>
                </c:pt>
                <c:pt idx="749">
                  <c:v>0.75212282919999995</c:v>
                </c:pt>
                <c:pt idx="750">
                  <c:v>0.97451330179999995</c:v>
                </c:pt>
                <c:pt idx="751">
                  <c:v>1.5513984098</c:v>
                </c:pt>
                <c:pt idx="752">
                  <c:v>1.9549918311000001</c:v>
                </c:pt>
                <c:pt idx="753">
                  <c:v>0.53277708150000003</c:v>
                </c:pt>
                <c:pt idx="754">
                  <c:v>0.83936324230000003</c:v>
                </c:pt>
                <c:pt idx="755">
                  <c:v>1.2224044403000001</c:v>
                </c:pt>
                <c:pt idx="756">
                  <c:v>0.63936355239999998</c:v>
                </c:pt>
                <c:pt idx="757">
                  <c:v>0.93438999109999998</c:v>
                </c:pt>
                <c:pt idx="758">
                  <c:v>1.2843297789000001</c:v>
                </c:pt>
                <c:pt idx="759">
                  <c:v>0.24366617469999999</c:v>
                </c:pt>
                <c:pt idx="760">
                  <c:v>0.48184691950000003</c:v>
                </c:pt>
                <c:pt idx="761">
                  <c:v>1.0657273401</c:v>
                </c:pt>
                <c:pt idx="762">
                  <c:v>0.2509404589</c:v>
                </c:pt>
                <c:pt idx="763">
                  <c:v>0.45692760510000002</c:v>
                </c:pt>
                <c:pt idx="764">
                  <c:v>1.0632302693</c:v>
                </c:pt>
                <c:pt idx="765">
                  <c:v>0.459677265</c:v>
                </c:pt>
                <c:pt idx="766">
                  <c:v>0.93552014880000001</c:v>
                </c:pt>
                <c:pt idx="767">
                  <c:v>2.5433170034999999</c:v>
                </c:pt>
                <c:pt idx="768">
                  <c:v>0.39008962200000002</c:v>
                </c:pt>
                <c:pt idx="769">
                  <c:v>0.82863413600000002</c:v>
                </c:pt>
                <c:pt idx="770">
                  <c:v>1.3341265218</c:v>
                </c:pt>
                <c:pt idx="771">
                  <c:v>0.67760736020000001</c:v>
                </c:pt>
                <c:pt idx="772">
                  <c:v>1.1815003603000001</c:v>
                </c:pt>
                <c:pt idx="773">
                  <c:v>1.2889094839999999</c:v>
                </c:pt>
                <c:pt idx="774">
                  <c:v>0.43921310940000002</c:v>
                </c:pt>
                <c:pt idx="775">
                  <c:v>0.66022106739999997</c:v>
                </c:pt>
                <c:pt idx="776">
                  <c:v>2.0435822403000001</c:v>
                </c:pt>
                <c:pt idx="777">
                  <c:v>0.27173346500000001</c:v>
                </c:pt>
                <c:pt idx="778">
                  <c:v>0.70541587719999999</c:v>
                </c:pt>
                <c:pt idx="779">
                  <c:v>1.6252009642</c:v>
                </c:pt>
                <c:pt idx="780">
                  <c:v>1.1339446792000001</c:v>
                </c:pt>
                <c:pt idx="781">
                  <c:v>2.4851984096000002</c:v>
                </c:pt>
                <c:pt idx="782">
                  <c:v>3.8930110641</c:v>
                </c:pt>
                <c:pt idx="783">
                  <c:v>0.39645571489999998</c:v>
                </c:pt>
                <c:pt idx="784">
                  <c:v>0.81444635659999998</c:v>
                </c:pt>
                <c:pt idx="785">
                  <c:v>2.1538750105000002</c:v>
                </c:pt>
                <c:pt idx="786">
                  <c:v>0.4556640985</c:v>
                </c:pt>
                <c:pt idx="787">
                  <c:v>1.0256630325</c:v>
                </c:pt>
                <c:pt idx="788">
                  <c:v>2.2259146592999999</c:v>
                </c:pt>
              </c:numCache>
            </c:numRef>
          </c:yVal>
          <c:smooth val="1"/>
        </c:ser>
        <c:dLbls>
          <c:showLegendKey val="0"/>
          <c:showVal val="0"/>
          <c:showCatName val="0"/>
          <c:showSerName val="0"/>
          <c:showPercent val="0"/>
          <c:showBubbleSize val="0"/>
        </c:dLbls>
        <c:axId val="143808736"/>
        <c:axId val="143808176"/>
      </c:scatterChart>
      <c:valAx>
        <c:axId val="143808176"/>
        <c:scaling>
          <c:logBase val="10"/>
          <c:orientation val="minMax"/>
        </c:scaling>
        <c:delete val="0"/>
        <c:axPos val="l"/>
        <c:title>
          <c:tx>
            <c:rich>
              <a:bodyPr rot="-5400000" vert="horz"/>
              <a:lstStyle/>
              <a:p>
                <a:pPr>
                  <a:defRPr/>
                </a:pPr>
                <a:r>
                  <a:rPr lang="en-US">
                    <a:solidFill>
                      <a:schemeClr val="tx2"/>
                    </a:solidFill>
                  </a:rPr>
                  <a:t>Weight</a:t>
                </a:r>
              </a:p>
            </c:rich>
          </c:tx>
          <c:overlay val="0"/>
        </c:title>
        <c:numFmt formatCode="#,##0" sourceLinked="0"/>
        <c:majorTickMark val="out"/>
        <c:minorTickMark val="none"/>
        <c:tickLblPos val="nextTo"/>
        <c:spPr>
          <a:ln>
            <a:noFill/>
          </a:ln>
        </c:spPr>
        <c:txPr>
          <a:bodyPr/>
          <a:lstStyle/>
          <a:p>
            <a:pPr>
              <a:defRPr>
                <a:solidFill>
                  <a:schemeClr val="tx2"/>
                </a:solidFill>
              </a:defRPr>
            </a:pPr>
            <a:endParaRPr lang="en-US"/>
          </a:p>
        </c:txPr>
        <c:crossAx val="143808736"/>
        <c:crossesAt val="100"/>
        <c:crossBetween val="midCat"/>
      </c:valAx>
      <c:valAx>
        <c:axId val="143808736"/>
        <c:scaling>
          <c:logBase val="10"/>
          <c:orientation val="minMax"/>
          <c:max val="300000"/>
          <c:min val="250"/>
        </c:scaling>
        <c:delete val="0"/>
        <c:axPos val="b"/>
        <c:title>
          <c:tx>
            <c:rich>
              <a:bodyPr/>
              <a:lstStyle/>
              <a:p>
                <a:pPr>
                  <a:defRPr>
                    <a:solidFill>
                      <a:schemeClr val="tx2"/>
                    </a:solidFill>
                  </a:defRPr>
                </a:pPr>
                <a:r>
                  <a:rPr lang="en-US">
                    <a:solidFill>
                      <a:schemeClr val="tx2"/>
                    </a:solidFill>
                  </a:rPr>
                  <a:t>Cost</a:t>
                </a:r>
              </a:p>
            </c:rich>
          </c:tx>
          <c:layout>
            <c:manualLayout>
              <c:xMode val="edge"/>
              <c:yMode val="edge"/>
              <c:x val="0.44164290473726636"/>
              <c:y val="0.88371558058505928"/>
            </c:manualLayout>
          </c:layout>
          <c:overlay val="0"/>
        </c:title>
        <c:numFmt formatCode="_(* #,##0_);_(* \(#,##0\);_(* &quot;-&quot;??_);_(@_)" sourceLinked="1"/>
        <c:majorTickMark val="out"/>
        <c:minorTickMark val="none"/>
        <c:tickLblPos val="nextTo"/>
        <c:txPr>
          <a:bodyPr/>
          <a:lstStyle/>
          <a:p>
            <a:pPr>
              <a:defRPr>
                <a:solidFill>
                  <a:schemeClr val="tx2"/>
                </a:solidFill>
              </a:defRPr>
            </a:pPr>
            <a:endParaRPr lang="en-US"/>
          </a:p>
        </c:txPr>
        <c:crossAx val="143808176"/>
        <c:crossesAt val="1.0000000000000005E-2"/>
        <c:crossBetween val="midCat"/>
      </c:valAx>
      <c:spPr>
        <a:noFill/>
        <a:ln>
          <a:noFill/>
        </a:ln>
      </c:spPr>
    </c:plotArea>
    <c:plotVisOnly val="1"/>
    <c:dispBlanksAs val="gap"/>
    <c:showDLblsOverMax val="0"/>
  </c:chart>
  <c:spPr>
    <a:noFill/>
    <a:ln>
      <a:noFill/>
    </a:ln>
  </c:spPr>
  <c:printSettings>
    <c:headerFooter/>
    <c:pageMargins b="0.75000000000000022" l="0.70000000000000018" r="0.70000000000000018" t="0.75000000000000022" header="0.3000000000000001" footer="0.300000000000000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solidFill>
                  <a:schemeClr val="tx2"/>
                </a:solidFill>
              </a:defRPr>
            </a:pPr>
            <a:r>
              <a:rPr lang="en-US">
                <a:solidFill>
                  <a:schemeClr val="tx2"/>
                </a:solidFill>
              </a:rPr>
              <a:t>DRG Weights Change</a:t>
            </a:r>
            <a:r>
              <a:rPr lang="en-US" baseline="0">
                <a:solidFill>
                  <a:schemeClr val="tx2"/>
                </a:solidFill>
              </a:rPr>
              <a:t> from Current to Proposed</a:t>
            </a:r>
            <a:endParaRPr lang="en-US">
              <a:solidFill>
                <a:schemeClr val="tx2"/>
              </a:solidFill>
            </a:endParaRPr>
          </a:p>
        </c:rich>
      </c:tx>
      <c:overlay val="0"/>
    </c:title>
    <c:autoTitleDeleted val="0"/>
    <c:plotArea>
      <c:layout/>
      <c:scatterChart>
        <c:scatterStyle val="lineMarker"/>
        <c:varyColors val="0"/>
        <c:ser>
          <c:idx val="1"/>
          <c:order val="0"/>
          <c:tx>
            <c:v>delta W</c:v>
          </c:tx>
          <c:spPr>
            <a:ln w="28575">
              <a:noFill/>
            </a:ln>
          </c:spPr>
          <c:marker>
            <c:symbol val="circle"/>
            <c:size val="2"/>
            <c:spPr>
              <a:solidFill>
                <a:schemeClr val="tx1"/>
              </a:solidFill>
              <a:ln>
                <a:noFill/>
              </a:ln>
            </c:spPr>
          </c:marker>
          <c:xVal>
            <c:numRef>
              <c:f>WeightUpdate!$R$6:$R$1560</c:f>
              <c:numCache>
                <c:formatCode>_(* #,##0.00_);_(* \(#,##0.00\);_(* "-"??_);_(@_)</c:formatCode>
                <c:ptCount val="1555"/>
                <c:pt idx="0">
                  <c:v>1.8392861092765402</c:v>
                </c:pt>
                <c:pt idx="1">
                  <c:v>-0.60807916805516893</c:v>
                </c:pt>
                <c:pt idx="2">
                  <c:v>-1.6351907538772927</c:v>
                </c:pt>
                <c:pt idx="3">
                  <c:v>-0.65388505025061172</c:v>
                </c:pt>
                <c:pt idx="4">
                  <c:v>-0.88542467957733084</c:v>
                </c:pt>
                <c:pt idx="5">
                  <c:v>-1.6902701778560445</c:v>
                </c:pt>
                <c:pt idx="6">
                  <c:v>1.4468395724623218E-2</c:v>
                </c:pt>
                <c:pt idx="7">
                  <c:v>-0.28749282924410724</c:v>
                </c:pt>
                <c:pt idx="8">
                  <c:v>-1.5123579416163127</c:v>
                </c:pt>
                <c:pt idx="9">
                  <c:v>0.14748555637849181</c:v>
                </c:pt>
                <c:pt idx="10">
                  <c:v>-0.63194634580310183</c:v>
                </c:pt>
                <c:pt idx="11">
                  <c:v>-0.47643253942996644</c:v>
                </c:pt>
                <c:pt idx="12" formatCode="#,##0">
                  <c:v>7.1299505719086886E-2</c:v>
                </c:pt>
                <c:pt idx="13">
                  <c:v>-1.3060195567095922E-2</c:v>
                </c:pt>
                <c:pt idx="14" formatCode="#,##0">
                  <c:v>9.3849671608819074E-2</c:v>
                </c:pt>
                <c:pt idx="15">
                  <c:v>0.14916377040556017</c:v>
                </c:pt>
                <c:pt idx="16">
                  <c:v>0.44475802308847823</c:v>
                </c:pt>
                <c:pt idx="17">
                  <c:v>1.3906173735135279</c:v>
                </c:pt>
                <c:pt idx="18">
                  <c:v>-6.882540210998811E-2</c:v>
                </c:pt>
                <c:pt idx="19">
                  <c:v>-9.9908558515598322E-2</c:v>
                </c:pt>
                <c:pt idx="20">
                  <c:v>-0.61596473112648287</c:v>
                </c:pt>
                <c:pt idx="21">
                  <c:v>-0.10500741249723933</c:v>
                </c:pt>
                <c:pt idx="22">
                  <c:v>0.85734616300760003</c:v>
                </c:pt>
                <c:pt idx="23">
                  <c:v>1.8150781099863913</c:v>
                </c:pt>
                <c:pt idx="24">
                  <c:v>-0.40702638782297051</c:v>
                </c:pt>
                <c:pt idx="25">
                  <c:v>-0.52030800703759272</c:v>
                </c:pt>
                <c:pt idx="26">
                  <c:v>0.21673901930118289</c:v>
                </c:pt>
                <c:pt idx="27">
                  <c:v>0.10602902625005417</c:v>
                </c:pt>
                <c:pt idx="28">
                  <c:v>-3.4739814412808823E-2</c:v>
                </c:pt>
                <c:pt idx="29">
                  <c:v>0.15774195865916152</c:v>
                </c:pt>
                <c:pt idx="30">
                  <c:v>-0.24430045718259397</c:v>
                </c:pt>
                <c:pt idx="31">
                  <c:v>-0.35710768671648463</c:v>
                </c:pt>
                <c:pt idx="32">
                  <c:v>-0.78939534075916828</c:v>
                </c:pt>
                <c:pt idx="33">
                  <c:v>-6.0865031184751173E-2</c:v>
                </c:pt>
                <c:pt idx="34">
                  <c:v>-0.3587479151058659</c:v>
                </c:pt>
                <c:pt idx="35">
                  <c:v>-0.18965629454808752</c:v>
                </c:pt>
                <c:pt idx="36">
                  <c:v>7.591886770641032E-2</c:v>
                </c:pt>
                <c:pt idx="37">
                  <c:v>-0.14287549343010886</c:v>
                </c:pt>
                <c:pt idx="38">
                  <c:v>1.9010916793782462</c:v>
                </c:pt>
                <c:pt idx="39">
                  <c:v>5.0374770992313134E-2</c:v>
                </c:pt>
                <c:pt idx="40">
                  <c:v>0.11149143970342579</c:v>
                </c:pt>
                <c:pt idx="41">
                  <c:v>0.35067652812176109</c:v>
                </c:pt>
                <c:pt idx="42">
                  <c:v>0.75421346225431707</c:v>
                </c:pt>
                <c:pt idx="43">
                  <c:v>0.7806383771233063</c:v>
                </c:pt>
                <c:pt idx="44">
                  <c:v>-0.16071683743006293</c:v>
                </c:pt>
                <c:pt idx="45">
                  <c:v>-0.24516841690144653</c:v>
                </c:pt>
                <c:pt idx="46">
                  <c:v>-0.27192235999176573</c:v>
                </c:pt>
                <c:pt idx="47">
                  <c:v>-1.3296338332136735</c:v>
                </c:pt>
                <c:pt idx="48">
                  <c:v>1.337841817610276</c:v>
                </c:pt>
                <c:pt idx="49">
                  <c:v>1.34803896338641</c:v>
                </c:pt>
                <c:pt idx="50">
                  <c:v>2.0605325836808044</c:v>
                </c:pt>
                <c:pt idx="51">
                  <c:v>0.15835544637419263</c:v>
                </c:pt>
                <c:pt idx="52">
                  <c:v>0.11443432154104982</c:v>
                </c:pt>
                <c:pt idx="53">
                  <c:v>0.88115268398548929</c:v>
                </c:pt>
                <c:pt idx="54">
                  <c:v>5.8096218479693873E-2</c:v>
                </c:pt>
                <c:pt idx="55">
                  <c:v>-0.29591197434164074</c:v>
                </c:pt>
                <c:pt idx="56">
                  <c:v>3.5465319071838719</c:v>
                </c:pt>
                <c:pt idx="57">
                  <c:v>-5.3969683126360191E-2</c:v>
                </c:pt>
                <c:pt idx="58">
                  <c:v>-0.15837653343155311</c:v>
                </c:pt>
                <c:pt idx="59">
                  <c:v>-0.11806959142985129</c:v>
                </c:pt>
                <c:pt idx="60" formatCode="#,##0">
                  <c:v>5.246927678730301E-2</c:v>
                </c:pt>
                <c:pt idx="61">
                  <c:v>2.6367917876602309E-2</c:v>
                </c:pt>
                <c:pt idx="62">
                  <c:v>0.23070540138689366</c:v>
                </c:pt>
                <c:pt idx="63">
                  <c:v>-3.2201833271427949E-2</c:v>
                </c:pt>
                <c:pt idx="64">
                  <c:v>3.2265616133579034E-2</c:v>
                </c:pt>
                <c:pt idx="65">
                  <c:v>0.99261863256541272</c:v>
                </c:pt>
                <c:pt idx="66" formatCode="#,##0">
                  <c:v>8.4234301144833212E-3</c:v>
                </c:pt>
                <c:pt idx="67">
                  <c:v>-0.21308209013953217</c:v>
                </c:pt>
                <c:pt idx="68">
                  <c:v>-0.80631200938133096</c:v>
                </c:pt>
                <c:pt idx="69">
                  <c:v>2.9219697157804592E-2</c:v>
                </c:pt>
                <c:pt idx="70">
                  <c:v>-0.12545056305973934</c:v>
                </c:pt>
                <c:pt idx="71">
                  <c:v>0.20468347035487389</c:v>
                </c:pt>
                <c:pt idx="72" formatCode="#,##0">
                  <c:v>0.11158797184294483</c:v>
                </c:pt>
                <c:pt idx="73">
                  <c:v>0.1483713286686697</c:v>
                </c:pt>
                <c:pt idx="74">
                  <c:v>0.27710267497790264</c:v>
                </c:pt>
                <c:pt idx="75">
                  <c:v>9.4715709359795341E-2</c:v>
                </c:pt>
                <c:pt idx="76">
                  <c:v>0.12491377405033155</c:v>
                </c:pt>
                <c:pt idx="77">
                  <c:v>0.39229166855553732</c:v>
                </c:pt>
                <c:pt idx="78">
                  <c:v>1.0908340433904429E-2</c:v>
                </c:pt>
                <c:pt idx="79">
                  <c:v>-0.11167518110459318</c:v>
                </c:pt>
                <c:pt idx="80">
                  <c:v>6.3110269946487385E-2</c:v>
                </c:pt>
                <c:pt idx="81">
                  <c:v>0.38652102507227598</c:v>
                </c:pt>
                <c:pt idx="82">
                  <c:v>0.37057501001617132</c:v>
                </c:pt>
                <c:pt idx="83" formatCode="#,##0">
                  <c:v>0.44416130211454186</c:v>
                </c:pt>
                <c:pt idx="84" formatCode="#,##0">
                  <c:v>6.3426684950747103E-2</c:v>
                </c:pt>
                <c:pt idx="85">
                  <c:v>-0.13909775345612529</c:v>
                </c:pt>
                <c:pt idx="86">
                  <c:v>-0.29441921181640551</c:v>
                </c:pt>
                <c:pt idx="87">
                  <c:v>-0.91755827564329806</c:v>
                </c:pt>
                <c:pt idx="88">
                  <c:v>-1.3589158067130827</c:v>
                </c:pt>
                <c:pt idx="89" formatCode="#,##0">
                  <c:v>-1.4824536072688161</c:v>
                </c:pt>
                <c:pt idx="90">
                  <c:v>5.517319013205455</c:v>
                </c:pt>
                <c:pt idx="91">
                  <c:v>6.0690509145460005</c:v>
                </c:pt>
                <c:pt idx="92" formatCode="#,##0">
                  <c:v>6.620782815886546</c:v>
                </c:pt>
                <c:pt idx="93">
                  <c:v>0.2500300274655245</c:v>
                </c:pt>
                <c:pt idx="94">
                  <c:v>-6.4914706114192144E-2</c:v>
                </c:pt>
                <c:pt idx="95" formatCode="#,##0">
                  <c:v>0.92474919539485079</c:v>
                </c:pt>
                <c:pt idx="96">
                  <c:v>4.0883812147888499E-2</c:v>
                </c:pt>
                <c:pt idx="97">
                  <c:v>0.11128426155616022</c:v>
                </c:pt>
                <c:pt idx="98" formatCode="#,##0">
                  <c:v>0.11734970834510916</c:v>
                </c:pt>
                <c:pt idx="99">
                  <c:v>-0.10122123446540099</c:v>
                </c:pt>
                <c:pt idx="100">
                  <c:v>-9.5085664458099739E-2</c:v>
                </c:pt>
                <c:pt idx="101" formatCode="#,##0">
                  <c:v>0.87409213833880373</c:v>
                </c:pt>
                <c:pt idx="102" formatCode="#,##0">
                  <c:v>9.537796320213815E-2</c:v>
                </c:pt>
                <c:pt idx="103">
                  <c:v>-2.9426865305285432E-2</c:v>
                </c:pt>
                <c:pt idx="104">
                  <c:v>0.17948250758159201</c:v>
                </c:pt>
                <c:pt idx="105">
                  <c:v>0.15425324874013258</c:v>
                </c:pt>
                <c:pt idx="106">
                  <c:v>-0.15536209092321673</c:v>
                </c:pt>
                <c:pt idx="107">
                  <c:v>-3.3979326085719048</c:v>
                </c:pt>
                <c:pt idx="108">
                  <c:v>0.14453258048885814</c:v>
                </c:pt>
                <c:pt idx="109">
                  <c:v>7.6835790955752659E-3</c:v>
                </c:pt>
                <c:pt idx="110" formatCode="#,##0">
                  <c:v>-0.69853743741072316</c:v>
                </c:pt>
                <c:pt idx="111">
                  <c:v>0.44365527269761684</c:v>
                </c:pt>
                <c:pt idx="112">
                  <c:v>0.84898451139868536</c:v>
                </c:pt>
                <c:pt idx="113">
                  <c:v>1.3513300169320299</c:v>
                </c:pt>
                <c:pt idx="114">
                  <c:v>5.3086069482650322E-2</c:v>
                </c:pt>
                <c:pt idx="115">
                  <c:v>-6.1495810830218489E-2</c:v>
                </c:pt>
                <c:pt idx="116">
                  <c:v>1.2146364701720591E-3</c:v>
                </c:pt>
                <c:pt idx="117" formatCode="#,##0">
                  <c:v>0.16881935442771601</c:v>
                </c:pt>
                <c:pt idx="118">
                  <c:v>0.55180220841382732</c:v>
                </c:pt>
                <c:pt idx="119">
                  <c:v>1.7192226921465268</c:v>
                </c:pt>
                <c:pt idx="120" formatCode="#,##0">
                  <c:v>2.169336400917854E-2</c:v>
                </c:pt>
                <c:pt idx="121">
                  <c:v>-3.6939179247357956E-2</c:v>
                </c:pt>
                <c:pt idx="122">
                  <c:v>-0.10203023217162688</c:v>
                </c:pt>
                <c:pt idx="123" formatCode="#,##0">
                  <c:v>8.5549118920502265E-2</c:v>
                </c:pt>
                <c:pt idx="124">
                  <c:v>7.650588093537225E-2</c:v>
                </c:pt>
                <c:pt idx="125">
                  <c:v>-6.4177516633081577E-2</c:v>
                </c:pt>
                <c:pt idx="126" formatCode="#,##0">
                  <c:v>0.15596645446202001</c:v>
                </c:pt>
                <c:pt idx="127">
                  <c:v>0.10046993057341069</c:v>
                </c:pt>
                <c:pt idx="128">
                  <c:v>0.17562221472773776</c:v>
                </c:pt>
                <c:pt idx="129" formatCode="#,##0">
                  <c:v>0.58384045035715815</c:v>
                </c:pt>
                <c:pt idx="130" formatCode="#,##0">
                  <c:v>0.62371463362051571</c:v>
                </c:pt>
                <c:pt idx="131" formatCode="#,##0">
                  <c:v>1.0965127781146862</c:v>
                </c:pt>
                <c:pt idx="132" formatCode="#,##0">
                  <c:v>1.4302507477225275</c:v>
                </c:pt>
                <c:pt idx="133" formatCode="#,##0">
                  <c:v>1.532179630845464</c:v>
                </c:pt>
                <c:pt idx="134" formatCode="#,##0">
                  <c:v>2.2641249146213154</c:v>
                </c:pt>
                <c:pt idx="135">
                  <c:v>-0.34835916818891333</c:v>
                </c:pt>
                <c:pt idx="136">
                  <c:v>-0.48301327644915881</c:v>
                </c:pt>
                <c:pt idx="137">
                  <c:v>1.2327697400645543</c:v>
                </c:pt>
                <c:pt idx="138">
                  <c:v>-0.52089784037508458</c:v>
                </c:pt>
                <c:pt idx="139">
                  <c:v>-0.63380091554277307</c:v>
                </c:pt>
                <c:pt idx="140">
                  <c:v>-0.52715993171521847</c:v>
                </c:pt>
                <c:pt idx="141">
                  <c:v>0.30637752181818023</c:v>
                </c:pt>
                <c:pt idx="142">
                  <c:v>1.3156155556470093</c:v>
                </c:pt>
                <c:pt idx="143">
                  <c:v>1.7166663477591579</c:v>
                </c:pt>
                <c:pt idx="144">
                  <c:v>5.9891274135572159E-2</c:v>
                </c:pt>
                <c:pt idx="145">
                  <c:v>0.35044026977278109</c:v>
                </c:pt>
                <c:pt idx="146">
                  <c:v>-0.40129069050102784</c:v>
                </c:pt>
                <c:pt idx="147">
                  <c:v>-0.23569959645531791</c:v>
                </c:pt>
                <c:pt idx="148">
                  <c:v>-0.52746907625884099</c:v>
                </c:pt>
                <c:pt idx="149">
                  <c:v>-0.98909876385775153</c:v>
                </c:pt>
                <c:pt idx="150">
                  <c:v>-0.16856881695097226</c:v>
                </c:pt>
                <c:pt idx="151">
                  <c:v>-0.30614708024451232</c:v>
                </c:pt>
                <c:pt idx="152">
                  <c:v>-0.1249554396670991</c:v>
                </c:pt>
                <c:pt idx="153" formatCode="#,##0">
                  <c:v>0.4460048119407925</c:v>
                </c:pt>
                <c:pt idx="154">
                  <c:v>0.18925117878742137</c:v>
                </c:pt>
                <c:pt idx="155">
                  <c:v>0.23077725069548105</c:v>
                </c:pt>
                <c:pt idx="156">
                  <c:v>0.21468965344573809</c:v>
                </c:pt>
                <c:pt idx="157">
                  <c:v>0.91974024615877314</c:v>
                </c:pt>
                <c:pt idx="158">
                  <c:v>1.2436324777237475</c:v>
                </c:pt>
                <c:pt idx="159">
                  <c:v>0.26153902274920071</c:v>
                </c:pt>
                <c:pt idx="160">
                  <c:v>0.14593293523833029</c:v>
                </c:pt>
                <c:pt idx="161">
                  <c:v>-0.43847893313104747</c:v>
                </c:pt>
                <c:pt idx="162">
                  <c:v>-2.0913594924888756E-2</c:v>
                </c:pt>
                <c:pt idx="163">
                  <c:v>-0.13321182758725625</c:v>
                </c:pt>
                <c:pt idx="164">
                  <c:v>-0.32500835432324049</c:v>
                </c:pt>
                <c:pt idx="165">
                  <c:v>-0.15122898272372787</c:v>
                </c:pt>
                <c:pt idx="166">
                  <c:v>-3.9299641401577823E-3</c:v>
                </c:pt>
                <c:pt idx="167">
                  <c:v>-7.6816968164559629E-2</c:v>
                </c:pt>
                <c:pt idx="168">
                  <c:v>-4.4855635390138759E-2</c:v>
                </c:pt>
                <c:pt idx="169">
                  <c:v>-0.12477381126256915</c:v>
                </c:pt>
                <c:pt idx="170">
                  <c:v>-0.10712726636080083</c:v>
                </c:pt>
                <c:pt idx="171">
                  <c:v>3.2247292214375944E-2</c:v>
                </c:pt>
                <c:pt idx="172">
                  <c:v>-0.3732735732572976</c:v>
                </c:pt>
                <c:pt idx="173">
                  <c:v>-9.1434981013629901E-2</c:v>
                </c:pt>
                <c:pt idx="174">
                  <c:v>0.10656317208381449</c:v>
                </c:pt>
                <c:pt idx="175">
                  <c:v>0.18676420155899898</c:v>
                </c:pt>
                <c:pt idx="176">
                  <c:v>-0.62126531478739233</c:v>
                </c:pt>
                <c:pt idx="177">
                  <c:v>1.3073509714307985E-2</c:v>
                </c:pt>
                <c:pt idx="178">
                  <c:v>-0.13871198820461539</c:v>
                </c:pt>
                <c:pt idx="179">
                  <c:v>-0.36816610588087539</c:v>
                </c:pt>
                <c:pt idx="180" formatCode="#,##0">
                  <c:v>0</c:v>
                </c:pt>
                <c:pt idx="181" formatCode="#,##0">
                  <c:v>0</c:v>
                </c:pt>
                <c:pt idx="182" formatCode="#,##0">
                  <c:v>0</c:v>
                </c:pt>
                <c:pt idx="183">
                  <c:v>0.23471591238623546</c:v>
                </c:pt>
                <c:pt idx="184">
                  <c:v>-6.9677877011720568E-2</c:v>
                </c:pt>
                <c:pt idx="185" formatCode="#,##0">
                  <c:v>-3.9168579825786605</c:v>
                </c:pt>
                <c:pt idx="186">
                  <c:v>-0.16346692657604001</c:v>
                </c:pt>
                <c:pt idx="187">
                  <c:v>-0.55412982839504998</c:v>
                </c:pt>
                <c:pt idx="188">
                  <c:v>4.3051572066108257</c:v>
                </c:pt>
                <c:pt idx="189">
                  <c:v>-1.0279295914426516</c:v>
                </c:pt>
                <c:pt idx="190">
                  <c:v>-0.54156584927105111</c:v>
                </c:pt>
                <c:pt idx="191">
                  <c:v>1.2246906052423734</c:v>
                </c:pt>
                <c:pt idx="192">
                  <c:v>0.80498115433138206</c:v>
                </c:pt>
                <c:pt idx="193">
                  <c:v>2.8180503991072845</c:v>
                </c:pt>
                <c:pt idx="194" formatCode="#,##0">
                  <c:v>0.79489547261342874</c:v>
                </c:pt>
                <c:pt idx="195">
                  <c:v>0.14599372529230958</c:v>
                </c:pt>
                <c:pt idx="196">
                  <c:v>5.5304417250239712E-2</c:v>
                </c:pt>
                <c:pt idx="197">
                  <c:v>1.209128802213959</c:v>
                </c:pt>
                <c:pt idx="198">
                  <c:v>0.37586016466250882</c:v>
                </c:pt>
                <c:pt idx="199">
                  <c:v>0.36490321011652771</c:v>
                </c:pt>
                <c:pt idx="200">
                  <c:v>0.73101205626086063</c:v>
                </c:pt>
                <c:pt idx="201">
                  <c:v>2.3487432944750868</c:v>
                </c:pt>
                <c:pt idx="202">
                  <c:v>2.6115564989941031</c:v>
                </c:pt>
                <c:pt idx="203">
                  <c:v>3.4751849534131143</c:v>
                </c:pt>
                <c:pt idx="204">
                  <c:v>-0.50184454759191244</c:v>
                </c:pt>
                <c:pt idx="205">
                  <c:v>-0.69107990567018751</c:v>
                </c:pt>
                <c:pt idx="206">
                  <c:v>-1.3214005774894089</c:v>
                </c:pt>
                <c:pt idx="207">
                  <c:v>-0.66192945699102834</c:v>
                </c:pt>
                <c:pt idx="208">
                  <c:v>-0.70854663415828112</c:v>
                </c:pt>
                <c:pt idx="209">
                  <c:v>-0.84810917489620419</c:v>
                </c:pt>
                <c:pt idx="210" formatCode="#,##0">
                  <c:v>1.6726843468755443</c:v>
                </c:pt>
                <c:pt idx="211">
                  <c:v>2.0514433176973026</c:v>
                </c:pt>
                <c:pt idx="212" formatCode="#,##0">
                  <c:v>1.8919410698784307</c:v>
                </c:pt>
                <c:pt idx="213">
                  <c:v>0.3629290423851852</c:v>
                </c:pt>
                <c:pt idx="214">
                  <c:v>0.44124042800654006</c:v>
                </c:pt>
                <c:pt idx="215">
                  <c:v>0.32671459842814143</c:v>
                </c:pt>
                <c:pt idx="216">
                  <c:v>-0.45979845416570186</c:v>
                </c:pt>
                <c:pt idx="217">
                  <c:v>-0.64400129997814304</c:v>
                </c:pt>
                <c:pt idx="218">
                  <c:v>-0.81219140407137136</c:v>
                </c:pt>
                <c:pt idx="219">
                  <c:v>0.134157680815569</c:v>
                </c:pt>
                <c:pt idx="220">
                  <c:v>0.34691585920959767</c:v>
                </c:pt>
                <c:pt idx="221">
                  <c:v>0.59404476398028283</c:v>
                </c:pt>
                <c:pt idx="222">
                  <c:v>0.52789381825793225</c:v>
                </c:pt>
                <c:pt idx="223">
                  <c:v>0.73302399405564023</c:v>
                </c:pt>
                <c:pt idx="224">
                  <c:v>1.9463885111729282</c:v>
                </c:pt>
                <c:pt idx="225">
                  <c:v>-0.54619018051520651</c:v>
                </c:pt>
                <c:pt idx="226">
                  <c:v>2.1386597945536319</c:v>
                </c:pt>
                <c:pt idx="227">
                  <c:v>-0.33534089271603129</c:v>
                </c:pt>
                <c:pt idx="228">
                  <c:v>0.13881832046588949</c:v>
                </c:pt>
                <c:pt idx="229">
                  <c:v>0.22154740004223195</c:v>
                </c:pt>
                <c:pt idx="230">
                  <c:v>0.62293467870323482</c:v>
                </c:pt>
                <c:pt idx="231">
                  <c:v>0.36219943223929674</c:v>
                </c:pt>
                <c:pt idx="232">
                  <c:v>-0.11220779889941745</c:v>
                </c:pt>
                <c:pt idx="233">
                  <c:v>0.28164915858010442</c:v>
                </c:pt>
                <c:pt idx="234">
                  <c:v>0.61632494537492799</c:v>
                </c:pt>
                <c:pt idx="235">
                  <c:v>0.33087950174696257</c:v>
                </c:pt>
                <c:pt idx="236">
                  <c:v>0.72009137544155699</c:v>
                </c:pt>
                <c:pt idx="237">
                  <c:v>-0.23577618230197739</c:v>
                </c:pt>
                <c:pt idx="238">
                  <c:v>-0.24889740488920253</c:v>
                </c:pt>
                <c:pt idx="239">
                  <c:v>-0.24709899870897578</c:v>
                </c:pt>
                <c:pt idx="240">
                  <c:v>6.2324520403560957E-2</c:v>
                </c:pt>
                <c:pt idx="241">
                  <c:v>-0.15707629510666188</c:v>
                </c:pt>
                <c:pt idx="242" formatCode="#,##0">
                  <c:v>5.5172728617429279E-2</c:v>
                </c:pt>
                <c:pt idx="243">
                  <c:v>-0.82747639461689637</c:v>
                </c:pt>
                <c:pt idx="244">
                  <c:v>-0.96816282287863142</c:v>
                </c:pt>
                <c:pt idx="245">
                  <c:v>-1.5003692868943714</c:v>
                </c:pt>
                <c:pt idx="246">
                  <c:v>-0.12560425882184445</c:v>
                </c:pt>
                <c:pt idx="247">
                  <c:v>-0.34135926274903872</c:v>
                </c:pt>
                <c:pt idx="248">
                  <c:v>0.65127216004991029</c:v>
                </c:pt>
                <c:pt idx="249">
                  <c:v>0.36909757142559141</c:v>
                </c:pt>
                <c:pt idx="250">
                  <c:v>0.24347658135703143</c:v>
                </c:pt>
                <c:pt idx="251">
                  <c:v>0.65321448629463297</c:v>
                </c:pt>
                <c:pt idx="252">
                  <c:v>5.1479992225036686E-2</c:v>
                </c:pt>
                <c:pt idx="253">
                  <c:v>-0.13619765810472984</c:v>
                </c:pt>
                <c:pt idx="254">
                  <c:v>-0.28979466684287403</c:v>
                </c:pt>
                <c:pt idx="255">
                  <c:v>-0.3224314449798793</c:v>
                </c:pt>
                <c:pt idx="256">
                  <c:v>-0.71225559950984252</c:v>
                </c:pt>
                <c:pt idx="257">
                  <c:v>-0.35134103027959984</c:v>
                </c:pt>
                <c:pt idx="258">
                  <c:v>-1.2024992718027705E-2</c:v>
                </c:pt>
                <c:pt idx="259">
                  <c:v>-0.11875304304885936</c:v>
                </c:pt>
                <c:pt idx="260">
                  <c:v>-0.49292946393565162</c:v>
                </c:pt>
                <c:pt idx="261">
                  <c:v>0.10781541640709325</c:v>
                </c:pt>
                <c:pt idx="262">
                  <c:v>5.5909346217474676E-2</c:v>
                </c:pt>
                <c:pt idx="263">
                  <c:v>-0.21602930030488987</c:v>
                </c:pt>
                <c:pt idx="264">
                  <c:v>-9.908842570868398E-2</c:v>
                </c:pt>
                <c:pt idx="265">
                  <c:v>1.2243775130912793E-2</c:v>
                </c:pt>
                <c:pt idx="266">
                  <c:v>-3.2639358104853411E-2</c:v>
                </c:pt>
                <c:pt idx="267">
                  <c:v>-2.3995647845297396E-3</c:v>
                </c:pt>
                <c:pt idx="268">
                  <c:v>1.4212225720841021E-2</c:v>
                </c:pt>
                <c:pt idx="269">
                  <c:v>1.9866231180820524</c:v>
                </c:pt>
                <c:pt idx="270">
                  <c:v>-0.21713612107125002</c:v>
                </c:pt>
                <c:pt idx="271">
                  <c:v>-0.26657652725240777</c:v>
                </c:pt>
                <c:pt idx="272">
                  <c:v>-0.5208667887142755</c:v>
                </c:pt>
                <c:pt idx="273">
                  <c:v>-3.2337257478431747E-2</c:v>
                </c:pt>
                <c:pt idx="274">
                  <c:v>3.6543030364223794E-2</c:v>
                </c:pt>
                <c:pt idx="275">
                  <c:v>0.16212666332875525</c:v>
                </c:pt>
                <c:pt idx="276">
                  <c:v>-7.3961027630851772E-2</c:v>
                </c:pt>
                <c:pt idx="277">
                  <c:v>-0.12080793029793391</c:v>
                </c:pt>
                <c:pt idx="278">
                  <c:v>-1.5303557855706407</c:v>
                </c:pt>
                <c:pt idx="279">
                  <c:v>0.53059589500497506</c:v>
                </c:pt>
                <c:pt idx="280">
                  <c:v>7.563012503700417E-2</c:v>
                </c:pt>
                <c:pt idx="281">
                  <c:v>-1.11511381122927</c:v>
                </c:pt>
                <c:pt idx="282">
                  <c:v>5.5807210730571599E-2</c:v>
                </c:pt>
                <c:pt idx="283">
                  <c:v>-0.29472333893973213</c:v>
                </c:pt>
                <c:pt idx="284">
                  <c:v>0.47055645117139422</c:v>
                </c:pt>
                <c:pt idx="285">
                  <c:v>8.639564021204138E-2</c:v>
                </c:pt>
                <c:pt idx="286">
                  <c:v>7.834065517222033E-2</c:v>
                </c:pt>
                <c:pt idx="287">
                  <c:v>0.43732194581663841</c:v>
                </c:pt>
                <c:pt idx="288">
                  <c:v>1.8132282545133549E-2</c:v>
                </c:pt>
                <c:pt idx="289">
                  <c:v>-0.12025836168607806</c:v>
                </c:pt>
                <c:pt idx="290">
                  <c:v>0.46250668696956754</c:v>
                </c:pt>
                <c:pt idx="291">
                  <c:v>-0.29783778317173337</c:v>
                </c:pt>
                <c:pt idx="292">
                  <c:v>-5.3577998098903734E-3</c:v>
                </c:pt>
                <c:pt idx="293">
                  <c:v>-0.99103261043327562</c:v>
                </c:pt>
                <c:pt idx="294">
                  <c:v>-0.22835578979053195</c:v>
                </c:pt>
                <c:pt idx="295">
                  <c:v>0.21275035023008293</c:v>
                </c:pt>
                <c:pt idx="296">
                  <c:v>1.0149110221900166</c:v>
                </c:pt>
                <c:pt idx="297">
                  <c:v>0.1492076988320431</c:v>
                </c:pt>
                <c:pt idx="298">
                  <c:v>0.58841372119062596</c:v>
                </c:pt>
                <c:pt idx="299">
                  <c:v>0.49340860310335799</c:v>
                </c:pt>
                <c:pt idx="300">
                  <c:v>0.10325273113199784</c:v>
                </c:pt>
                <c:pt idx="301">
                  <c:v>-5.721365869665207E-3</c:v>
                </c:pt>
                <c:pt idx="302">
                  <c:v>0.11208200029930504</c:v>
                </c:pt>
                <c:pt idx="303">
                  <c:v>-0.23621249425590607</c:v>
                </c:pt>
                <c:pt idx="304">
                  <c:v>0.62478170451725634</c:v>
                </c:pt>
                <c:pt idx="305">
                  <c:v>1.2035751163295059</c:v>
                </c:pt>
                <c:pt idx="306" formatCode="#,##0">
                  <c:v>4.3383667515697999E-2</c:v>
                </c:pt>
                <c:pt idx="307">
                  <c:v>9.5256951254901634E-2</c:v>
                </c:pt>
                <c:pt idx="308">
                  <c:v>-0.34772244924750639</c:v>
                </c:pt>
                <c:pt idx="309" formatCode="#,##0">
                  <c:v>0.1003226641822236</c:v>
                </c:pt>
                <c:pt idx="310">
                  <c:v>2.9290562035020895E-2</c:v>
                </c:pt>
                <c:pt idx="311">
                  <c:v>-9.5259495912161096E-3</c:v>
                </c:pt>
                <c:pt idx="312">
                  <c:v>-2.977720187903099E-3</c:v>
                </c:pt>
                <c:pt idx="313">
                  <c:v>0.17630761792619387</c:v>
                </c:pt>
                <c:pt idx="314">
                  <c:v>-0.49277353326191831</c:v>
                </c:pt>
                <c:pt idx="315">
                  <c:v>-8.9499427546556876E-2</c:v>
                </c:pt>
                <c:pt idx="316">
                  <c:v>-0.12592894749590955</c:v>
                </c:pt>
                <c:pt idx="317">
                  <c:v>3.1764057999108655</c:v>
                </c:pt>
                <c:pt idx="318">
                  <c:v>7.3756034982472518E-2</c:v>
                </c:pt>
                <c:pt idx="319">
                  <c:v>4.8438664424746425E-2</c:v>
                </c:pt>
                <c:pt idx="320">
                  <c:v>0.65369028288906383</c:v>
                </c:pt>
                <c:pt idx="321">
                  <c:v>3.1263416124988841E-2</c:v>
                </c:pt>
                <c:pt idx="322">
                  <c:v>-0.12561456103397317</c:v>
                </c:pt>
                <c:pt idx="323">
                  <c:v>-0.76787188954506291</c:v>
                </c:pt>
                <c:pt idx="324" formatCode="#,##0">
                  <c:v>2.3116472888813411E-2</c:v>
                </c:pt>
                <c:pt idx="325">
                  <c:v>-1.9100859125215419E-2</c:v>
                </c:pt>
                <c:pt idx="326">
                  <c:v>-8.9229367990421415E-2</c:v>
                </c:pt>
                <c:pt idx="327">
                  <c:v>-2.3403209576960959E-4</c:v>
                </c:pt>
                <c:pt idx="328">
                  <c:v>-6.2452670579830061E-3</c:v>
                </c:pt>
                <c:pt idx="329">
                  <c:v>0.24753652395843284</c:v>
                </c:pt>
                <c:pt idx="330" formatCode="#,##0">
                  <c:v>0</c:v>
                </c:pt>
                <c:pt idx="331" formatCode="#,##0">
                  <c:v>0</c:v>
                </c:pt>
                <c:pt idx="332" formatCode="#,##0">
                  <c:v>0</c:v>
                </c:pt>
                <c:pt idx="333">
                  <c:v>2.6056136234636762E-2</c:v>
                </c:pt>
                <c:pt idx="334">
                  <c:v>0.15086580620662016</c:v>
                </c:pt>
                <c:pt idx="335">
                  <c:v>0.3849293999179606</c:v>
                </c:pt>
                <c:pt idx="336">
                  <c:v>-0.20773131446878379</c:v>
                </c:pt>
                <c:pt idx="337">
                  <c:v>-1.0052951944273127</c:v>
                </c:pt>
                <c:pt idx="338">
                  <c:v>-0.38436146526828896</c:v>
                </c:pt>
                <c:pt idx="339">
                  <c:v>-0.15350985478116397</c:v>
                </c:pt>
                <c:pt idx="340">
                  <c:v>-0.1684303642496281</c:v>
                </c:pt>
                <c:pt idx="341">
                  <c:v>0.31915450207254681</c:v>
                </c:pt>
                <c:pt idx="342">
                  <c:v>4.2539998011162927E-3</c:v>
                </c:pt>
                <c:pt idx="343">
                  <c:v>-0.71553343811269787</c:v>
                </c:pt>
                <c:pt idx="344">
                  <c:v>-1.1737789592718872E-2</c:v>
                </c:pt>
                <c:pt idx="345">
                  <c:v>-9.0792575291879229E-2</c:v>
                </c:pt>
                <c:pt idx="346">
                  <c:v>1.9765157831964641E-3</c:v>
                </c:pt>
                <c:pt idx="347">
                  <c:v>0.1162369396757168</c:v>
                </c:pt>
                <c:pt idx="348">
                  <c:v>4.0841314224912328E-2</c:v>
                </c:pt>
                <c:pt idx="349">
                  <c:v>0.24558274819256753</c:v>
                </c:pt>
                <c:pt idx="350">
                  <c:v>0.43500285603052813</c:v>
                </c:pt>
                <c:pt idx="351">
                  <c:v>0.80681011228423705</c:v>
                </c:pt>
                <c:pt idx="352">
                  <c:v>0.80329732790972597</c:v>
                </c:pt>
                <c:pt idx="353">
                  <c:v>0.48859966784188114</c:v>
                </c:pt>
                <c:pt idx="354">
                  <c:v>-7.0938452126634632E-2</c:v>
                </c:pt>
                <c:pt idx="355">
                  <c:v>-6.3182329068592002E-2</c:v>
                </c:pt>
                <c:pt idx="356">
                  <c:v>-0.65919893311965261</c:v>
                </c:pt>
                <c:pt idx="357">
                  <c:v>-3.9148956172518734E-2</c:v>
                </c:pt>
                <c:pt idx="358">
                  <c:v>-0.16985945170323169</c:v>
                </c:pt>
                <c:pt idx="359">
                  <c:v>-0.51434490801293964</c:v>
                </c:pt>
                <c:pt idx="360">
                  <c:v>6.3044485987289178E-3</c:v>
                </c:pt>
                <c:pt idx="361">
                  <c:v>0.31081476689261978</c:v>
                </c:pt>
                <c:pt idx="362">
                  <c:v>0.37777932333678343</c:v>
                </c:pt>
                <c:pt idx="363">
                  <c:v>-1.1986708363416376</c:v>
                </c:pt>
                <c:pt idx="364">
                  <c:v>-1.1141977618958023</c:v>
                </c:pt>
                <c:pt idx="365" formatCode="#,##0">
                  <c:v>1.4017538545500345</c:v>
                </c:pt>
                <c:pt idx="366">
                  <c:v>-0.14808676840513346</c:v>
                </c:pt>
                <c:pt idx="367">
                  <c:v>0.96174874293241164</c:v>
                </c:pt>
                <c:pt idx="368">
                  <c:v>0.56217910014693873</c:v>
                </c:pt>
                <c:pt idx="369">
                  <c:v>-7.2363605019734489E-2</c:v>
                </c:pt>
                <c:pt idx="370">
                  <c:v>0.48523731249653812</c:v>
                </c:pt>
                <c:pt idx="371">
                  <c:v>0.71692667833305057</c:v>
                </c:pt>
                <c:pt idx="372">
                  <c:v>0.50889282281125015</c:v>
                </c:pt>
                <c:pt idx="373">
                  <c:v>0.62568420063826857</c:v>
                </c:pt>
                <c:pt idx="374">
                  <c:v>0.73520617800016508</c:v>
                </c:pt>
                <c:pt idx="375">
                  <c:v>0.92592873429999933</c:v>
                </c:pt>
                <c:pt idx="376">
                  <c:v>0.64033925419999971</c:v>
                </c:pt>
                <c:pt idx="377" formatCode="#,##0">
                  <c:v>0.19082958279999929</c:v>
                </c:pt>
                <c:pt idx="378">
                  <c:v>-0.62691287074028024</c:v>
                </c:pt>
                <c:pt idx="379">
                  <c:v>-1.4590997941385879</c:v>
                </c:pt>
                <c:pt idx="380">
                  <c:v>-0.38447612066443249</c:v>
                </c:pt>
                <c:pt idx="381">
                  <c:v>-0.51782845974453862</c:v>
                </c:pt>
                <c:pt idx="382">
                  <c:v>-0.85905955509935028</c:v>
                </c:pt>
                <c:pt idx="383" formatCode="#,##0">
                  <c:v>-1.0227623964407062</c:v>
                </c:pt>
                <c:pt idx="384">
                  <c:v>-0.34822361420700298</c:v>
                </c:pt>
                <c:pt idx="385">
                  <c:v>-0.10376533179902436</c:v>
                </c:pt>
                <c:pt idx="386">
                  <c:v>0.60005456610503982</c:v>
                </c:pt>
                <c:pt idx="387">
                  <c:v>0.12185039263207342</c:v>
                </c:pt>
                <c:pt idx="388">
                  <c:v>-0.10656902008992519</c:v>
                </c:pt>
                <c:pt idx="389">
                  <c:v>-0.33434828343079381</c:v>
                </c:pt>
                <c:pt idx="390">
                  <c:v>5.080368327291418E-2</c:v>
                </c:pt>
                <c:pt idx="391">
                  <c:v>-5.0193421486139256E-2</c:v>
                </c:pt>
                <c:pt idx="392">
                  <c:v>0.98023114057147809</c:v>
                </c:pt>
                <c:pt idx="393">
                  <c:v>0.12750150678530664</c:v>
                </c:pt>
                <c:pt idx="394">
                  <c:v>-3.795077579498396E-2</c:v>
                </c:pt>
                <c:pt idx="395">
                  <c:v>1.2902452058310199</c:v>
                </c:pt>
                <c:pt idx="396">
                  <c:v>4.6163399264251392E-2</c:v>
                </c:pt>
                <c:pt idx="397">
                  <c:v>-0.24194143407176871</c:v>
                </c:pt>
                <c:pt idx="398">
                  <c:v>1.6073850956945268</c:v>
                </c:pt>
                <c:pt idx="399">
                  <c:v>-0.11867145713922278</c:v>
                </c:pt>
                <c:pt idx="400">
                  <c:v>-0.46963417212827752</c:v>
                </c:pt>
                <c:pt idx="401">
                  <c:v>0.37162860742673809</c:v>
                </c:pt>
                <c:pt idx="402">
                  <c:v>4.4520971814442367E-2</c:v>
                </c:pt>
                <c:pt idx="403">
                  <c:v>-0.14886905018705243</c:v>
                </c:pt>
                <c:pt idx="404">
                  <c:v>-0.53471282960426247</c:v>
                </c:pt>
                <c:pt idx="405">
                  <c:v>-0.38142433143703069</c:v>
                </c:pt>
                <c:pt idx="406">
                  <c:v>0.39662014862679751</c:v>
                </c:pt>
                <c:pt idx="407">
                  <c:v>1.7389947099325966</c:v>
                </c:pt>
                <c:pt idx="408">
                  <c:v>-0.21417477648211292</c:v>
                </c:pt>
                <c:pt idx="409">
                  <c:v>-0.42681565272437494</c:v>
                </c:pt>
                <c:pt idx="410">
                  <c:v>-0.10345475608272015</c:v>
                </c:pt>
                <c:pt idx="411">
                  <c:v>4.7202281609506458E-2</c:v>
                </c:pt>
                <c:pt idx="412">
                  <c:v>0.41547359696833397</c:v>
                </c:pt>
                <c:pt idx="413">
                  <c:v>0.22750105969993673</c:v>
                </c:pt>
                <c:pt idx="414">
                  <c:v>0.318356776575348</c:v>
                </c:pt>
                <c:pt idx="415">
                  <c:v>0.61663505585428213</c:v>
                </c:pt>
                <c:pt idx="416">
                  <c:v>2.1892610461676458</c:v>
                </c:pt>
                <c:pt idx="417">
                  <c:v>-0.10462035565418515</c:v>
                </c:pt>
                <c:pt idx="418">
                  <c:v>0.31927588280924857</c:v>
                </c:pt>
                <c:pt idx="419">
                  <c:v>-1.8747498574312411</c:v>
                </c:pt>
                <c:pt idx="420">
                  <c:v>0.20113805652897909</c:v>
                </c:pt>
                <c:pt idx="421">
                  <c:v>0.76747406816102948</c:v>
                </c:pt>
                <c:pt idx="422">
                  <c:v>0.37302666451406274</c:v>
                </c:pt>
                <c:pt idx="423">
                  <c:v>-3.4234183451168354E-3</c:v>
                </c:pt>
                <c:pt idx="424">
                  <c:v>-0.20249962515812059</c:v>
                </c:pt>
                <c:pt idx="425">
                  <c:v>0.52881162549906602</c:v>
                </c:pt>
                <c:pt idx="426">
                  <c:v>8.4158037794669238E-2</c:v>
                </c:pt>
                <c:pt idx="427">
                  <c:v>-0.37627766697681531</c:v>
                </c:pt>
                <c:pt idx="428">
                  <c:v>-0.99274684341728836</c:v>
                </c:pt>
                <c:pt idx="429">
                  <c:v>-0.20555215351281109</c:v>
                </c:pt>
                <c:pt idx="430">
                  <c:v>-3.4371201091646153E-2</c:v>
                </c:pt>
                <c:pt idx="431">
                  <c:v>0.33286997829652298</c:v>
                </c:pt>
                <c:pt idx="432">
                  <c:v>1.3599098422264686</c:v>
                </c:pt>
                <c:pt idx="433">
                  <c:v>5.5924224594535055E-2</c:v>
                </c:pt>
                <c:pt idx="434">
                  <c:v>0.55172597870577889</c:v>
                </c:pt>
                <c:pt idx="435" formatCode="#,##0">
                  <c:v>-4.9040808941530678E-2</c:v>
                </c:pt>
                <c:pt idx="436">
                  <c:v>3.0738654816460764E-2</c:v>
                </c:pt>
                <c:pt idx="437">
                  <c:v>0.25028325274844576</c:v>
                </c:pt>
                <c:pt idx="438">
                  <c:v>-2.6319242219179695E-2</c:v>
                </c:pt>
                <c:pt idx="439">
                  <c:v>7.3265011585613604E-2</c:v>
                </c:pt>
                <c:pt idx="440">
                  <c:v>-0.31363699559583202</c:v>
                </c:pt>
                <c:pt idx="441">
                  <c:v>-0.30204512313288667</c:v>
                </c:pt>
                <c:pt idx="442">
                  <c:v>-0.13047944902896891</c:v>
                </c:pt>
                <c:pt idx="443">
                  <c:v>-1.2469623540074521</c:v>
                </c:pt>
                <c:pt idx="444">
                  <c:v>-0.33153281094382647</c:v>
                </c:pt>
                <c:pt idx="445">
                  <c:v>-0.24690014101509394</c:v>
                </c:pt>
                <c:pt idx="446">
                  <c:v>1.4217418249119413</c:v>
                </c:pt>
                <c:pt idx="447">
                  <c:v>0.13833634180026411</c:v>
                </c:pt>
                <c:pt idx="448">
                  <c:v>-6.1505265448153379E-2</c:v>
                </c:pt>
                <c:pt idx="449">
                  <c:v>-0.69921128505738972</c:v>
                </c:pt>
                <c:pt idx="450">
                  <c:v>5.3075384543278314E-2</c:v>
                </c:pt>
                <c:pt idx="451">
                  <c:v>0.17733252248100606</c:v>
                </c:pt>
                <c:pt idx="452">
                  <c:v>0.80242900765574454</c:v>
                </c:pt>
                <c:pt idx="453">
                  <c:v>-7.7502067672680863E-2</c:v>
                </c:pt>
                <c:pt idx="454">
                  <c:v>0.28707472677446555</c:v>
                </c:pt>
                <c:pt idx="455">
                  <c:v>1.8689262150894503E-2</c:v>
                </c:pt>
                <c:pt idx="456">
                  <c:v>0.24061227700424892</c:v>
                </c:pt>
                <c:pt idx="457">
                  <c:v>-0.16489980198414766</c:v>
                </c:pt>
                <c:pt idx="458">
                  <c:v>0.67248516179040863</c:v>
                </c:pt>
                <c:pt idx="459">
                  <c:v>5.4955609715927889E-2</c:v>
                </c:pt>
                <c:pt idx="460">
                  <c:v>-1.4268839702567315E-2</c:v>
                </c:pt>
                <c:pt idx="461">
                  <c:v>-7.9145319016582727E-2</c:v>
                </c:pt>
                <c:pt idx="462" formatCode="#,##0">
                  <c:v>0.11600697289825723</c:v>
                </c:pt>
                <c:pt idx="463">
                  <c:v>7.5432939093474538E-2</c:v>
                </c:pt>
                <c:pt idx="464">
                  <c:v>-0.45030226498250348</c:v>
                </c:pt>
                <c:pt idx="465">
                  <c:v>2.2673816449276185E-2</c:v>
                </c:pt>
                <c:pt idx="466">
                  <c:v>-0.16180460039398509</c:v>
                </c:pt>
                <c:pt idx="467">
                  <c:v>-0.47609941313775517</c:v>
                </c:pt>
                <c:pt idx="468">
                  <c:v>-0.59079150932591418</c:v>
                </c:pt>
                <c:pt idx="469">
                  <c:v>-0.51766816378871416</c:v>
                </c:pt>
                <c:pt idx="470">
                  <c:v>1.0339747512605566</c:v>
                </c:pt>
                <c:pt idx="471">
                  <c:v>-0.37116822924465898</c:v>
                </c:pt>
                <c:pt idx="472">
                  <c:v>2.6907221364579792E-2</c:v>
                </c:pt>
                <c:pt idx="473" formatCode="#,##0">
                  <c:v>0.26028974208938349</c:v>
                </c:pt>
                <c:pt idx="474">
                  <c:v>0.13786214838922628</c:v>
                </c:pt>
                <c:pt idx="475">
                  <c:v>3.6018999480102121E-2</c:v>
                </c:pt>
                <c:pt idx="476">
                  <c:v>-0.63710096974650288</c:v>
                </c:pt>
                <c:pt idx="477">
                  <c:v>-7.9720708428527298E-2</c:v>
                </c:pt>
                <c:pt idx="478">
                  <c:v>-3.3765896042030508E-2</c:v>
                </c:pt>
                <c:pt idx="479">
                  <c:v>6.6213320382888297E-2</c:v>
                </c:pt>
                <c:pt idx="480" formatCode="#,##0">
                  <c:v>-7.9610922277188328E-2</c:v>
                </c:pt>
                <c:pt idx="481">
                  <c:v>-0.15064775172764283</c:v>
                </c:pt>
                <c:pt idx="482">
                  <c:v>-0.25079508917170368</c:v>
                </c:pt>
                <c:pt idx="483">
                  <c:v>-0.55202644739087758</c:v>
                </c:pt>
                <c:pt idx="484">
                  <c:v>-0.77934342068791196</c:v>
                </c:pt>
                <c:pt idx="485">
                  <c:v>0.48434952332227832</c:v>
                </c:pt>
                <c:pt idx="486">
                  <c:v>8.1560684488207413E-2</c:v>
                </c:pt>
                <c:pt idx="487">
                  <c:v>-4.6467462602563847E-2</c:v>
                </c:pt>
                <c:pt idx="488">
                  <c:v>0.16929872977484539</c:v>
                </c:pt>
                <c:pt idx="489">
                  <c:v>-5.8939192637829763E-2</c:v>
                </c:pt>
                <c:pt idx="490" formatCode="#,##0">
                  <c:v>-6.5185056161765509E-2</c:v>
                </c:pt>
                <c:pt idx="491">
                  <c:v>1.8438182770787179</c:v>
                </c:pt>
                <c:pt idx="492">
                  <c:v>0.62863819236397056</c:v>
                </c:pt>
                <c:pt idx="493">
                  <c:v>-0.874300941427538</c:v>
                </c:pt>
                <c:pt idx="494">
                  <c:v>1.7096151217029298</c:v>
                </c:pt>
                <c:pt idx="495">
                  <c:v>0.83809978353224324</c:v>
                </c:pt>
                <c:pt idx="496">
                  <c:v>1.4387346297133821</c:v>
                </c:pt>
                <c:pt idx="497">
                  <c:v>1.1920447594423469</c:v>
                </c:pt>
                <c:pt idx="498">
                  <c:v>0.11217977827822689</c:v>
                </c:pt>
                <c:pt idx="499">
                  <c:v>0.46901936648100739</c:v>
                </c:pt>
                <c:pt idx="500">
                  <c:v>0.86434227568753141</c:v>
                </c:pt>
                <c:pt idx="501">
                  <c:v>0.3838382350282738</c:v>
                </c:pt>
                <c:pt idx="502">
                  <c:v>0.4804185598423536</c:v>
                </c:pt>
                <c:pt idx="503">
                  <c:v>0.49188274928316167</c:v>
                </c:pt>
                <c:pt idx="504">
                  <c:v>0.14241010731382248</c:v>
                </c:pt>
                <c:pt idx="505">
                  <c:v>0.21097949301240659</c:v>
                </c:pt>
                <c:pt idx="506">
                  <c:v>8.1330743148648965E-2</c:v>
                </c:pt>
                <c:pt idx="507">
                  <c:v>-8.4385653744759592E-2</c:v>
                </c:pt>
                <c:pt idx="508">
                  <c:v>-0.35247167752039621</c:v>
                </c:pt>
                <c:pt idx="509">
                  <c:v>-0.37314798034481633</c:v>
                </c:pt>
                <c:pt idx="510">
                  <c:v>0.12466131936633096</c:v>
                </c:pt>
                <c:pt idx="511">
                  <c:v>3.1756552347637079E-3</c:v>
                </c:pt>
                <c:pt idx="512">
                  <c:v>0.24660013517439916</c:v>
                </c:pt>
                <c:pt idx="513">
                  <c:v>-1.4457554519790583E-3</c:v>
                </c:pt>
                <c:pt idx="514">
                  <c:v>9.7967965189751371E-3</c:v>
                </c:pt>
                <c:pt idx="515">
                  <c:v>8.4976710290769475E-3</c:v>
                </c:pt>
                <c:pt idx="516">
                  <c:v>7.2239715516979219E-2</c:v>
                </c:pt>
                <c:pt idx="517">
                  <c:v>0.27725194903985223</c:v>
                </c:pt>
                <c:pt idx="518">
                  <c:v>-3.8365459300303439E-2</c:v>
                </c:pt>
                <c:pt idx="519">
                  <c:v>0.33019538588569042</c:v>
                </c:pt>
                <c:pt idx="520">
                  <c:v>0.13846693876263427</c:v>
                </c:pt>
                <c:pt idx="521">
                  <c:v>0.28540590064296656</c:v>
                </c:pt>
                <c:pt idx="522" formatCode="#,##0">
                  <c:v>4.324375178725326E-2</c:v>
                </c:pt>
                <c:pt idx="523">
                  <c:v>2.2008757331245188E-2</c:v>
                </c:pt>
                <c:pt idx="524">
                  <c:v>0.68205815370013723</c:v>
                </c:pt>
                <c:pt idx="525">
                  <c:v>-3.2074054152698539E-2</c:v>
                </c:pt>
                <c:pt idx="526">
                  <c:v>1.4662884843453128E-2</c:v>
                </c:pt>
                <c:pt idx="527">
                  <c:v>-0.36761749671131638</c:v>
                </c:pt>
                <c:pt idx="528">
                  <c:v>-9.9520610713904167E-2</c:v>
                </c:pt>
                <c:pt idx="529">
                  <c:v>5.3998522477103572E-2</c:v>
                </c:pt>
                <c:pt idx="530" formatCode="#,##0">
                  <c:v>-0.34394627896003627</c:v>
                </c:pt>
                <c:pt idx="531">
                  <c:v>0.41106778122975762</c:v>
                </c:pt>
                <c:pt idx="532">
                  <c:v>0.46939292529073096</c:v>
                </c:pt>
                <c:pt idx="533">
                  <c:v>-4.0918978966457686E-2</c:v>
                </c:pt>
                <c:pt idx="534">
                  <c:v>0.12691259746868438</c:v>
                </c:pt>
                <c:pt idx="535">
                  <c:v>0.149025214295882</c:v>
                </c:pt>
                <c:pt idx="536">
                  <c:v>-0.31856375155717442</c:v>
                </c:pt>
                <c:pt idx="537">
                  <c:v>8.637282719195194E-2</c:v>
                </c:pt>
                <c:pt idx="538">
                  <c:v>0.26457578063284592</c:v>
                </c:pt>
                <c:pt idx="539" formatCode="#,##0">
                  <c:v>-0.65405837881623818</c:v>
                </c:pt>
                <c:pt idx="540">
                  <c:v>0.22150866228913191</c:v>
                </c:pt>
                <c:pt idx="541">
                  <c:v>0.13996753400158557</c:v>
                </c:pt>
                <c:pt idx="542">
                  <c:v>0.83587524997325691</c:v>
                </c:pt>
                <c:pt idx="543" formatCode="#,##0">
                  <c:v>5.8623573177729815E-2</c:v>
                </c:pt>
                <c:pt idx="544">
                  <c:v>1.6985221023657993</c:v>
                </c:pt>
                <c:pt idx="545">
                  <c:v>1.8940892491133487</c:v>
                </c:pt>
                <c:pt idx="546">
                  <c:v>0.66666459310137738</c:v>
                </c:pt>
                <c:pt idx="547">
                  <c:v>0.59442447606950211</c:v>
                </c:pt>
                <c:pt idx="548">
                  <c:v>-0.41078780577123997</c:v>
                </c:pt>
                <c:pt idx="549">
                  <c:v>2.9099991003279202E-2</c:v>
                </c:pt>
                <c:pt idx="550">
                  <c:v>-0.14321163985345475</c:v>
                </c:pt>
                <c:pt idx="551">
                  <c:v>-1.0919386190788409</c:v>
                </c:pt>
                <c:pt idx="552">
                  <c:v>0.40323568249101527</c:v>
                </c:pt>
                <c:pt idx="553">
                  <c:v>0.84501011033482154</c:v>
                </c:pt>
                <c:pt idx="554" formatCode="#,##0">
                  <c:v>0.95768428418479834</c:v>
                </c:pt>
                <c:pt idx="555">
                  <c:v>0.1857702468005118</c:v>
                </c:pt>
                <c:pt idx="556">
                  <c:v>-4.3380068732568833E-2</c:v>
                </c:pt>
                <c:pt idx="557">
                  <c:v>3.33008171529129</c:v>
                </c:pt>
                <c:pt idx="558">
                  <c:v>0.10217087235517264</c:v>
                </c:pt>
                <c:pt idx="559">
                  <c:v>9.048089109432389E-2</c:v>
                </c:pt>
                <c:pt idx="560">
                  <c:v>0.60680535589288898</c:v>
                </c:pt>
                <c:pt idx="561" formatCode="#,##0">
                  <c:v>0.55364967460000014</c:v>
                </c:pt>
                <c:pt idx="562" formatCode="#,##0">
                  <c:v>0.58483864370000016</c:v>
                </c:pt>
                <c:pt idx="563" formatCode="#,##0">
                  <c:v>0.62248021159999989</c:v>
                </c:pt>
                <c:pt idx="564" formatCode="#,##0">
                  <c:v>0</c:v>
                </c:pt>
                <c:pt idx="565" formatCode="#,##0">
                  <c:v>0</c:v>
                </c:pt>
                <c:pt idx="566" formatCode="#,##0">
                  <c:v>0</c:v>
                </c:pt>
                <c:pt idx="567">
                  <c:v>0.10130655697160862</c:v>
                </c:pt>
                <c:pt idx="568">
                  <c:v>-0.12737981850365343</c:v>
                </c:pt>
                <c:pt idx="569">
                  <c:v>4.4700792795747901E-2</c:v>
                </c:pt>
                <c:pt idx="570" formatCode="#,##0">
                  <c:v>8.8603581841853518E-2</c:v>
                </c:pt>
                <c:pt idx="571" formatCode="#,##0">
                  <c:v>3.2339133311199975E-3</c:v>
                </c:pt>
                <c:pt idx="572">
                  <c:v>0.45151883765322753</c:v>
                </c:pt>
                <c:pt idx="573">
                  <c:v>-0.214615630521242</c:v>
                </c:pt>
                <c:pt idx="574">
                  <c:v>1.002067993188033</c:v>
                </c:pt>
                <c:pt idx="575">
                  <c:v>1.3065107239236025</c:v>
                </c:pt>
                <c:pt idx="576">
                  <c:v>5.0721730925094355E-2</c:v>
                </c:pt>
                <c:pt idx="577">
                  <c:v>0.36462024939529536</c:v>
                </c:pt>
                <c:pt idx="578">
                  <c:v>-0.64336072636083097</c:v>
                </c:pt>
                <c:pt idx="579">
                  <c:v>3.3104865507710413E-4</c:v>
                </c:pt>
                <c:pt idx="580">
                  <c:v>2.7464659494779498E-2</c:v>
                </c:pt>
                <c:pt idx="581">
                  <c:v>-1.3249181654888087E-2</c:v>
                </c:pt>
                <c:pt idx="582" formatCode="#,##0">
                  <c:v>8.2182045272896853E-2</c:v>
                </c:pt>
                <c:pt idx="583">
                  <c:v>0.17415137009765214</c:v>
                </c:pt>
                <c:pt idx="584">
                  <c:v>0.14138325477958902</c:v>
                </c:pt>
                <c:pt idx="585" formatCode="#,##0">
                  <c:v>-9.1666791047184115E-3</c:v>
                </c:pt>
                <c:pt idx="586">
                  <c:v>2.5176193120602042E-2</c:v>
                </c:pt>
                <c:pt idx="587">
                  <c:v>0.10596305167196451</c:v>
                </c:pt>
                <c:pt idx="588">
                  <c:v>-8.9264703383080013E-2</c:v>
                </c:pt>
                <c:pt idx="589">
                  <c:v>-9.6978547322195019E-2</c:v>
                </c:pt>
                <c:pt idx="590" formatCode="#,##0">
                  <c:v>-0.14024684682314575</c:v>
                </c:pt>
                <c:pt idx="591" formatCode="#,##0">
                  <c:v>2.1464228233583627E-3</c:v>
                </c:pt>
                <c:pt idx="592" formatCode="#,##0">
                  <c:v>1.6239416193883915E-2</c:v>
                </c:pt>
                <c:pt idx="593">
                  <c:v>-9.740480170267507E-2</c:v>
                </c:pt>
                <c:pt idx="594">
                  <c:v>-2.2695564791367362E-3</c:v>
                </c:pt>
                <c:pt idx="595">
                  <c:v>-2.8442040797440615E-3</c:v>
                </c:pt>
                <c:pt idx="596">
                  <c:v>-0.32728423556783448</c:v>
                </c:pt>
                <c:pt idx="597">
                  <c:v>9.1917821740379213E-2</c:v>
                </c:pt>
                <c:pt idx="598">
                  <c:v>-1.2818951901301556E-2</c:v>
                </c:pt>
                <c:pt idx="599">
                  <c:v>-0.13301763781292175</c:v>
                </c:pt>
                <c:pt idx="600">
                  <c:v>0.34333505755723204</c:v>
                </c:pt>
                <c:pt idx="601">
                  <c:v>0.42787764112709081</c:v>
                </c:pt>
                <c:pt idx="602">
                  <c:v>1.1885413049780704</c:v>
                </c:pt>
                <c:pt idx="603">
                  <c:v>0.1452651586735495</c:v>
                </c:pt>
                <c:pt idx="604">
                  <c:v>7.7544162507875769E-2</c:v>
                </c:pt>
                <c:pt idx="605">
                  <c:v>1.5671780815378025</c:v>
                </c:pt>
                <c:pt idx="606">
                  <c:v>1.5377423900599485E-2</c:v>
                </c:pt>
                <c:pt idx="607">
                  <c:v>8.4303260925934209E-3</c:v>
                </c:pt>
                <c:pt idx="608">
                  <c:v>-4.4711507827854047E-2</c:v>
                </c:pt>
                <c:pt idx="609" formatCode="#,##0">
                  <c:v>0</c:v>
                </c:pt>
                <c:pt idx="610" formatCode="#,##0">
                  <c:v>0</c:v>
                </c:pt>
                <c:pt idx="611" formatCode="#,##0">
                  <c:v>0</c:v>
                </c:pt>
                <c:pt idx="612" formatCode="#,##0">
                  <c:v>0</c:v>
                </c:pt>
                <c:pt idx="613" formatCode="#,##0">
                  <c:v>0</c:v>
                </c:pt>
                <c:pt idx="614" formatCode="#,##0">
                  <c:v>0</c:v>
                </c:pt>
                <c:pt idx="615">
                  <c:v>-1.2268231697777363</c:v>
                </c:pt>
                <c:pt idx="616">
                  <c:v>-5.5123992511061459</c:v>
                </c:pt>
                <c:pt idx="617">
                  <c:v>-0.68521214033959765</c:v>
                </c:pt>
                <c:pt idx="618" formatCode="#,##0">
                  <c:v>0</c:v>
                </c:pt>
                <c:pt idx="619" formatCode="#,##0">
                  <c:v>0</c:v>
                </c:pt>
                <c:pt idx="620" formatCode="#,##0">
                  <c:v>0</c:v>
                </c:pt>
                <c:pt idx="621" formatCode="#,##0">
                  <c:v>0</c:v>
                </c:pt>
                <c:pt idx="622" formatCode="#,##0">
                  <c:v>0</c:v>
                </c:pt>
                <c:pt idx="623" formatCode="#,##0">
                  <c:v>0</c:v>
                </c:pt>
                <c:pt idx="624" formatCode="#,##0">
                  <c:v>0</c:v>
                </c:pt>
                <c:pt idx="625" formatCode="#,##0">
                  <c:v>0</c:v>
                </c:pt>
                <c:pt idx="626" formatCode="#,##0">
                  <c:v>0</c:v>
                </c:pt>
                <c:pt idx="627">
                  <c:v>-0.48946314325672535</c:v>
                </c:pt>
                <c:pt idx="628">
                  <c:v>0.28867827247129174</c:v>
                </c:pt>
                <c:pt idx="629">
                  <c:v>1.6717931827745662</c:v>
                </c:pt>
                <c:pt idx="630">
                  <c:v>-0.40517864021385019</c:v>
                </c:pt>
                <c:pt idx="631">
                  <c:v>-1.5511208451169827</c:v>
                </c:pt>
                <c:pt idx="632">
                  <c:v>-2.4030145404364491</c:v>
                </c:pt>
                <c:pt idx="633" formatCode="#,##0">
                  <c:v>-4.383342862331352E-2</c:v>
                </c:pt>
                <c:pt idx="634">
                  <c:v>2.7093256407020716</c:v>
                </c:pt>
                <c:pt idx="635">
                  <c:v>-3.0799817909383442</c:v>
                </c:pt>
                <c:pt idx="636">
                  <c:v>-1.8193115288522446</c:v>
                </c:pt>
                <c:pt idx="637">
                  <c:v>-3.3381788003800601</c:v>
                </c:pt>
                <c:pt idx="638">
                  <c:v>-1.4551944637207281</c:v>
                </c:pt>
                <c:pt idx="639">
                  <c:v>-0.90898982830143416</c:v>
                </c:pt>
                <c:pt idx="640">
                  <c:v>-1.7919204992217495</c:v>
                </c:pt>
                <c:pt idx="641">
                  <c:v>-1.7737834033780429</c:v>
                </c:pt>
                <c:pt idx="642">
                  <c:v>-0.1729529612646189</c:v>
                </c:pt>
                <c:pt idx="643">
                  <c:v>-0.64267426137852834</c:v>
                </c:pt>
                <c:pt idx="644">
                  <c:v>-1.739861755199235</c:v>
                </c:pt>
                <c:pt idx="645">
                  <c:v>-0.42894528741129423</c:v>
                </c:pt>
                <c:pt idx="646">
                  <c:v>-0.98029895828769043</c:v>
                </c:pt>
                <c:pt idx="647">
                  <c:v>-1.2756464123371289</c:v>
                </c:pt>
                <c:pt idx="648">
                  <c:v>2.4429315466663493E-2</c:v>
                </c:pt>
                <c:pt idx="649">
                  <c:v>-0.60690075760806494</c:v>
                </c:pt>
                <c:pt idx="650">
                  <c:v>-1.154528194893238</c:v>
                </c:pt>
                <c:pt idx="651">
                  <c:v>-0.5240558446903516</c:v>
                </c:pt>
                <c:pt idx="652">
                  <c:v>-0.66630184330738818</c:v>
                </c:pt>
                <c:pt idx="653">
                  <c:v>-0.98596986669828057</c:v>
                </c:pt>
                <c:pt idx="654">
                  <c:v>-9.1416887533691149E-2</c:v>
                </c:pt>
                <c:pt idx="655">
                  <c:v>0.26816552993134457</c:v>
                </c:pt>
                <c:pt idx="656">
                  <c:v>-0.34051345614741058</c:v>
                </c:pt>
                <c:pt idx="657" formatCode="#,##0">
                  <c:v>0.26529570598464369</c:v>
                </c:pt>
                <c:pt idx="658" formatCode="#,##0">
                  <c:v>0.60067638617147701</c:v>
                </c:pt>
                <c:pt idx="659" formatCode="#,##0">
                  <c:v>0.81408107060115498</c:v>
                </c:pt>
                <c:pt idx="660">
                  <c:v>0.29332409157931172</c:v>
                </c:pt>
                <c:pt idx="661">
                  <c:v>1.426676153420245</c:v>
                </c:pt>
                <c:pt idx="662">
                  <c:v>6.5911210412530838</c:v>
                </c:pt>
                <c:pt idx="663">
                  <c:v>-0.10858012773545256</c:v>
                </c:pt>
                <c:pt idx="664">
                  <c:v>0.11330748649017819</c:v>
                </c:pt>
                <c:pt idx="665">
                  <c:v>-0.48293463291243288</c:v>
                </c:pt>
                <c:pt idx="666">
                  <c:v>-0.22891117504681535</c:v>
                </c:pt>
                <c:pt idx="667">
                  <c:v>-0.1541366009149141</c:v>
                </c:pt>
                <c:pt idx="668">
                  <c:v>-0.37989707164165698</c:v>
                </c:pt>
                <c:pt idx="669">
                  <c:v>0.74584871429281985</c:v>
                </c:pt>
                <c:pt idx="670">
                  <c:v>0.85148226186097187</c:v>
                </c:pt>
                <c:pt idx="671">
                  <c:v>1.1782118203493441</c:v>
                </c:pt>
                <c:pt idx="672">
                  <c:v>-2.6609911360434557E-3</c:v>
                </c:pt>
                <c:pt idx="673">
                  <c:v>-0.21902890410825782</c:v>
                </c:pt>
                <c:pt idx="674">
                  <c:v>0.52272712427872037</c:v>
                </c:pt>
                <c:pt idx="675">
                  <c:v>2.8689653528416015E-2</c:v>
                </c:pt>
                <c:pt idx="676">
                  <c:v>0.13392231616539274</c:v>
                </c:pt>
                <c:pt idx="677">
                  <c:v>-0.10356565826732855</c:v>
                </c:pt>
                <c:pt idx="678">
                  <c:v>6.0005782535515584E-2</c:v>
                </c:pt>
                <c:pt idx="679">
                  <c:v>4.0171518641510584E-2</c:v>
                </c:pt>
                <c:pt idx="680">
                  <c:v>-0.43166805067808833</c:v>
                </c:pt>
                <c:pt idx="681">
                  <c:v>0.5547192813503663</c:v>
                </c:pt>
                <c:pt idx="682">
                  <c:v>1.9294498376139639</c:v>
                </c:pt>
                <c:pt idx="683">
                  <c:v>6.6843385533124273</c:v>
                </c:pt>
                <c:pt idx="684">
                  <c:v>0.34514914182900269</c:v>
                </c:pt>
                <c:pt idx="685">
                  <c:v>0.4456947185776956</c:v>
                </c:pt>
                <c:pt idx="686">
                  <c:v>0.74394544237666338</c:v>
                </c:pt>
                <c:pt idx="687">
                  <c:v>-9.087175863503294E-2</c:v>
                </c:pt>
                <c:pt idx="688">
                  <c:v>0.37159228174020731</c:v>
                </c:pt>
                <c:pt idx="689">
                  <c:v>2.875226467012475</c:v>
                </c:pt>
                <c:pt idx="690">
                  <c:v>2.5082883063091255E-2</c:v>
                </c:pt>
                <c:pt idx="691">
                  <c:v>8.2984034538914342E-2</c:v>
                </c:pt>
                <c:pt idx="692">
                  <c:v>0.57308599851029918</c:v>
                </c:pt>
                <c:pt idx="693">
                  <c:v>0.26215639255470091</c:v>
                </c:pt>
                <c:pt idx="694">
                  <c:v>-9.6332294414399167E-2</c:v>
                </c:pt>
                <c:pt idx="695">
                  <c:v>-0.23142939567708964</c:v>
                </c:pt>
                <c:pt idx="696">
                  <c:v>-0.15845088763531945</c:v>
                </c:pt>
                <c:pt idx="697">
                  <c:v>-0.51112449974441443</c:v>
                </c:pt>
                <c:pt idx="698">
                  <c:v>-1.0236996871914945</c:v>
                </c:pt>
                <c:pt idx="699">
                  <c:v>3.9561415501273567E-3</c:v>
                </c:pt>
                <c:pt idx="700">
                  <c:v>-3.539122347848922E-3</c:v>
                </c:pt>
                <c:pt idx="701">
                  <c:v>0.71412617914955367</c:v>
                </c:pt>
                <c:pt idx="702">
                  <c:v>-1.0091794986252955E-2</c:v>
                </c:pt>
                <c:pt idx="703">
                  <c:v>5.1729928619881127E-2</c:v>
                </c:pt>
                <c:pt idx="704">
                  <c:v>-0.14955418940780629</c:v>
                </c:pt>
                <c:pt idx="705" formatCode="#,##0">
                  <c:v>9.8776349550392717E-2</c:v>
                </c:pt>
                <c:pt idx="706">
                  <c:v>0.11116270547653162</c:v>
                </c:pt>
                <c:pt idx="707">
                  <c:v>0.38561754850311669</c:v>
                </c:pt>
                <c:pt idx="708">
                  <c:v>-3.873495289046458E-3</c:v>
                </c:pt>
                <c:pt idx="709">
                  <c:v>-0.14914966965797727</c:v>
                </c:pt>
                <c:pt idx="710">
                  <c:v>-0.27258069542335828</c:v>
                </c:pt>
                <c:pt idx="711">
                  <c:v>-0.21323405384129501</c:v>
                </c:pt>
                <c:pt idx="712">
                  <c:v>-1.6948769541562214E-2</c:v>
                </c:pt>
                <c:pt idx="713">
                  <c:v>4.9390084629477684</c:v>
                </c:pt>
                <c:pt idx="714">
                  <c:v>-4.5952990795016024E-2</c:v>
                </c:pt>
                <c:pt idx="715">
                  <c:v>-3.6422840644517507E-2</c:v>
                </c:pt>
                <c:pt idx="716" formatCode="#,##0">
                  <c:v>0.18062530810598076</c:v>
                </c:pt>
                <c:pt idx="717">
                  <c:v>-0.17716268936234791</c:v>
                </c:pt>
                <c:pt idx="718">
                  <c:v>0.16991012169141717</c:v>
                </c:pt>
                <c:pt idx="719" formatCode="#,##0">
                  <c:v>0.43851241214518244</c:v>
                </c:pt>
                <c:pt idx="720">
                  <c:v>0.18218562117387116</c:v>
                </c:pt>
                <c:pt idx="721" formatCode="#,##0">
                  <c:v>-0.35623100101213856</c:v>
                </c:pt>
                <c:pt idx="722" formatCode="#,##0">
                  <c:v>-4.2050663011470757E-2</c:v>
                </c:pt>
                <c:pt idx="723">
                  <c:v>-0.24661528050515447</c:v>
                </c:pt>
                <c:pt idx="724">
                  <c:v>-0.43621659236142185</c:v>
                </c:pt>
                <c:pt idx="725" formatCode="#,##0">
                  <c:v>0.16290035036026751</c:v>
                </c:pt>
                <c:pt idx="726">
                  <c:v>-0.2458637684294418</c:v>
                </c:pt>
                <c:pt idx="727">
                  <c:v>-0.27045014533238609</c:v>
                </c:pt>
                <c:pt idx="728">
                  <c:v>-0.29503652213533005</c:v>
                </c:pt>
                <c:pt idx="729">
                  <c:v>4.6379934462532635E-2</c:v>
                </c:pt>
                <c:pt idx="730">
                  <c:v>8.6945908489024948E-2</c:v>
                </c:pt>
                <c:pt idx="731">
                  <c:v>-0.55589770824376905</c:v>
                </c:pt>
                <c:pt idx="732">
                  <c:v>-0.12837759212457345</c:v>
                </c:pt>
                <c:pt idx="733">
                  <c:v>-0.14922891717531939</c:v>
                </c:pt>
                <c:pt idx="734">
                  <c:v>-0.19919885342086618</c:v>
                </c:pt>
                <c:pt idx="735">
                  <c:v>0.40930381124475879</c:v>
                </c:pt>
                <c:pt idx="736" formatCode="#,##0">
                  <c:v>0.43804899161180866</c:v>
                </c:pt>
                <c:pt idx="737">
                  <c:v>0.46734262734896559</c:v>
                </c:pt>
                <c:pt idx="738">
                  <c:v>0.15581366060679025</c:v>
                </c:pt>
                <c:pt idx="739">
                  <c:v>0.19768272455590485</c:v>
                </c:pt>
                <c:pt idx="740" formatCode="#,##0">
                  <c:v>1.3721973323293739</c:v>
                </c:pt>
                <c:pt idx="741">
                  <c:v>1.1018088683622973E-2</c:v>
                </c:pt>
                <c:pt idx="742">
                  <c:v>1.410918112168047E-2</c:v>
                </c:pt>
                <c:pt idx="743" formatCode="#,##0">
                  <c:v>1.756539268313384E-2</c:v>
                </c:pt>
                <c:pt idx="744" formatCode="#,##0">
                  <c:v>0</c:v>
                </c:pt>
                <c:pt idx="745" formatCode="#,##0">
                  <c:v>0</c:v>
                </c:pt>
                <c:pt idx="746" formatCode="#,##0">
                  <c:v>0</c:v>
                </c:pt>
                <c:pt idx="747" formatCode="#,##0">
                  <c:v>-0.11653928219816473</c:v>
                </c:pt>
                <c:pt idx="748">
                  <c:v>-0.1279210197675682</c:v>
                </c:pt>
                <c:pt idx="749" formatCode="#,##0">
                  <c:v>-0.25014485708571854</c:v>
                </c:pt>
                <c:pt idx="750">
                  <c:v>-5.3352188159612957E-2</c:v>
                </c:pt>
                <c:pt idx="751">
                  <c:v>-6.5962674651336872E-2</c:v>
                </c:pt>
                <c:pt idx="752">
                  <c:v>-0.65020118157353979</c:v>
                </c:pt>
                <c:pt idx="753">
                  <c:v>-0.17719372655116439</c:v>
                </c:pt>
                <c:pt idx="754">
                  <c:v>-0.21835197720825261</c:v>
                </c:pt>
                <c:pt idx="755">
                  <c:v>-0.40655352057909666</c:v>
                </c:pt>
                <c:pt idx="756">
                  <c:v>0.3617055881378301</c:v>
                </c:pt>
                <c:pt idx="757">
                  <c:v>0.27727899687813995</c:v>
                </c:pt>
                <c:pt idx="758" formatCode="#,##0">
                  <c:v>7.4350496621720996E-2</c:v>
                </c:pt>
                <c:pt idx="759" formatCode="#,##0">
                  <c:v>-5.5228895655299037E-3</c:v>
                </c:pt>
                <c:pt idx="760" formatCode="#,##0">
                  <c:v>4.0509864247209204E-2</c:v>
                </c:pt>
                <c:pt idx="761">
                  <c:v>-0.24133506730555321</c:v>
                </c:pt>
                <c:pt idx="762" formatCode="#,##0">
                  <c:v>-2.5239467290112449E-2</c:v>
                </c:pt>
                <c:pt idx="763">
                  <c:v>-2.4259559689539523E-2</c:v>
                </c:pt>
                <c:pt idx="764">
                  <c:v>0.24879589302420946</c:v>
                </c:pt>
                <c:pt idx="765" formatCode="#,##0">
                  <c:v>0.12176427646844823</c:v>
                </c:pt>
                <c:pt idx="766">
                  <c:v>-0.31114007565764834</c:v>
                </c:pt>
                <c:pt idx="767">
                  <c:v>0.12924489979224374</c:v>
                </c:pt>
                <c:pt idx="768" formatCode="#,##0">
                  <c:v>-4.0097722832535487E-2</c:v>
                </c:pt>
                <c:pt idx="769" formatCode="#,##0">
                  <c:v>4.7970046761099172E-2</c:v>
                </c:pt>
                <c:pt idx="770" formatCode="#,##0">
                  <c:v>0.42785706931896372</c:v>
                </c:pt>
                <c:pt idx="771" formatCode="#,##0">
                  <c:v>0.49755083862445015</c:v>
                </c:pt>
                <c:pt idx="772" formatCode="#,##0">
                  <c:v>0.84166472647298507</c:v>
                </c:pt>
                <c:pt idx="773" formatCode="#,##0">
                  <c:v>0.84875986180832474</c:v>
                </c:pt>
                <c:pt idx="774">
                  <c:v>-9.9521323914254944E-2</c:v>
                </c:pt>
                <c:pt idx="775">
                  <c:v>-0.21957969920298714</c:v>
                </c:pt>
                <c:pt idx="776">
                  <c:v>0.39126932284988825</c:v>
                </c:pt>
                <c:pt idx="777" formatCode="#,##0">
                  <c:v>-3.9170783255086494E-2</c:v>
                </c:pt>
                <c:pt idx="778">
                  <c:v>-0.23461082021666191</c:v>
                </c:pt>
                <c:pt idx="779">
                  <c:v>-0.54051764842044681</c:v>
                </c:pt>
                <c:pt idx="780">
                  <c:v>2.9584476963057105E-2</c:v>
                </c:pt>
                <c:pt idx="781">
                  <c:v>-0.20066608192927671</c:v>
                </c:pt>
                <c:pt idx="782">
                  <c:v>-0.16624827731776604</c:v>
                </c:pt>
                <c:pt idx="783">
                  <c:v>-6.2713229520340363E-2</c:v>
                </c:pt>
                <c:pt idx="784">
                  <c:v>-0.27087273459178807</c:v>
                </c:pt>
                <c:pt idx="785">
                  <c:v>-0.71634676655181417</c:v>
                </c:pt>
                <c:pt idx="786">
                  <c:v>-0.15154709623229279</c:v>
                </c:pt>
                <c:pt idx="787">
                  <c:v>0.41306320762717452</c:v>
                </c:pt>
                <c:pt idx="788">
                  <c:v>-0.74030608140030996</c:v>
                </c:pt>
              </c:numCache>
            </c:numRef>
          </c:xVal>
          <c:yVal>
            <c:numRef>
              <c:f>WeightUpdate!$F$6:$F$1560</c:f>
              <c:numCache>
                <c:formatCode>_(* #,##0_);_(* \(#,##0\);_(* "-"??_);_(@_)</c:formatCode>
                <c:ptCount val="1555"/>
                <c:pt idx="0">
                  <c:v>4</c:v>
                </c:pt>
                <c:pt idx="1">
                  <c:v>1</c:v>
                </c:pt>
                <c:pt idx="2">
                  <c:v>4</c:v>
                </c:pt>
                <c:pt idx="3">
                  <c:v>41</c:v>
                </c:pt>
                <c:pt idx="4">
                  <c:v>15</c:v>
                </c:pt>
                <c:pt idx="5">
                  <c:v>16</c:v>
                </c:pt>
                <c:pt idx="6">
                  <c:v>12</c:v>
                </c:pt>
                <c:pt idx="7">
                  <c:v>3</c:v>
                </c:pt>
                <c:pt idx="8">
                  <c:v>10</c:v>
                </c:pt>
                <c:pt idx="9">
                  <c:v>4</c:v>
                </c:pt>
                <c:pt idx="10">
                  <c:v>6</c:v>
                </c:pt>
                <c:pt idx="11">
                  <c:v>5</c:v>
                </c:pt>
                <c:pt idx="12">
                  <c:v>82</c:v>
                </c:pt>
                <c:pt idx="13">
                  <c:v>4</c:v>
                </c:pt>
                <c:pt idx="14">
                  <c:v>1</c:v>
                </c:pt>
                <c:pt idx="15">
                  <c:v>107</c:v>
                </c:pt>
                <c:pt idx="16">
                  <c:v>26</c:v>
                </c:pt>
                <c:pt idx="17">
                  <c:v>0</c:v>
                </c:pt>
                <c:pt idx="18">
                  <c:v>506</c:v>
                </c:pt>
                <c:pt idx="19">
                  <c:v>48</c:v>
                </c:pt>
                <c:pt idx="20">
                  <c:v>29</c:v>
                </c:pt>
                <c:pt idx="21">
                  <c:v>15</c:v>
                </c:pt>
                <c:pt idx="22">
                  <c:v>13</c:v>
                </c:pt>
                <c:pt idx="23">
                  <c:v>17</c:v>
                </c:pt>
                <c:pt idx="24">
                  <c:v>39</c:v>
                </c:pt>
                <c:pt idx="25">
                  <c:v>66</c:v>
                </c:pt>
                <c:pt idx="26">
                  <c:v>58</c:v>
                </c:pt>
                <c:pt idx="27">
                  <c:v>46</c:v>
                </c:pt>
                <c:pt idx="28">
                  <c:v>23</c:v>
                </c:pt>
                <c:pt idx="29">
                  <c:v>6</c:v>
                </c:pt>
                <c:pt idx="30">
                  <c:v>30</c:v>
                </c:pt>
                <c:pt idx="31">
                  <c:v>59</c:v>
                </c:pt>
                <c:pt idx="32">
                  <c:v>73</c:v>
                </c:pt>
                <c:pt idx="33">
                  <c:v>152</c:v>
                </c:pt>
                <c:pt idx="34">
                  <c:v>235</c:v>
                </c:pt>
                <c:pt idx="35">
                  <c:v>158</c:v>
                </c:pt>
                <c:pt idx="36">
                  <c:v>16</c:v>
                </c:pt>
                <c:pt idx="37">
                  <c:v>28</c:v>
                </c:pt>
                <c:pt idx="38">
                  <c:v>5</c:v>
                </c:pt>
                <c:pt idx="39">
                  <c:v>87</c:v>
                </c:pt>
                <c:pt idx="40">
                  <c:v>64</c:v>
                </c:pt>
                <c:pt idx="41">
                  <c:v>26</c:v>
                </c:pt>
                <c:pt idx="42">
                  <c:v>57</c:v>
                </c:pt>
                <c:pt idx="43">
                  <c:v>49</c:v>
                </c:pt>
                <c:pt idx="44">
                  <c:v>28</c:v>
                </c:pt>
                <c:pt idx="45">
                  <c:v>13</c:v>
                </c:pt>
                <c:pt idx="46">
                  <c:v>8</c:v>
                </c:pt>
                <c:pt idx="47">
                  <c:v>26</c:v>
                </c:pt>
                <c:pt idx="48">
                  <c:v>50</c:v>
                </c:pt>
                <c:pt idx="49">
                  <c:v>25</c:v>
                </c:pt>
                <c:pt idx="50">
                  <c:v>37</c:v>
                </c:pt>
                <c:pt idx="51">
                  <c:v>32</c:v>
                </c:pt>
                <c:pt idx="52">
                  <c:v>6</c:v>
                </c:pt>
                <c:pt idx="53">
                  <c:v>3</c:v>
                </c:pt>
                <c:pt idx="54">
                  <c:v>16</c:v>
                </c:pt>
                <c:pt idx="55">
                  <c:v>25</c:v>
                </c:pt>
                <c:pt idx="56">
                  <c:v>18</c:v>
                </c:pt>
                <c:pt idx="57">
                  <c:v>667</c:v>
                </c:pt>
                <c:pt idx="58">
                  <c:v>192</c:v>
                </c:pt>
                <c:pt idx="59">
                  <c:v>127</c:v>
                </c:pt>
                <c:pt idx="60">
                  <c:v>95</c:v>
                </c:pt>
                <c:pt idx="61">
                  <c:v>29</c:v>
                </c:pt>
                <c:pt idx="62">
                  <c:v>16</c:v>
                </c:pt>
                <c:pt idx="63">
                  <c:v>298</c:v>
                </c:pt>
                <c:pt idx="64">
                  <c:v>66</c:v>
                </c:pt>
                <c:pt idx="65">
                  <c:v>89</c:v>
                </c:pt>
                <c:pt idx="66">
                  <c:v>125</c:v>
                </c:pt>
                <c:pt idx="67">
                  <c:v>18</c:v>
                </c:pt>
                <c:pt idx="68">
                  <c:v>2</c:v>
                </c:pt>
                <c:pt idx="69">
                  <c:v>218</c:v>
                </c:pt>
                <c:pt idx="70">
                  <c:v>83</c:v>
                </c:pt>
                <c:pt idx="71">
                  <c:v>82</c:v>
                </c:pt>
                <c:pt idx="72">
                  <c:v>165</c:v>
                </c:pt>
                <c:pt idx="73">
                  <c:v>10</c:v>
                </c:pt>
                <c:pt idx="74">
                  <c:v>5</c:v>
                </c:pt>
                <c:pt idx="75">
                  <c:v>450</c:v>
                </c:pt>
                <c:pt idx="76">
                  <c:v>118</c:v>
                </c:pt>
                <c:pt idx="77">
                  <c:v>14</c:v>
                </c:pt>
                <c:pt idx="78">
                  <c:v>52</c:v>
                </c:pt>
                <c:pt idx="79">
                  <c:v>16</c:v>
                </c:pt>
                <c:pt idx="80">
                  <c:v>8</c:v>
                </c:pt>
                <c:pt idx="81">
                  <c:v>17</c:v>
                </c:pt>
                <c:pt idx="82">
                  <c:v>5</c:v>
                </c:pt>
                <c:pt idx="83">
                  <c:v>2</c:v>
                </c:pt>
                <c:pt idx="84">
                  <c:v>129</c:v>
                </c:pt>
                <c:pt idx="85">
                  <c:v>41</c:v>
                </c:pt>
                <c:pt idx="86">
                  <c:v>21</c:v>
                </c:pt>
                <c:pt idx="87">
                  <c:v>0</c:v>
                </c:pt>
                <c:pt idx="88">
                  <c:v>3</c:v>
                </c:pt>
                <c:pt idx="89">
                  <c:v>1</c:v>
                </c:pt>
                <c:pt idx="90">
                  <c:v>28</c:v>
                </c:pt>
                <c:pt idx="91">
                  <c:v>3</c:v>
                </c:pt>
                <c:pt idx="92">
                  <c:v>2</c:v>
                </c:pt>
                <c:pt idx="93">
                  <c:v>437</c:v>
                </c:pt>
                <c:pt idx="94">
                  <c:v>8</c:v>
                </c:pt>
                <c:pt idx="95">
                  <c:v>13</c:v>
                </c:pt>
                <c:pt idx="96">
                  <c:v>50</c:v>
                </c:pt>
                <c:pt idx="97">
                  <c:v>2</c:v>
                </c:pt>
                <c:pt idx="98">
                  <c:v>0</c:v>
                </c:pt>
                <c:pt idx="99">
                  <c:v>34</c:v>
                </c:pt>
                <c:pt idx="100">
                  <c:v>1</c:v>
                </c:pt>
                <c:pt idx="101">
                  <c:v>1</c:v>
                </c:pt>
                <c:pt idx="102">
                  <c:v>2259</c:v>
                </c:pt>
                <c:pt idx="103">
                  <c:v>91</c:v>
                </c:pt>
                <c:pt idx="104">
                  <c:v>23</c:v>
                </c:pt>
                <c:pt idx="105">
                  <c:v>1808</c:v>
                </c:pt>
                <c:pt idx="106">
                  <c:v>59</c:v>
                </c:pt>
                <c:pt idx="107">
                  <c:v>34</c:v>
                </c:pt>
                <c:pt idx="108">
                  <c:v>70</c:v>
                </c:pt>
                <c:pt idx="109">
                  <c:v>8</c:v>
                </c:pt>
                <c:pt idx="110">
                  <c:v>2</c:v>
                </c:pt>
                <c:pt idx="111">
                  <c:v>14</c:v>
                </c:pt>
                <c:pt idx="112">
                  <c:v>8</c:v>
                </c:pt>
                <c:pt idx="113">
                  <c:v>10</c:v>
                </c:pt>
                <c:pt idx="114">
                  <c:v>166</c:v>
                </c:pt>
                <c:pt idx="115">
                  <c:v>81</c:v>
                </c:pt>
                <c:pt idx="116">
                  <c:v>19</c:v>
                </c:pt>
                <c:pt idx="117">
                  <c:v>63</c:v>
                </c:pt>
                <c:pt idx="118">
                  <c:v>10</c:v>
                </c:pt>
                <c:pt idx="119">
                  <c:v>15</c:v>
                </c:pt>
                <c:pt idx="120">
                  <c:v>2400</c:v>
                </c:pt>
                <c:pt idx="121">
                  <c:v>577</c:v>
                </c:pt>
                <c:pt idx="122">
                  <c:v>252</c:v>
                </c:pt>
                <c:pt idx="123">
                  <c:v>377</c:v>
                </c:pt>
                <c:pt idx="124">
                  <c:v>79</c:v>
                </c:pt>
                <c:pt idx="125">
                  <c:v>29</c:v>
                </c:pt>
                <c:pt idx="126">
                  <c:v>239</c:v>
                </c:pt>
                <c:pt idx="127">
                  <c:v>37</c:v>
                </c:pt>
                <c:pt idx="128">
                  <c:v>24</c:v>
                </c:pt>
                <c:pt idx="129">
                  <c:v>0</c:v>
                </c:pt>
                <c:pt idx="130">
                  <c:v>0</c:v>
                </c:pt>
                <c:pt idx="131">
                  <c:v>4</c:v>
                </c:pt>
                <c:pt idx="132">
                  <c:v>0</c:v>
                </c:pt>
                <c:pt idx="133">
                  <c:v>8</c:v>
                </c:pt>
                <c:pt idx="134">
                  <c:v>38</c:v>
                </c:pt>
                <c:pt idx="135">
                  <c:v>5</c:v>
                </c:pt>
                <c:pt idx="136">
                  <c:v>1</c:v>
                </c:pt>
                <c:pt idx="137">
                  <c:v>6</c:v>
                </c:pt>
                <c:pt idx="138">
                  <c:v>30</c:v>
                </c:pt>
                <c:pt idx="139">
                  <c:v>38</c:v>
                </c:pt>
                <c:pt idx="140">
                  <c:v>244</c:v>
                </c:pt>
                <c:pt idx="141">
                  <c:v>49</c:v>
                </c:pt>
                <c:pt idx="142">
                  <c:v>28</c:v>
                </c:pt>
                <c:pt idx="143">
                  <c:v>79</c:v>
                </c:pt>
                <c:pt idx="144">
                  <c:v>0</c:v>
                </c:pt>
                <c:pt idx="145">
                  <c:v>5</c:v>
                </c:pt>
                <c:pt idx="146">
                  <c:v>13</c:v>
                </c:pt>
                <c:pt idx="147">
                  <c:v>3</c:v>
                </c:pt>
                <c:pt idx="148">
                  <c:v>31</c:v>
                </c:pt>
                <c:pt idx="149">
                  <c:v>167</c:v>
                </c:pt>
                <c:pt idx="150">
                  <c:v>21</c:v>
                </c:pt>
                <c:pt idx="151">
                  <c:v>18</c:v>
                </c:pt>
                <c:pt idx="152">
                  <c:v>38</c:v>
                </c:pt>
                <c:pt idx="153">
                  <c:v>21</c:v>
                </c:pt>
                <c:pt idx="154">
                  <c:v>13</c:v>
                </c:pt>
                <c:pt idx="155">
                  <c:v>26</c:v>
                </c:pt>
                <c:pt idx="156">
                  <c:v>12</c:v>
                </c:pt>
                <c:pt idx="157">
                  <c:v>27</c:v>
                </c:pt>
                <c:pt idx="158">
                  <c:v>52</c:v>
                </c:pt>
                <c:pt idx="159">
                  <c:v>296</c:v>
                </c:pt>
                <c:pt idx="160">
                  <c:v>168</c:v>
                </c:pt>
                <c:pt idx="161">
                  <c:v>335</c:v>
                </c:pt>
                <c:pt idx="162">
                  <c:v>2806</c:v>
                </c:pt>
                <c:pt idx="163">
                  <c:v>1203</c:v>
                </c:pt>
                <c:pt idx="164">
                  <c:v>720</c:v>
                </c:pt>
                <c:pt idx="165">
                  <c:v>114</c:v>
                </c:pt>
                <c:pt idx="166">
                  <c:v>107</c:v>
                </c:pt>
                <c:pt idx="167">
                  <c:v>307</c:v>
                </c:pt>
                <c:pt idx="168">
                  <c:v>2689</c:v>
                </c:pt>
                <c:pt idx="169">
                  <c:v>492</c:v>
                </c:pt>
                <c:pt idx="170">
                  <c:v>816</c:v>
                </c:pt>
                <c:pt idx="171">
                  <c:v>17</c:v>
                </c:pt>
                <c:pt idx="172">
                  <c:v>8</c:v>
                </c:pt>
                <c:pt idx="173">
                  <c:v>37</c:v>
                </c:pt>
                <c:pt idx="174">
                  <c:v>92</c:v>
                </c:pt>
                <c:pt idx="175">
                  <c:v>37</c:v>
                </c:pt>
                <c:pt idx="176">
                  <c:v>58</c:v>
                </c:pt>
                <c:pt idx="177">
                  <c:v>948</c:v>
                </c:pt>
                <c:pt idx="178">
                  <c:v>364</c:v>
                </c:pt>
                <c:pt idx="179">
                  <c:v>243</c:v>
                </c:pt>
                <c:pt idx="180">
                  <c:v>0</c:v>
                </c:pt>
                <c:pt idx="181">
                  <c:v>0</c:v>
                </c:pt>
                <c:pt idx="182">
                  <c:v>0</c:v>
                </c:pt>
                <c:pt idx="183">
                  <c:v>0</c:v>
                </c:pt>
                <c:pt idx="184">
                  <c:v>0</c:v>
                </c:pt>
                <c:pt idx="185">
                  <c:v>0</c:v>
                </c:pt>
                <c:pt idx="186">
                  <c:v>1</c:v>
                </c:pt>
                <c:pt idx="187">
                  <c:v>0</c:v>
                </c:pt>
                <c:pt idx="188">
                  <c:v>4</c:v>
                </c:pt>
                <c:pt idx="189">
                  <c:v>9</c:v>
                </c:pt>
                <c:pt idx="190">
                  <c:v>5</c:v>
                </c:pt>
                <c:pt idx="191">
                  <c:v>12</c:v>
                </c:pt>
                <c:pt idx="192">
                  <c:v>0</c:v>
                </c:pt>
                <c:pt idx="193">
                  <c:v>2</c:v>
                </c:pt>
                <c:pt idx="194">
                  <c:v>1</c:v>
                </c:pt>
                <c:pt idx="195">
                  <c:v>10</c:v>
                </c:pt>
                <c:pt idx="196">
                  <c:v>8</c:v>
                </c:pt>
                <c:pt idx="197">
                  <c:v>22</c:v>
                </c:pt>
                <c:pt idx="198">
                  <c:v>53</c:v>
                </c:pt>
                <c:pt idx="199">
                  <c:v>12</c:v>
                </c:pt>
                <c:pt idx="200">
                  <c:v>17</c:v>
                </c:pt>
                <c:pt idx="201">
                  <c:v>6</c:v>
                </c:pt>
                <c:pt idx="202">
                  <c:v>9</c:v>
                </c:pt>
                <c:pt idx="203">
                  <c:v>37</c:v>
                </c:pt>
                <c:pt idx="204">
                  <c:v>11</c:v>
                </c:pt>
                <c:pt idx="205">
                  <c:v>4</c:v>
                </c:pt>
                <c:pt idx="206">
                  <c:v>10</c:v>
                </c:pt>
                <c:pt idx="207">
                  <c:v>0</c:v>
                </c:pt>
                <c:pt idx="208">
                  <c:v>2</c:v>
                </c:pt>
                <c:pt idx="209">
                  <c:v>2</c:v>
                </c:pt>
                <c:pt idx="210">
                  <c:v>14</c:v>
                </c:pt>
                <c:pt idx="211">
                  <c:v>11</c:v>
                </c:pt>
                <c:pt idx="212">
                  <c:v>9</c:v>
                </c:pt>
                <c:pt idx="213">
                  <c:v>354</c:v>
                </c:pt>
                <c:pt idx="214">
                  <c:v>144</c:v>
                </c:pt>
                <c:pt idx="215">
                  <c:v>98</c:v>
                </c:pt>
                <c:pt idx="216">
                  <c:v>0</c:v>
                </c:pt>
                <c:pt idx="217">
                  <c:v>0</c:v>
                </c:pt>
                <c:pt idx="218">
                  <c:v>2</c:v>
                </c:pt>
                <c:pt idx="219">
                  <c:v>289</c:v>
                </c:pt>
                <c:pt idx="220">
                  <c:v>11</c:v>
                </c:pt>
                <c:pt idx="221">
                  <c:v>2</c:v>
                </c:pt>
                <c:pt idx="222">
                  <c:v>62</c:v>
                </c:pt>
                <c:pt idx="223">
                  <c:v>67</c:v>
                </c:pt>
                <c:pt idx="224">
                  <c:v>99</c:v>
                </c:pt>
                <c:pt idx="225">
                  <c:v>0</c:v>
                </c:pt>
                <c:pt idx="226">
                  <c:v>3</c:v>
                </c:pt>
                <c:pt idx="227">
                  <c:v>5</c:v>
                </c:pt>
                <c:pt idx="228">
                  <c:v>1103</c:v>
                </c:pt>
                <c:pt idx="229">
                  <c:v>390</c:v>
                </c:pt>
                <c:pt idx="230">
                  <c:v>189</c:v>
                </c:pt>
                <c:pt idx="231">
                  <c:v>524</c:v>
                </c:pt>
                <c:pt idx="232">
                  <c:v>216</c:v>
                </c:pt>
                <c:pt idx="233">
                  <c:v>232</c:v>
                </c:pt>
                <c:pt idx="234">
                  <c:v>4</c:v>
                </c:pt>
                <c:pt idx="235">
                  <c:v>1</c:v>
                </c:pt>
                <c:pt idx="236">
                  <c:v>7</c:v>
                </c:pt>
                <c:pt idx="237">
                  <c:v>150</c:v>
                </c:pt>
                <c:pt idx="238">
                  <c:v>354</c:v>
                </c:pt>
                <c:pt idx="239">
                  <c:v>613</c:v>
                </c:pt>
                <c:pt idx="240">
                  <c:v>2</c:v>
                </c:pt>
                <c:pt idx="241">
                  <c:v>5</c:v>
                </c:pt>
                <c:pt idx="242">
                  <c:v>4</c:v>
                </c:pt>
                <c:pt idx="243">
                  <c:v>2</c:v>
                </c:pt>
                <c:pt idx="244">
                  <c:v>2</c:v>
                </c:pt>
                <c:pt idx="245">
                  <c:v>8</c:v>
                </c:pt>
                <c:pt idx="246">
                  <c:v>95</c:v>
                </c:pt>
                <c:pt idx="247">
                  <c:v>79</c:v>
                </c:pt>
                <c:pt idx="248">
                  <c:v>116</c:v>
                </c:pt>
                <c:pt idx="249">
                  <c:v>384</c:v>
                </c:pt>
                <c:pt idx="250">
                  <c:v>289</c:v>
                </c:pt>
                <c:pt idx="251">
                  <c:v>202</c:v>
                </c:pt>
                <c:pt idx="252">
                  <c:v>280</c:v>
                </c:pt>
                <c:pt idx="253">
                  <c:v>119</c:v>
                </c:pt>
                <c:pt idx="254">
                  <c:v>53</c:v>
                </c:pt>
                <c:pt idx="255">
                  <c:v>41</c:v>
                </c:pt>
                <c:pt idx="256">
                  <c:v>57</c:v>
                </c:pt>
                <c:pt idx="257">
                  <c:v>139</c:v>
                </c:pt>
                <c:pt idx="258">
                  <c:v>420</c:v>
                </c:pt>
                <c:pt idx="259">
                  <c:v>168</c:v>
                </c:pt>
                <c:pt idx="260">
                  <c:v>171</c:v>
                </c:pt>
                <c:pt idx="261">
                  <c:v>969</c:v>
                </c:pt>
                <c:pt idx="262">
                  <c:v>276</c:v>
                </c:pt>
                <c:pt idx="263">
                  <c:v>125</c:v>
                </c:pt>
                <c:pt idx="264">
                  <c:v>102</c:v>
                </c:pt>
                <c:pt idx="265">
                  <c:v>46</c:v>
                </c:pt>
                <c:pt idx="266">
                  <c:v>21</c:v>
                </c:pt>
                <c:pt idx="267">
                  <c:v>9</c:v>
                </c:pt>
                <c:pt idx="268">
                  <c:v>7</c:v>
                </c:pt>
                <c:pt idx="269">
                  <c:v>9</c:v>
                </c:pt>
                <c:pt idx="270">
                  <c:v>4</c:v>
                </c:pt>
                <c:pt idx="271">
                  <c:v>10</c:v>
                </c:pt>
                <c:pt idx="272">
                  <c:v>76</c:v>
                </c:pt>
                <c:pt idx="273">
                  <c:v>132</c:v>
                </c:pt>
                <c:pt idx="274">
                  <c:v>52</c:v>
                </c:pt>
                <c:pt idx="275">
                  <c:v>98</c:v>
                </c:pt>
                <c:pt idx="276">
                  <c:v>49</c:v>
                </c:pt>
                <c:pt idx="277">
                  <c:v>15</c:v>
                </c:pt>
                <c:pt idx="278">
                  <c:v>10</c:v>
                </c:pt>
                <c:pt idx="279">
                  <c:v>86</c:v>
                </c:pt>
                <c:pt idx="280">
                  <c:v>24</c:v>
                </c:pt>
                <c:pt idx="281">
                  <c:v>20</c:v>
                </c:pt>
                <c:pt idx="282">
                  <c:v>541</c:v>
                </c:pt>
                <c:pt idx="283">
                  <c:v>51</c:v>
                </c:pt>
                <c:pt idx="284">
                  <c:v>15</c:v>
                </c:pt>
                <c:pt idx="285">
                  <c:v>3192</c:v>
                </c:pt>
                <c:pt idx="286">
                  <c:v>166</c:v>
                </c:pt>
                <c:pt idx="287">
                  <c:v>53</c:v>
                </c:pt>
                <c:pt idx="288">
                  <c:v>1787</c:v>
                </c:pt>
                <c:pt idx="289">
                  <c:v>44</c:v>
                </c:pt>
                <c:pt idx="290">
                  <c:v>15</c:v>
                </c:pt>
                <c:pt idx="291">
                  <c:v>514</c:v>
                </c:pt>
                <c:pt idx="292">
                  <c:v>634</c:v>
                </c:pt>
                <c:pt idx="293">
                  <c:v>95</c:v>
                </c:pt>
                <c:pt idx="294">
                  <c:v>20</c:v>
                </c:pt>
                <c:pt idx="295">
                  <c:v>7</c:v>
                </c:pt>
                <c:pt idx="296">
                  <c:v>9</c:v>
                </c:pt>
                <c:pt idx="297">
                  <c:v>68</c:v>
                </c:pt>
                <c:pt idx="298">
                  <c:v>39</c:v>
                </c:pt>
                <c:pt idx="299">
                  <c:v>95</c:v>
                </c:pt>
                <c:pt idx="300">
                  <c:v>2554</c:v>
                </c:pt>
                <c:pt idx="301">
                  <c:v>164</c:v>
                </c:pt>
                <c:pt idx="302">
                  <c:v>20</c:v>
                </c:pt>
                <c:pt idx="303">
                  <c:v>35</c:v>
                </c:pt>
                <c:pt idx="304">
                  <c:v>55</c:v>
                </c:pt>
                <c:pt idx="305">
                  <c:v>91</c:v>
                </c:pt>
                <c:pt idx="306">
                  <c:v>1059</c:v>
                </c:pt>
                <c:pt idx="307">
                  <c:v>360</c:v>
                </c:pt>
                <c:pt idx="308">
                  <c:v>166</c:v>
                </c:pt>
                <c:pt idx="309">
                  <c:v>132</c:v>
                </c:pt>
                <c:pt idx="310">
                  <c:v>63</c:v>
                </c:pt>
                <c:pt idx="311">
                  <c:v>43</c:v>
                </c:pt>
                <c:pt idx="312">
                  <c:v>185</c:v>
                </c:pt>
                <c:pt idx="313">
                  <c:v>86</c:v>
                </c:pt>
                <c:pt idx="314">
                  <c:v>60</c:v>
                </c:pt>
                <c:pt idx="315">
                  <c:v>17</c:v>
                </c:pt>
                <c:pt idx="316">
                  <c:v>2</c:v>
                </c:pt>
                <c:pt idx="317">
                  <c:v>6</c:v>
                </c:pt>
                <c:pt idx="318">
                  <c:v>166</c:v>
                </c:pt>
                <c:pt idx="319">
                  <c:v>49</c:v>
                </c:pt>
                <c:pt idx="320">
                  <c:v>40</c:v>
                </c:pt>
                <c:pt idx="321">
                  <c:v>46</c:v>
                </c:pt>
                <c:pt idx="322">
                  <c:v>23</c:v>
                </c:pt>
                <c:pt idx="323">
                  <c:v>34</c:v>
                </c:pt>
                <c:pt idx="324">
                  <c:v>5209</c:v>
                </c:pt>
                <c:pt idx="325">
                  <c:v>700</c:v>
                </c:pt>
                <c:pt idx="326">
                  <c:v>331</c:v>
                </c:pt>
                <c:pt idx="327">
                  <c:v>1481</c:v>
                </c:pt>
                <c:pt idx="328">
                  <c:v>482</c:v>
                </c:pt>
                <c:pt idx="329">
                  <c:v>357</c:v>
                </c:pt>
                <c:pt idx="330">
                  <c:v>0</c:v>
                </c:pt>
                <c:pt idx="331">
                  <c:v>0</c:v>
                </c:pt>
                <c:pt idx="332">
                  <c:v>0</c:v>
                </c:pt>
                <c:pt idx="333">
                  <c:v>18</c:v>
                </c:pt>
                <c:pt idx="334">
                  <c:v>8</c:v>
                </c:pt>
                <c:pt idx="335">
                  <c:v>12</c:v>
                </c:pt>
                <c:pt idx="336">
                  <c:v>1</c:v>
                </c:pt>
                <c:pt idx="337">
                  <c:v>1</c:v>
                </c:pt>
                <c:pt idx="338">
                  <c:v>2</c:v>
                </c:pt>
                <c:pt idx="339">
                  <c:v>23</c:v>
                </c:pt>
                <c:pt idx="340">
                  <c:v>7</c:v>
                </c:pt>
                <c:pt idx="341">
                  <c:v>2</c:v>
                </c:pt>
                <c:pt idx="342">
                  <c:v>7</c:v>
                </c:pt>
                <c:pt idx="343">
                  <c:v>4</c:v>
                </c:pt>
                <c:pt idx="344">
                  <c:v>8</c:v>
                </c:pt>
                <c:pt idx="345">
                  <c:v>1545</c:v>
                </c:pt>
                <c:pt idx="346">
                  <c:v>137</c:v>
                </c:pt>
                <c:pt idx="347">
                  <c:v>78</c:v>
                </c:pt>
                <c:pt idx="348">
                  <c:v>9</c:v>
                </c:pt>
                <c:pt idx="349">
                  <c:v>27</c:v>
                </c:pt>
                <c:pt idx="350">
                  <c:v>47</c:v>
                </c:pt>
                <c:pt idx="351">
                  <c:v>15</c:v>
                </c:pt>
                <c:pt idx="352">
                  <c:v>16</c:v>
                </c:pt>
                <c:pt idx="353">
                  <c:v>56</c:v>
                </c:pt>
                <c:pt idx="354">
                  <c:v>197</c:v>
                </c:pt>
                <c:pt idx="355">
                  <c:v>123</c:v>
                </c:pt>
                <c:pt idx="356">
                  <c:v>83</c:v>
                </c:pt>
                <c:pt idx="357">
                  <c:v>302</c:v>
                </c:pt>
                <c:pt idx="358">
                  <c:v>125</c:v>
                </c:pt>
                <c:pt idx="359">
                  <c:v>144</c:v>
                </c:pt>
                <c:pt idx="360">
                  <c:v>366</c:v>
                </c:pt>
                <c:pt idx="361">
                  <c:v>132</c:v>
                </c:pt>
                <c:pt idx="362">
                  <c:v>179</c:v>
                </c:pt>
                <c:pt idx="363">
                  <c:v>6</c:v>
                </c:pt>
                <c:pt idx="364">
                  <c:v>2</c:v>
                </c:pt>
                <c:pt idx="365">
                  <c:v>1</c:v>
                </c:pt>
                <c:pt idx="366">
                  <c:v>1</c:v>
                </c:pt>
                <c:pt idx="367">
                  <c:v>3</c:v>
                </c:pt>
                <c:pt idx="368">
                  <c:v>14</c:v>
                </c:pt>
                <c:pt idx="369">
                  <c:v>93</c:v>
                </c:pt>
                <c:pt idx="370">
                  <c:v>71</c:v>
                </c:pt>
                <c:pt idx="371">
                  <c:v>10</c:v>
                </c:pt>
                <c:pt idx="372">
                  <c:v>1</c:v>
                </c:pt>
                <c:pt idx="373">
                  <c:v>2</c:v>
                </c:pt>
                <c:pt idx="374">
                  <c:v>0</c:v>
                </c:pt>
                <c:pt idx="375">
                  <c:v>2</c:v>
                </c:pt>
                <c:pt idx="376">
                  <c:v>4</c:v>
                </c:pt>
                <c:pt idx="377">
                  <c:v>1</c:v>
                </c:pt>
                <c:pt idx="378">
                  <c:v>146</c:v>
                </c:pt>
                <c:pt idx="379">
                  <c:v>46</c:v>
                </c:pt>
                <c:pt idx="380">
                  <c:v>16</c:v>
                </c:pt>
                <c:pt idx="381">
                  <c:v>37</c:v>
                </c:pt>
                <c:pt idx="382">
                  <c:v>40</c:v>
                </c:pt>
                <c:pt idx="383">
                  <c:v>3</c:v>
                </c:pt>
                <c:pt idx="384">
                  <c:v>143</c:v>
                </c:pt>
                <c:pt idx="385">
                  <c:v>58</c:v>
                </c:pt>
                <c:pt idx="386">
                  <c:v>31</c:v>
                </c:pt>
                <c:pt idx="387">
                  <c:v>224</c:v>
                </c:pt>
                <c:pt idx="388">
                  <c:v>19</c:v>
                </c:pt>
                <c:pt idx="389">
                  <c:v>27</c:v>
                </c:pt>
                <c:pt idx="390">
                  <c:v>505</c:v>
                </c:pt>
                <c:pt idx="391">
                  <c:v>29</c:v>
                </c:pt>
                <c:pt idx="392">
                  <c:v>9</c:v>
                </c:pt>
                <c:pt idx="393">
                  <c:v>438</c:v>
                </c:pt>
                <c:pt idx="394">
                  <c:v>49</c:v>
                </c:pt>
                <c:pt idx="395">
                  <c:v>16</c:v>
                </c:pt>
                <c:pt idx="396">
                  <c:v>437</c:v>
                </c:pt>
                <c:pt idx="397">
                  <c:v>112</c:v>
                </c:pt>
                <c:pt idx="398">
                  <c:v>48</c:v>
                </c:pt>
                <c:pt idx="399">
                  <c:v>1588</c:v>
                </c:pt>
                <c:pt idx="400">
                  <c:v>81</c:v>
                </c:pt>
                <c:pt idx="401">
                  <c:v>22</c:v>
                </c:pt>
                <c:pt idx="402">
                  <c:v>1695</c:v>
                </c:pt>
                <c:pt idx="403">
                  <c:v>98</c:v>
                </c:pt>
                <c:pt idx="404">
                  <c:v>32</c:v>
                </c:pt>
                <c:pt idx="405">
                  <c:v>63</c:v>
                </c:pt>
                <c:pt idx="406">
                  <c:v>32</c:v>
                </c:pt>
                <c:pt idx="407">
                  <c:v>55</c:v>
                </c:pt>
                <c:pt idx="408">
                  <c:v>37</c:v>
                </c:pt>
                <c:pt idx="409">
                  <c:v>22</c:v>
                </c:pt>
                <c:pt idx="410">
                  <c:v>31</c:v>
                </c:pt>
                <c:pt idx="411">
                  <c:v>512</c:v>
                </c:pt>
                <c:pt idx="412">
                  <c:v>72</c:v>
                </c:pt>
                <c:pt idx="413">
                  <c:v>48</c:v>
                </c:pt>
                <c:pt idx="414">
                  <c:v>23</c:v>
                </c:pt>
                <c:pt idx="415">
                  <c:v>32</c:v>
                </c:pt>
                <c:pt idx="416">
                  <c:v>20</c:v>
                </c:pt>
                <c:pt idx="417">
                  <c:v>9</c:v>
                </c:pt>
                <c:pt idx="418">
                  <c:v>13</c:v>
                </c:pt>
                <c:pt idx="419">
                  <c:v>11</c:v>
                </c:pt>
                <c:pt idx="420">
                  <c:v>18</c:v>
                </c:pt>
                <c:pt idx="421">
                  <c:v>8</c:v>
                </c:pt>
                <c:pt idx="422">
                  <c:v>8</c:v>
                </c:pt>
                <c:pt idx="423">
                  <c:v>79</c:v>
                </c:pt>
                <c:pt idx="424">
                  <c:v>51</c:v>
                </c:pt>
                <c:pt idx="425">
                  <c:v>45</c:v>
                </c:pt>
                <c:pt idx="426">
                  <c:v>346</c:v>
                </c:pt>
                <c:pt idx="427">
                  <c:v>148</c:v>
                </c:pt>
                <c:pt idx="428">
                  <c:v>76</c:v>
                </c:pt>
                <c:pt idx="429">
                  <c:v>64</c:v>
                </c:pt>
                <c:pt idx="430">
                  <c:v>37</c:v>
                </c:pt>
                <c:pt idx="431">
                  <c:v>27</c:v>
                </c:pt>
                <c:pt idx="432">
                  <c:v>8</c:v>
                </c:pt>
                <c:pt idx="433">
                  <c:v>14</c:v>
                </c:pt>
                <c:pt idx="434">
                  <c:v>18</c:v>
                </c:pt>
                <c:pt idx="435">
                  <c:v>121</c:v>
                </c:pt>
                <c:pt idx="436">
                  <c:v>37</c:v>
                </c:pt>
                <c:pt idx="437">
                  <c:v>16</c:v>
                </c:pt>
                <c:pt idx="438">
                  <c:v>290</c:v>
                </c:pt>
                <c:pt idx="439">
                  <c:v>85</c:v>
                </c:pt>
                <c:pt idx="440">
                  <c:v>42</c:v>
                </c:pt>
                <c:pt idx="441">
                  <c:v>12</c:v>
                </c:pt>
                <c:pt idx="442">
                  <c:v>26</c:v>
                </c:pt>
                <c:pt idx="443">
                  <c:v>21</c:v>
                </c:pt>
                <c:pt idx="444">
                  <c:v>190</c:v>
                </c:pt>
                <c:pt idx="445">
                  <c:v>56</c:v>
                </c:pt>
                <c:pt idx="446">
                  <c:v>26</c:v>
                </c:pt>
                <c:pt idx="447">
                  <c:v>1155</c:v>
                </c:pt>
                <c:pt idx="448">
                  <c:v>158</c:v>
                </c:pt>
                <c:pt idx="449">
                  <c:v>90</c:v>
                </c:pt>
                <c:pt idx="450">
                  <c:v>346</c:v>
                </c:pt>
                <c:pt idx="451">
                  <c:v>33</c:v>
                </c:pt>
                <c:pt idx="452">
                  <c:v>3</c:v>
                </c:pt>
                <c:pt idx="453">
                  <c:v>36</c:v>
                </c:pt>
                <c:pt idx="454">
                  <c:v>35</c:v>
                </c:pt>
                <c:pt idx="455">
                  <c:v>32</c:v>
                </c:pt>
                <c:pt idx="456">
                  <c:v>33</c:v>
                </c:pt>
                <c:pt idx="457">
                  <c:v>19</c:v>
                </c:pt>
                <c:pt idx="458">
                  <c:v>15</c:v>
                </c:pt>
                <c:pt idx="459">
                  <c:v>793</c:v>
                </c:pt>
                <c:pt idx="460">
                  <c:v>294</c:v>
                </c:pt>
                <c:pt idx="461">
                  <c:v>86</c:v>
                </c:pt>
                <c:pt idx="462">
                  <c:v>447</c:v>
                </c:pt>
                <c:pt idx="463">
                  <c:v>76</c:v>
                </c:pt>
                <c:pt idx="464">
                  <c:v>30</c:v>
                </c:pt>
                <c:pt idx="465">
                  <c:v>206</c:v>
                </c:pt>
                <c:pt idx="466">
                  <c:v>58</c:v>
                </c:pt>
                <c:pt idx="467">
                  <c:v>22</c:v>
                </c:pt>
                <c:pt idx="468">
                  <c:v>0</c:v>
                </c:pt>
                <c:pt idx="469">
                  <c:v>0</c:v>
                </c:pt>
                <c:pt idx="470">
                  <c:v>0</c:v>
                </c:pt>
                <c:pt idx="471">
                  <c:v>4</c:v>
                </c:pt>
                <c:pt idx="472">
                  <c:v>4</c:v>
                </c:pt>
                <c:pt idx="473">
                  <c:v>0</c:v>
                </c:pt>
                <c:pt idx="474">
                  <c:v>387</c:v>
                </c:pt>
                <c:pt idx="475">
                  <c:v>64</c:v>
                </c:pt>
                <c:pt idx="476">
                  <c:v>2</c:v>
                </c:pt>
                <c:pt idx="477">
                  <c:v>666</c:v>
                </c:pt>
                <c:pt idx="478">
                  <c:v>445</c:v>
                </c:pt>
                <c:pt idx="479">
                  <c:v>198</c:v>
                </c:pt>
                <c:pt idx="480">
                  <c:v>1441</c:v>
                </c:pt>
                <c:pt idx="481">
                  <c:v>906</c:v>
                </c:pt>
                <c:pt idx="482">
                  <c:v>580</c:v>
                </c:pt>
                <c:pt idx="483">
                  <c:v>47</c:v>
                </c:pt>
                <c:pt idx="484">
                  <c:v>33</c:v>
                </c:pt>
                <c:pt idx="485">
                  <c:v>35</c:v>
                </c:pt>
                <c:pt idx="486">
                  <c:v>92</c:v>
                </c:pt>
                <c:pt idx="487">
                  <c:v>80</c:v>
                </c:pt>
                <c:pt idx="488">
                  <c:v>29</c:v>
                </c:pt>
                <c:pt idx="489">
                  <c:v>0</c:v>
                </c:pt>
                <c:pt idx="490">
                  <c:v>0</c:v>
                </c:pt>
                <c:pt idx="491">
                  <c:v>0</c:v>
                </c:pt>
                <c:pt idx="492">
                  <c:v>3</c:v>
                </c:pt>
                <c:pt idx="493">
                  <c:v>6</c:v>
                </c:pt>
                <c:pt idx="494">
                  <c:v>1</c:v>
                </c:pt>
                <c:pt idx="495">
                  <c:v>2</c:v>
                </c:pt>
                <c:pt idx="496">
                  <c:v>0</c:v>
                </c:pt>
                <c:pt idx="497">
                  <c:v>25</c:v>
                </c:pt>
                <c:pt idx="498">
                  <c:v>473</c:v>
                </c:pt>
                <c:pt idx="499">
                  <c:v>97</c:v>
                </c:pt>
                <c:pt idx="500">
                  <c:v>133</c:v>
                </c:pt>
                <c:pt idx="501">
                  <c:v>19</c:v>
                </c:pt>
                <c:pt idx="502">
                  <c:v>19</c:v>
                </c:pt>
                <c:pt idx="503">
                  <c:v>19</c:v>
                </c:pt>
                <c:pt idx="504">
                  <c:v>973</c:v>
                </c:pt>
                <c:pt idx="505">
                  <c:v>229</c:v>
                </c:pt>
                <c:pt idx="506">
                  <c:v>278</c:v>
                </c:pt>
                <c:pt idx="507">
                  <c:v>76</c:v>
                </c:pt>
                <c:pt idx="508">
                  <c:v>149</c:v>
                </c:pt>
                <c:pt idx="509">
                  <c:v>338</c:v>
                </c:pt>
                <c:pt idx="510">
                  <c:v>56</c:v>
                </c:pt>
                <c:pt idx="511">
                  <c:v>56</c:v>
                </c:pt>
                <c:pt idx="512">
                  <c:v>26</c:v>
                </c:pt>
                <c:pt idx="513">
                  <c:v>536</c:v>
                </c:pt>
                <c:pt idx="514">
                  <c:v>447</c:v>
                </c:pt>
                <c:pt idx="515">
                  <c:v>347</c:v>
                </c:pt>
                <c:pt idx="516">
                  <c:v>140</c:v>
                </c:pt>
                <c:pt idx="517">
                  <c:v>76</c:v>
                </c:pt>
                <c:pt idx="518">
                  <c:v>142</c:v>
                </c:pt>
                <c:pt idx="519">
                  <c:v>5</c:v>
                </c:pt>
                <c:pt idx="520">
                  <c:v>28</c:v>
                </c:pt>
                <c:pt idx="521">
                  <c:v>67</c:v>
                </c:pt>
                <c:pt idx="522">
                  <c:v>52</c:v>
                </c:pt>
                <c:pt idx="523">
                  <c:v>26</c:v>
                </c:pt>
                <c:pt idx="524">
                  <c:v>13</c:v>
                </c:pt>
                <c:pt idx="525">
                  <c:v>163</c:v>
                </c:pt>
                <c:pt idx="526">
                  <c:v>121</c:v>
                </c:pt>
                <c:pt idx="527">
                  <c:v>109</c:v>
                </c:pt>
                <c:pt idx="528">
                  <c:v>10</c:v>
                </c:pt>
                <c:pt idx="529">
                  <c:v>2</c:v>
                </c:pt>
                <c:pt idx="530">
                  <c:v>2</c:v>
                </c:pt>
                <c:pt idx="531">
                  <c:v>56</c:v>
                </c:pt>
                <c:pt idx="532">
                  <c:v>10</c:v>
                </c:pt>
                <c:pt idx="533">
                  <c:v>1</c:v>
                </c:pt>
                <c:pt idx="534">
                  <c:v>702</c:v>
                </c:pt>
                <c:pt idx="535">
                  <c:v>21</c:v>
                </c:pt>
                <c:pt idx="536">
                  <c:v>6</c:v>
                </c:pt>
                <c:pt idx="537">
                  <c:v>129</c:v>
                </c:pt>
                <c:pt idx="538">
                  <c:v>15</c:v>
                </c:pt>
                <c:pt idx="539">
                  <c:v>4</c:v>
                </c:pt>
                <c:pt idx="540">
                  <c:v>100</c:v>
                </c:pt>
                <c:pt idx="541">
                  <c:v>45</c:v>
                </c:pt>
                <c:pt idx="542">
                  <c:v>4</c:v>
                </c:pt>
                <c:pt idx="543">
                  <c:v>173</c:v>
                </c:pt>
                <c:pt idx="544">
                  <c:v>6</c:v>
                </c:pt>
                <c:pt idx="545">
                  <c:v>3</c:v>
                </c:pt>
                <c:pt idx="546">
                  <c:v>4</c:v>
                </c:pt>
                <c:pt idx="547">
                  <c:v>7</c:v>
                </c:pt>
                <c:pt idx="548">
                  <c:v>10</c:v>
                </c:pt>
                <c:pt idx="549">
                  <c:v>141</c:v>
                </c:pt>
                <c:pt idx="550">
                  <c:v>64</c:v>
                </c:pt>
                <c:pt idx="551">
                  <c:v>40</c:v>
                </c:pt>
                <c:pt idx="552">
                  <c:v>5</c:v>
                </c:pt>
                <c:pt idx="553">
                  <c:v>0</c:v>
                </c:pt>
                <c:pt idx="554">
                  <c:v>0</c:v>
                </c:pt>
                <c:pt idx="555">
                  <c:v>52</c:v>
                </c:pt>
                <c:pt idx="556">
                  <c:v>8</c:v>
                </c:pt>
                <c:pt idx="557">
                  <c:v>1</c:v>
                </c:pt>
                <c:pt idx="558">
                  <c:v>1074</c:v>
                </c:pt>
                <c:pt idx="559">
                  <c:v>208</c:v>
                </c:pt>
                <c:pt idx="560">
                  <c:v>16</c:v>
                </c:pt>
                <c:pt idx="561">
                  <c:v>1</c:v>
                </c:pt>
                <c:pt idx="562">
                  <c:v>0</c:v>
                </c:pt>
                <c:pt idx="563">
                  <c:v>0</c:v>
                </c:pt>
                <c:pt idx="564">
                  <c:v>0</c:v>
                </c:pt>
                <c:pt idx="565">
                  <c:v>0</c:v>
                </c:pt>
                <c:pt idx="566">
                  <c:v>0</c:v>
                </c:pt>
                <c:pt idx="567">
                  <c:v>996</c:v>
                </c:pt>
                <c:pt idx="568">
                  <c:v>194</c:v>
                </c:pt>
                <c:pt idx="569">
                  <c:v>51</c:v>
                </c:pt>
                <c:pt idx="570">
                  <c:v>643</c:v>
                </c:pt>
                <c:pt idx="571">
                  <c:v>87</c:v>
                </c:pt>
                <c:pt idx="572">
                  <c:v>23</c:v>
                </c:pt>
                <c:pt idx="573">
                  <c:v>7</c:v>
                </c:pt>
                <c:pt idx="574">
                  <c:v>14</c:v>
                </c:pt>
                <c:pt idx="575">
                  <c:v>14</c:v>
                </c:pt>
                <c:pt idx="576">
                  <c:v>52</c:v>
                </c:pt>
                <c:pt idx="577">
                  <c:v>17</c:v>
                </c:pt>
                <c:pt idx="578">
                  <c:v>4</c:v>
                </c:pt>
                <c:pt idx="579">
                  <c:v>345</c:v>
                </c:pt>
                <c:pt idx="580">
                  <c:v>99</c:v>
                </c:pt>
                <c:pt idx="581">
                  <c:v>18</c:v>
                </c:pt>
                <c:pt idx="582">
                  <c:v>1300</c:v>
                </c:pt>
                <c:pt idx="583">
                  <c:v>190</c:v>
                </c:pt>
                <c:pt idx="584">
                  <c:v>45</c:v>
                </c:pt>
                <c:pt idx="585">
                  <c:v>963</c:v>
                </c:pt>
                <c:pt idx="586">
                  <c:v>278</c:v>
                </c:pt>
                <c:pt idx="587">
                  <c:v>58</c:v>
                </c:pt>
                <c:pt idx="588">
                  <c:v>382</c:v>
                </c:pt>
                <c:pt idx="589">
                  <c:v>45</c:v>
                </c:pt>
                <c:pt idx="590">
                  <c:v>2</c:v>
                </c:pt>
                <c:pt idx="591">
                  <c:v>4088</c:v>
                </c:pt>
                <c:pt idx="592">
                  <c:v>1461</c:v>
                </c:pt>
                <c:pt idx="593">
                  <c:v>359</c:v>
                </c:pt>
                <c:pt idx="594">
                  <c:v>357</c:v>
                </c:pt>
                <c:pt idx="595">
                  <c:v>127</c:v>
                </c:pt>
                <c:pt idx="596">
                  <c:v>51</c:v>
                </c:pt>
                <c:pt idx="597">
                  <c:v>4879</c:v>
                </c:pt>
                <c:pt idx="598">
                  <c:v>2065</c:v>
                </c:pt>
                <c:pt idx="599">
                  <c:v>997</c:v>
                </c:pt>
                <c:pt idx="600">
                  <c:v>13</c:v>
                </c:pt>
                <c:pt idx="601">
                  <c:v>8</c:v>
                </c:pt>
                <c:pt idx="602">
                  <c:v>3</c:v>
                </c:pt>
                <c:pt idx="603">
                  <c:v>103</c:v>
                </c:pt>
                <c:pt idx="604">
                  <c:v>85</c:v>
                </c:pt>
                <c:pt idx="605">
                  <c:v>28</c:v>
                </c:pt>
                <c:pt idx="606">
                  <c:v>16927</c:v>
                </c:pt>
                <c:pt idx="607">
                  <c:v>3369</c:v>
                </c:pt>
                <c:pt idx="608">
                  <c:v>1091</c:v>
                </c:pt>
                <c:pt idx="609">
                  <c:v>0</c:v>
                </c:pt>
                <c:pt idx="610">
                  <c:v>0</c:v>
                </c:pt>
                <c:pt idx="611">
                  <c:v>0</c:v>
                </c:pt>
                <c:pt idx="612">
                  <c:v>0</c:v>
                </c:pt>
                <c:pt idx="613">
                  <c:v>0</c:v>
                </c:pt>
                <c:pt idx="614">
                  <c:v>0</c:v>
                </c:pt>
                <c:pt idx="615">
                  <c:v>0</c:v>
                </c:pt>
                <c:pt idx="616">
                  <c:v>0</c:v>
                </c:pt>
                <c:pt idx="617">
                  <c:v>18</c:v>
                </c:pt>
                <c:pt idx="618">
                  <c:v>0</c:v>
                </c:pt>
                <c:pt idx="619">
                  <c:v>0</c:v>
                </c:pt>
                <c:pt idx="620">
                  <c:v>0</c:v>
                </c:pt>
                <c:pt idx="621">
                  <c:v>0</c:v>
                </c:pt>
                <c:pt idx="622">
                  <c:v>0</c:v>
                </c:pt>
                <c:pt idx="623">
                  <c:v>0</c:v>
                </c:pt>
                <c:pt idx="624">
                  <c:v>0</c:v>
                </c:pt>
                <c:pt idx="625">
                  <c:v>0</c:v>
                </c:pt>
                <c:pt idx="626">
                  <c:v>0</c:v>
                </c:pt>
                <c:pt idx="627">
                  <c:v>1</c:v>
                </c:pt>
                <c:pt idx="628">
                  <c:v>3</c:v>
                </c:pt>
                <c:pt idx="629">
                  <c:v>9</c:v>
                </c:pt>
                <c:pt idx="630">
                  <c:v>18</c:v>
                </c:pt>
                <c:pt idx="631">
                  <c:v>1</c:v>
                </c:pt>
                <c:pt idx="632">
                  <c:v>254</c:v>
                </c:pt>
                <c:pt idx="633">
                  <c:v>21</c:v>
                </c:pt>
                <c:pt idx="634">
                  <c:v>14</c:v>
                </c:pt>
                <c:pt idx="635">
                  <c:v>88</c:v>
                </c:pt>
                <c:pt idx="636">
                  <c:v>4</c:v>
                </c:pt>
                <c:pt idx="637">
                  <c:v>7</c:v>
                </c:pt>
                <c:pt idx="638">
                  <c:v>47</c:v>
                </c:pt>
                <c:pt idx="639">
                  <c:v>85</c:v>
                </c:pt>
                <c:pt idx="640">
                  <c:v>22</c:v>
                </c:pt>
                <c:pt idx="641">
                  <c:v>62</c:v>
                </c:pt>
                <c:pt idx="642">
                  <c:v>687</c:v>
                </c:pt>
                <c:pt idx="643">
                  <c:v>27</c:v>
                </c:pt>
                <c:pt idx="644">
                  <c:v>65</c:v>
                </c:pt>
                <c:pt idx="645">
                  <c:v>57</c:v>
                </c:pt>
                <c:pt idx="646">
                  <c:v>108</c:v>
                </c:pt>
                <c:pt idx="647">
                  <c:v>176</c:v>
                </c:pt>
                <c:pt idx="648">
                  <c:v>28</c:v>
                </c:pt>
                <c:pt idx="649">
                  <c:v>2</c:v>
                </c:pt>
                <c:pt idx="650">
                  <c:v>58</c:v>
                </c:pt>
                <c:pt idx="651">
                  <c:v>18</c:v>
                </c:pt>
                <c:pt idx="652">
                  <c:v>13</c:v>
                </c:pt>
                <c:pt idx="653">
                  <c:v>109</c:v>
                </c:pt>
                <c:pt idx="654">
                  <c:v>14623</c:v>
                </c:pt>
                <c:pt idx="655">
                  <c:v>269</c:v>
                </c:pt>
                <c:pt idx="656">
                  <c:v>123</c:v>
                </c:pt>
                <c:pt idx="657">
                  <c:v>1</c:v>
                </c:pt>
                <c:pt idx="658">
                  <c:v>0</c:v>
                </c:pt>
                <c:pt idx="659">
                  <c:v>0</c:v>
                </c:pt>
                <c:pt idx="660">
                  <c:v>5</c:v>
                </c:pt>
                <c:pt idx="661">
                  <c:v>4</c:v>
                </c:pt>
                <c:pt idx="662">
                  <c:v>4</c:v>
                </c:pt>
                <c:pt idx="663">
                  <c:v>85</c:v>
                </c:pt>
                <c:pt idx="664">
                  <c:v>20</c:v>
                </c:pt>
                <c:pt idx="665">
                  <c:v>2</c:v>
                </c:pt>
                <c:pt idx="666">
                  <c:v>51</c:v>
                </c:pt>
                <c:pt idx="667">
                  <c:v>62</c:v>
                </c:pt>
                <c:pt idx="668">
                  <c:v>96</c:v>
                </c:pt>
                <c:pt idx="669">
                  <c:v>145</c:v>
                </c:pt>
                <c:pt idx="670">
                  <c:v>52</c:v>
                </c:pt>
                <c:pt idx="671">
                  <c:v>41</c:v>
                </c:pt>
                <c:pt idx="672">
                  <c:v>139</c:v>
                </c:pt>
                <c:pt idx="673">
                  <c:v>52</c:v>
                </c:pt>
                <c:pt idx="674">
                  <c:v>45</c:v>
                </c:pt>
                <c:pt idx="675">
                  <c:v>664</c:v>
                </c:pt>
                <c:pt idx="676">
                  <c:v>276</c:v>
                </c:pt>
                <c:pt idx="677">
                  <c:v>180</c:v>
                </c:pt>
                <c:pt idx="678">
                  <c:v>104</c:v>
                </c:pt>
                <c:pt idx="679">
                  <c:v>47</c:v>
                </c:pt>
                <c:pt idx="680">
                  <c:v>54</c:v>
                </c:pt>
                <c:pt idx="681">
                  <c:v>22</c:v>
                </c:pt>
                <c:pt idx="682">
                  <c:v>22</c:v>
                </c:pt>
                <c:pt idx="683">
                  <c:v>63</c:v>
                </c:pt>
                <c:pt idx="684">
                  <c:v>53</c:v>
                </c:pt>
                <c:pt idx="685">
                  <c:v>38</c:v>
                </c:pt>
                <c:pt idx="686">
                  <c:v>54</c:v>
                </c:pt>
                <c:pt idx="687">
                  <c:v>4</c:v>
                </c:pt>
                <c:pt idx="688">
                  <c:v>4</c:v>
                </c:pt>
                <c:pt idx="689">
                  <c:v>4</c:v>
                </c:pt>
                <c:pt idx="690">
                  <c:v>229</c:v>
                </c:pt>
                <c:pt idx="691">
                  <c:v>319</c:v>
                </c:pt>
                <c:pt idx="692">
                  <c:v>247</c:v>
                </c:pt>
                <c:pt idx="693">
                  <c:v>12</c:v>
                </c:pt>
                <c:pt idx="694">
                  <c:v>9</c:v>
                </c:pt>
                <c:pt idx="695">
                  <c:v>6</c:v>
                </c:pt>
                <c:pt idx="696">
                  <c:v>60</c:v>
                </c:pt>
                <c:pt idx="697">
                  <c:v>98</c:v>
                </c:pt>
                <c:pt idx="698">
                  <c:v>670</c:v>
                </c:pt>
                <c:pt idx="699">
                  <c:v>58</c:v>
                </c:pt>
                <c:pt idx="700">
                  <c:v>62</c:v>
                </c:pt>
                <c:pt idx="701">
                  <c:v>83</c:v>
                </c:pt>
                <c:pt idx="702">
                  <c:v>358</c:v>
                </c:pt>
                <c:pt idx="703">
                  <c:v>76</c:v>
                </c:pt>
                <c:pt idx="704">
                  <c:v>40</c:v>
                </c:pt>
                <c:pt idx="705">
                  <c:v>273</c:v>
                </c:pt>
                <c:pt idx="706">
                  <c:v>71</c:v>
                </c:pt>
                <c:pt idx="707">
                  <c:v>43</c:v>
                </c:pt>
                <c:pt idx="708">
                  <c:v>479</c:v>
                </c:pt>
                <c:pt idx="709">
                  <c:v>141</c:v>
                </c:pt>
                <c:pt idx="710">
                  <c:v>156</c:v>
                </c:pt>
                <c:pt idx="711">
                  <c:v>0</c:v>
                </c:pt>
                <c:pt idx="712">
                  <c:v>2</c:v>
                </c:pt>
                <c:pt idx="713">
                  <c:v>9</c:v>
                </c:pt>
                <c:pt idx="714">
                  <c:v>213</c:v>
                </c:pt>
                <c:pt idx="715">
                  <c:v>50</c:v>
                </c:pt>
                <c:pt idx="716">
                  <c:v>8</c:v>
                </c:pt>
                <c:pt idx="717">
                  <c:v>21</c:v>
                </c:pt>
                <c:pt idx="718">
                  <c:v>9</c:v>
                </c:pt>
                <c:pt idx="719">
                  <c:v>3</c:v>
                </c:pt>
                <c:pt idx="720">
                  <c:v>28</c:v>
                </c:pt>
                <c:pt idx="721">
                  <c:v>6</c:v>
                </c:pt>
                <c:pt idx="722">
                  <c:v>1</c:v>
                </c:pt>
                <c:pt idx="723">
                  <c:v>142</c:v>
                </c:pt>
                <c:pt idx="724">
                  <c:v>42</c:v>
                </c:pt>
                <c:pt idx="725">
                  <c:v>4</c:v>
                </c:pt>
                <c:pt idx="726">
                  <c:v>21</c:v>
                </c:pt>
                <c:pt idx="727">
                  <c:v>11</c:v>
                </c:pt>
                <c:pt idx="728">
                  <c:v>1</c:v>
                </c:pt>
                <c:pt idx="729">
                  <c:v>44</c:v>
                </c:pt>
                <c:pt idx="730">
                  <c:v>33</c:v>
                </c:pt>
                <c:pt idx="731">
                  <c:v>9</c:v>
                </c:pt>
                <c:pt idx="732">
                  <c:v>19</c:v>
                </c:pt>
                <c:pt idx="733">
                  <c:v>13</c:v>
                </c:pt>
                <c:pt idx="734">
                  <c:v>4</c:v>
                </c:pt>
                <c:pt idx="735">
                  <c:v>6</c:v>
                </c:pt>
                <c:pt idx="736">
                  <c:v>6</c:v>
                </c:pt>
                <c:pt idx="737">
                  <c:v>0</c:v>
                </c:pt>
                <c:pt idx="738">
                  <c:v>2</c:v>
                </c:pt>
                <c:pt idx="739">
                  <c:v>1</c:v>
                </c:pt>
                <c:pt idx="740">
                  <c:v>0</c:v>
                </c:pt>
                <c:pt idx="741">
                  <c:v>9</c:v>
                </c:pt>
                <c:pt idx="742">
                  <c:v>5</c:v>
                </c:pt>
                <c:pt idx="743">
                  <c:v>3</c:v>
                </c:pt>
                <c:pt idx="744">
                  <c:v>0</c:v>
                </c:pt>
                <c:pt idx="745">
                  <c:v>0</c:v>
                </c:pt>
                <c:pt idx="746">
                  <c:v>0</c:v>
                </c:pt>
                <c:pt idx="747">
                  <c:v>47</c:v>
                </c:pt>
                <c:pt idx="748">
                  <c:v>10</c:v>
                </c:pt>
                <c:pt idx="749">
                  <c:v>2</c:v>
                </c:pt>
                <c:pt idx="750">
                  <c:v>61</c:v>
                </c:pt>
                <c:pt idx="751">
                  <c:v>46</c:v>
                </c:pt>
                <c:pt idx="752">
                  <c:v>17</c:v>
                </c:pt>
                <c:pt idx="753">
                  <c:v>32</c:v>
                </c:pt>
                <c:pt idx="754">
                  <c:v>5</c:v>
                </c:pt>
                <c:pt idx="755">
                  <c:v>3</c:v>
                </c:pt>
                <c:pt idx="756">
                  <c:v>3</c:v>
                </c:pt>
                <c:pt idx="757">
                  <c:v>0</c:v>
                </c:pt>
                <c:pt idx="758">
                  <c:v>0</c:v>
                </c:pt>
                <c:pt idx="759">
                  <c:v>60</c:v>
                </c:pt>
                <c:pt idx="760">
                  <c:v>16</c:v>
                </c:pt>
                <c:pt idx="761">
                  <c:v>8</c:v>
                </c:pt>
                <c:pt idx="762">
                  <c:v>361</c:v>
                </c:pt>
                <c:pt idx="763">
                  <c:v>91</c:v>
                </c:pt>
                <c:pt idx="764">
                  <c:v>51</c:v>
                </c:pt>
                <c:pt idx="765">
                  <c:v>98</c:v>
                </c:pt>
                <c:pt idx="766">
                  <c:v>45</c:v>
                </c:pt>
                <c:pt idx="767">
                  <c:v>47</c:v>
                </c:pt>
                <c:pt idx="768">
                  <c:v>0</c:v>
                </c:pt>
                <c:pt idx="769">
                  <c:v>0</c:v>
                </c:pt>
                <c:pt idx="770">
                  <c:v>1</c:v>
                </c:pt>
                <c:pt idx="771">
                  <c:v>5</c:v>
                </c:pt>
                <c:pt idx="772">
                  <c:v>1</c:v>
                </c:pt>
                <c:pt idx="773">
                  <c:v>5</c:v>
                </c:pt>
                <c:pt idx="774">
                  <c:v>58</c:v>
                </c:pt>
                <c:pt idx="775">
                  <c:v>119</c:v>
                </c:pt>
                <c:pt idx="776">
                  <c:v>113</c:v>
                </c:pt>
                <c:pt idx="777">
                  <c:v>90</c:v>
                </c:pt>
                <c:pt idx="778">
                  <c:v>34</c:v>
                </c:pt>
                <c:pt idx="779">
                  <c:v>33</c:v>
                </c:pt>
                <c:pt idx="780">
                  <c:v>8</c:v>
                </c:pt>
                <c:pt idx="781">
                  <c:v>33</c:v>
                </c:pt>
                <c:pt idx="782">
                  <c:v>11</c:v>
                </c:pt>
                <c:pt idx="783">
                  <c:v>86</c:v>
                </c:pt>
                <c:pt idx="784">
                  <c:v>78</c:v>
                </c:pt>
                <c:pt idx="785">
                  <c:v>51</c:v>
                </c:pt>
                <c:pt idx="786">
                  <c:v>70</c:v>
                </c:pt>
                <c:pt idx="787">
                  <c:v>31</c:v>
                </c:pt>
                <c:pt idx="788">
                  <c:v>39</c:v>
                </c:pt>
              </c:numCache>
            </c:numRef>
          </c:yVal>
          <c:smooth val="0"/>
        </c:ser>
        <c:dLbls>
          <c:showLegendKey val="0"/>
          <c:showVal val="0"/>
          <c:showCatName val="0"/>
          <c:showSerName val="0"/>
          <c:showPercent val="0"/>
          <c:showBubbleSize val="0"/>
        </c:dLbls>
        <c:axId val="143810976"/>
        <c:axId val="143811536"/>
      </c:scatterChart>
      <c:valAx>
        <c:axId val="143810976"/>
        <c:scaling>
          <c:orientation val="minMax"/>
        </c:scaling>
        <c:delete val="0"/>
        <c:axPos val="b"/>
        <c:title>
          <c:tx>
            <c:rich>
              <a:bodyPr/>
              <a:lstStyle/>
              <a:p>
                <a:pPr>
                  <a:defRPr>
                    <a:solidFill>
                      <a:schemeClr val="tx2"/>
                    </a:solidFill>
                  </a:defRPr>
                </a:pPr>
                <a:r>
                  <a:rPr lang="en-US">
                    <a:solidFill>
                      <a:schemeClr val="tx2"/>
                    </a:solidFill>
                  </a:rPr>
                  <a:t>Weights Change</a:t>
                </a:r>
                <a:r>
                  <a:rPr lang="en-US" baseline="0">
                    <a:solidFill>
                      <a:schemeClr val="tx2"/>
                    </a:solidFill>
                  </a:rPr>
                  <a:t> (2012-2014)</a:t>
                </a:r>
                <a:endParaRPr lang="en-US">
                  <a:solidFill>
                    <a:schemeClr val="tx2"/>
                  </a:solidFill>
                </a:endParaRPr>
              </a:p>
            </c:rich>
          </c:tx>
          <c:overlay val="0"/>
        </c:title>
        <c:numFmt formatCode="_(* #,##0.00_);_(* \(#,##0.00\);_(* &quot;-&quot;??_);_(@_)" sourceLinked="1"/>
        <c:majorTickMark val="none"/>
        <c:minorTickMark val="none"/>
        <c:tickLblPos val="nextTo"/>
        <c:txPr>
          <a:bodyPr/>
          <a:lstStyle/>
          <a:p>
            <a:pPr>
              <a:defRPr>
                <a:solidFill>
                  <a:schemeClr val="tx2"/>
                </a:solidFill>
              </a:defRPr>
            </a:pPr>
            <a:endParaRPr lang="en-US"/>
          </a:p>
        </c:txPr>
        <c:crossAx val="143811536"/>
        <c:crosses val="autoZero"/>
        <c:crossBetween val="midCat"/>
      </c:valAx>
      <c:valAx>
        <c:axId val="143811536"/>
        <c:scaling>
          <c:logBase val="10"/>
          <c:orientation val="minMax"/>
        </c:scaling>
        <c:delete val="0"/>
        <c:axPos val="l"/>
        <c:majorGridlines/>
        <c:title>
          <c:tx>
            <c:rich>
              <a:bodyPr/>
              <a:lstStyle/>
              <a:p>
                <a:pPr>
                  <a:defRPr>
                    <a:solidFill>
                      <a:schemeClr val="tx2"/>
                    </a:solidFill>
                  </a:defRPr>
                </a:pPr>
                <a:r>
                  <a:rPr lang="en-US">
                    <a:solidFill>
                      <a:schemeClr val="tx2"/>
                    </a:solidFill>
                  </a:rPr>
                  <a:t>Inpatient Claims</a:t>
                </a:r>
                <a:r>
                  <a:rPr lang="en-US" baseline="0">
                    <a:solidFill>
                      <a:schemeClr val="tx2"/>
                    </a:solidFill>
                  </a:rPr>
                  <a:t> Count</a:t>
                </a:r>
                <a:endParaRPr lang="en-US">
                  <a:solidFill>
                    <a:schemeClr val="tx2"/>
                  </a:solidFill>
                </a:endParaRPr>
              </a:p>
            </c:rich>
          </c:tx>
          <c:overlay val="0"/>
        </c:title>
        <c:numFmt formatCode="_(* #,##0_);_(* \(#,##0\);_(* &quot;-&quot;??_);_(@_)" sourceLinked="1"/>
        <c:majorTickMark val="none"/>
        <c:minorTickMark val="none"/>
        <c:tickLblPos val="nextTo"/>
        <c:txPr>
          <a:bodyPr/>
          <a:lstStyle/>
          <a:p>
            <a:pPr>
              <a:defRPr>
                <a:solidFill>
                  <a:schemeClr val="tx2"/>
                </a:solidFill>
              </a:defRPr>
            </a:pPr>
            <a:endParaRPr lang="en-US"/>
          </a:p>
        </c:txPr>
        <c:crossAx val="143810976"/>
        <c:crosses val="autoZero"/>
        <c:crossBetween val="midCat"/>
      </c:valAx>
    </c:plotArea>
    <c:legend>
      <c:legendPos val="r"/>
      <c:overlay val="0"/>
    </c:legend>
    <c:plotVisOnly val="1"/>
    <c:dispBlanksAs val="gap"/>
    <c:showDLblsOverMax val="0"/>
  </c:chart>
  <c:printSettings>
    <c:headerFooter/>
    <c:pageMargins b="0.75" l="0.7" r="0.7" t="0.75" header="0.3" footer="0.3"/>
    <c:pageSetup orientation="landscape"/>
  </c:printSettings>
</c:chartSpace>
</file>

<file path=xl/customData/_rels/itemProps1.xml.rels><?xml version="1.0" encoding="UTF-8" standalone="yes"?>
<Relationships xmlns="http://schemas.openxmlformats.org/package/2006/relationships"><Relationship Id="rId1" Type="http://schemas.microsoft.com/office/2007/relationships/customData" Target="item1.data"/></Relationships>
</file>

<file path=xl/customData/itemProps1.xml><?xml version="1.0" encoding="utf-8"?>
<datastoreItem xmlns="http://schemas.microsoft.com/office/spreadsheetml/2009/9/main" id="Microsoft_SQLServer_AnalysisService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213360</xdr:colOff>
      <xdr:row>28</xdr:row>
      <xdr:rowOff>148590</xdr:rowOff>
    </xdr:to>
    <xdr:pic>
      <xdr:nvPicPr>
        <xdr:cNvPr id="3" name="Picture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7025640" cy="526923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1213237</xdr:colOff>
      <xdr:row>0</xdr:row>
      <xdr:rowOff>188578</xdr:rowOff>
    </xdr:from>
    <xdr:to>
      <xdr:col>2</xdr:col>
      <xdr:colOff>2672466</xdr:colOff>
      <xdr:row>4</xdr:row>
      <xdr:rowOff>29248</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208313</xdr:colOff>
      <xdr:row>69</xdr:row>
      <xdr:rowOff>31668</xdr:rowOff>
    </xdr:from>
    <xdr:to>
      <xdr:col>23</xdr:col>
      <xdr:colOff>0</xdr:colOff>
      <xdr:row>103</xdr:row>
      <xdr:rowOff>173429</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ables/table1.xml><?xml version="1.0" encoding="utf-8"?>
<table xmlns="http://schemas.openxmlformats.org/spreadsheetml/2006/main" id="3" name="Table1" displayName="Table1" ref="A5:R794" totalsRowShown="0" headerRowDxfId="30" dataDxfId="29" tableBorderDxfId="28">
  <autoFilter ref="A5:R794"/>
  <sortState ref="A6:Q794">
    <sortCondition ref="A6:A794"/>
  </sortState>
  <tableColumns count="18">
    <tableColumn id="1" name="DRG" dataDxfId="27"/>
    <tableColumn id="2" name="MDC" dataDxfId="26"/>
    <tableColumn id="3" name="Description" dataDxfId="25"/>
    <tableColumn id="4" name="BaseDRG" dataDxfId="24"/>
    <tableColumn id="5" name="severity" dataDxfId="23"/>
    <tableColumn id="6" name="n" dataDxfId="22"/>
    <tableColumn id="12" name="Cost" dataDxfId="21"/>
    <tableColumn id="7" name="Adjusted Cost" dataDxfId="20">
      <calculatedColumnFormula>Table1[[#This Row],[Cost]]+IF(Table1[[#This Row],[n]]=0,0,IFERROR(VLOOKUP(Table1[[#This Row],[DRG]],HCPCs,5,0),0))</calculatedColumnFormula>
    </tableColumn>
    <tableColumn id="8" name="W (3M)" dataDxfId="19"/>
    <tableColumn id="9" name="W (cred)" dataDxfId="18">
      <calculatedColumnFormula>Table1[[#This Row],[W (3M)]]-IFERROR((Table1[[#This Row],[W (3M)]]-Table1[[#This Row],[Adjusted Cost]]*Casemix/TotalCost)*EXP(-a/Table1[[#This Row],[n]]),)</calculatedColumnFormula>
    </tableColumn>
    <tableColumn id="10" name="W (severity)" dataDxfId="17">
      <calculatedColumnFormula>VLOOKUP(Table1[[#This Row],[BaseDRG]],BaseDRGTable,13+Table1[[#This Row],[severity]],FALSE)</calculatedColumnFormula>
    </tableColumn>
    <tableColumn id="18" name="w (limit)" dataDxfId="16">
      <calculatedColumnFormula>IF(Table1[[#This Row],[W (severity)]]&lt;Table1[[#This Row],[W (curr)]],MAX(Table1[[#This Row],[W (severity)]],0.7*Table1[[#This Row],[W (curr)]]),Table1[[#This Row],[W (severity)]])</calculatedColumnFormula>
    </tableColumn>
    <tableColumn id="11" name="W (proposed)" dataDxfId="15">
      <calculatedColumnFormula>ROUND(IF(VLOOKUP(Table1[[#This Row],[BaseDRG]],BaseDRGTable,8,0)&gt;0,Table1[[#This Row],[w (limit)]]*Current_CaseMix/$L$797,Table1[[#This Row],[w (limit)]]),10)</calculatedColumnFormula>
    </tableColumn>
    <tableColumn id="19" name="n " dataDxfId="14">
      <calculatedColumnFormula>Table1[[#This Row],[n]]</calculatedColumnFormula>
    </tableColumn>
    <tableColumn id="17" name="W (curr)" dataDxfId="13" dataCellStyle="Currency"/>
    <tableColumn id="13" name="∆W%" dataDxfId="12" dataCellStyle="Percent">
      <calculatedColumnFormula>Table1[[#This Row],[W (proposed)]]/Table1[[#This Row],[W (curr)]]-1</calculatedColumnFormula>
    </tableColumn>
    <tableColumn id="14" name="Rank ∆W%" dataDxfId="11" dataCellStyle="Comma">
      <calculatedColumnFormula>RANK(Table1[[#This Row],[∆W%]],Table1[∆W%])</calculatedColumnFormula>
    </tableColumn>
    <tableColumn id="15" name="∆W" dataDxfId="10">
      <calculatedColumnFormula>Table1[W (proposed)]-Table1[[#This Row],[W (curr)]]</calculatedColumnFormula>
    </tableColumn>
  </tableColumns>
  <tableStyleInfo name="TableStyleLight2" showFirstColumn="0" showLastColumn="0" showRowStripes="1" showColumnStripes="0"/>
</table>
</file>

<file path=xl/tables/table2.xml><?xml version="1.0" encoding="utf-8"?>
<table xmlns="http://schemas.openxmlformats.org/spreadsheetml/2006/main" id="2" name="Table2" displayName="Table2" ref="A32:E51" totalsRowShown="0" headerRowDxfId="7" dataDxfId="6" tableBorderDxfId="5">
  <tableColumns count="5">
    <tableColumn id="1" name="HCPCS Code" dataDxfId="4"/>
    <tableColumn id="2" name="Description" dataDxfId="3"/>
    <tableColumn id="3" name=" " dataDxfId="2"/>
    <tableColumn id="4" name="  " dataDxfId="1"/>
    <tableColumn id="5" name="   "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1.bin"/><Relationship Id="rId1" Type="http://schemas.openxmlformats.org/officeDocument/2006/relationships/hyperlink" Target="http://www.shafafiya.org/Roaming/Microsoft/Excel/130928%20Source%202012_2013%20newBasic.xlsx" TargetMode="External"/><Relationship Id="rId4" Type="http://schemas.openxmlformats.org/officeDocument/2006/relationships/table" Target="../tables/table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8"/>
  <sheetViews>
    <sheetView showGridLines="0" tabSelected="1" zoomScale="80" zoomScaleNormal="80" workbookViewId="0">
      <selection activeCell="A6" sqref="A6"/>
    </sheetView>
  </sheetViews>
  <sheetFormatPr defaultRowHeight="15"/>
  <cols>
    <col min="1" max="1" width="25" customWidth="1"/>
    <col min="2" max="2" width="26.7109375" customWidth="1"/>
    <col min="3" max="3" width="28.85546875" customWidth="1"/>
    <col min="4" max="5" width="25" customWidth="1"/>
  </cols>
  <sheetData>
    <row r="2" spans="1:5" ht="21">
      <c r="A2" s="30" t="s">
        <v>1722</v>
      </c>
    </row>
    <row r="3" spans="1:5" ht="15.75" thickBot="1"/>
    <row r="4" spans="1:5" ht="19.5" thickBot="1">
      <c r="A4" s="84" t="s">
        <v>1652</v>
      </c>
      <c r="B4" s="84" t="s">
        <v>1653</v>
      </c>
      <c r="C4" s="84" t="s">
        <v>1654</v>
      </c>
      <c r="D4" s="84" t="s">
        <v>1655</v>
      </c>
      <c r="E4" s="84" t="s">
        <v>1656</v>
      </c>
    </row>
    <row r="5" spans="1:5" ht="281.25" customHeight="1" thickTop="1" thickBot="1">
      <c r="A5" s="86" t="s">
        <v>1661</v>
      </c>
      <c r="B5" s="87" t="s">
        <v>1660</v>
      </c>
      <c r="C5" s="86" t="s">
        <v>1659</v>
      </c>
      <c r="D5" s="86" t="s">
        <v>1657</v>
      </c>
      <c r="E5" s="86" t="s">
        <v>1658</v>
      </c>
    </row>
    <row r="6" spans="1:5" ht="19.5" thickBot="1">
      <c r="A6" s="129">
        <v>41897</v>
      </c>
      <c r="B6" s="129">
        <v>41897</v>
      </c>
      <c r="C6" s="129">
        <v>41897</v>
      </c>
      <c r="D6" s="85" t="s">
        <v>1662</v>
      </c>
      <c r="E6" s="85" t="s">
        <v>1662</v>
      </c>
    </row>
    <row r="8" spans="1:5" ht="15.75">
      <c r="A8" s="92"/>
    </row>
  </sheetData>
  <sheetProtection algorithmName="SHA-512" hashValue="PBdBu42QHvY6er9gLZWRfOYkvPRE2fk+c4M1jR/z0/FTHMUIhFZzlwX5Khk7EQqBaDbWSByObJCWJVm4aDck1w==" saltValue="hd5C6kEBBJqasC21Nye2qg==" spinCount="100000" sheet="1" objects="1" scenarios="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37"/>
  <sheetViews>
    <sheetView showGridLines="0" workbookViewId="0"/>
  </sheetViews>
  <sheetFormatPr defaultColWidth="9.140625" defaultRowHeight="15"/>
  <cols>
    <col min="1" max="3" width="9.140625" style="9"/>
    <col min="4" max="4" width="13.140625" style="9" customWidth="1"/>
    <col min="5" max="5" width="13.28515625" style="9" customWidth="1"/>
    <col min="6" max="16384" width="9.140625" style="9"/>
  </cols>
  <sheetData>
    <row r="1" spans="1:4">
      <c r="A1" s="1"/>
    </row>
    <row r="2" spans="1:4">
      <c r="B2" s="2"/>
      <c r="C2" s="2"/>
      <c r="D2" s="3"/>
    </row>
    <row r="3" spans="1:4">
      <c r="A3" s="8"/>
      <c r="B3" s="2"/>
      <c r="C3" s="2"/>
      <c r="D3" s="3"/>
    </row>
    <row r="4" spans="1:4">
      <c r="A4" s="8"/>
      <c r="B4" s="2"/>
      <c r="C4" s="2"/>
      <c r="D4" s="3"/>
    </row>
    <row r="5" spans="1:4">
      <c r="A5" s="8"/>
      <c r="B5" s="2"/>
      <c r="C5" s="2"/>
      <c r="D5" s="3"/>
    </row>
    <row r="6" spans="1:4">
      <c r="A6" s="8"/>
      <c r="B6" s="2"/>
      <c r="C6" s="2"/>
      <c r="D6" s="3"/>
    </row>
    <row r="7" spans="1:4">
      <c r="A7" s="8"/>
      <c r="B7" s="2"/>
      <c r="C7" s="2"/>
      <c r="D7" s="2"/>
    </row>
    <row r="8" spans="1:4">
      <c r="A8" s="8"/>
      <c r="B8" s="2"/>
      <c r="C8" s="2"/>
      <c r="D8" s="2"/>
    </row>
    <row r="9" spans="1:4">
      <c r="A9" s="8"/>
    </row>
    <row r="10" spans="1:4">
      <c r="A10" s="8"/>
    </row>
    <row r="11" spans="1:4">
      <c r="A11" s="8"/>
    </row>
    <row r="12" spans="1:4">
      <c r="C12" s="8"/>
      <c r="D12" s="4"/>
    </row>
    <row r="13" spans="1:4">
      <c r="C13" s="5"/>
      <c r="D13" s="4"/>
    </row>
    <row r="14" spans="1:4">
      <c r="C14" s="5"/>
      <c r="D14" s="4"/>
    </row>
    <row r="15" spans="1:4">
      <c r="C15" s="5"/>
      <c r="D15" s="4"/>
    </row>
    <row r="16" spans="1:4">
      <c r="C16" s="5"/>
      <c r="D16" s="4"/>
    </row>
    <row r="17" spans="3:4">
      <c r="C17" s="5"/>
      <c r="D17" s="4"/>
    </row>
    <row r="18" spans="3:4">
      <c r="C18" s="5"/>
      <c r="D18" s="4"/>
    </row>
    <row r="19" spans="3:4">
      <c r="C19" s="5"/>
      <c r="D19" s="4"/>
    </row>
    <row r="20" spans="3:4">
      <c r="C20" s="5"/>
      <c r="D20" s="4"/>
    </row>
    <row r="21" spans="3:4">
      <c r="C21" s="5"/>
      <c r="D21" s="4"/>
    </row>
    <row r="22" spans="3:4">
      <c r="C22" s="5"/>
      <c r="D22" s="4"/>
    </row>
    <row r="23" spans="3:4">
      <c r="C23" s="5"/>
      <c r="D23" s="4"/>
    </row>
    <row r="24" spans="3:4">
      <c r="C24" s="5"/>
      <c r="D24" s="4"/>
    </row>
    <row r="25" spans="3:4">
      <c r="C25" s="5"/>
      <c r="D25" s="4"/>
    </row>
    <row r="26" spans="3:4">
      <c r="C26" s="5"/>
      <c r="D26" s="4"/>
    </row>
    <row r="27" spans="3:4">
      <c r="C27" s="5"/>
      <c r="D27" s="4"/>
    </row>
    <row r="28" spans="3:4">
      <c r="C28" s="5"/>
      <c r="D28" s="4"/>
    </row>
    <row r="29" spans="3:4">
      <c r="C29" s="5"/>
      <c r="D29" s="4"/>
    </row>
    <row r="30" spans="3:4">
      <c r="C30" s="5"/>
      <c r="D30" s="4"/>
    </row>
    <row r="31" spans="3:4">
      <c r="C31" s="5"/>
      <c r="D31" s="4"/>
    </row>
    <row r="32" spans="3:4">
      <c r="C32" s="5"/>
      <c r="D32" s="4"/>
    </row>
    <row r="33" spans="3:4">
      <c r="C33" s="5"/>
      <c r="D33" s="4"/>
    </row>
    <row r="34" spans="3:4">
      <c r="C34" s="5"/>
      <c r="D34" s="4"/>
    </row>
    <row r="35" spans="3:4">
      <c r="C35" s="5"/>
      <c r="D35" s="4"/>
    </row>
    <row r="36" spans="3:4">
      <c r="C36" s="5"/>
      <c r="D36" s="4"/>
    </row>
    <row r="37" spans="3:4">
      <c r="C37" s="5"/>
      <c r="D37" s="4"/>
    </row>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638EC6"/>
    <pageSetUpPr fitToPage="1"/>
  </sheetPr>
  <dimension ref="A1:AI800"/>
  <sheetViews>
    <sheetView showGridLines="0" zoomScale="70" zoomScaleNormal="70" workbookViewId="0">
      <pane xSplit="2" ySplit="5" topLeftCell="C6" activePane="bottomRight" state="frozen"/>
      <selection pane="topRight" activeCell="C1" sqref="C1"/>
      <selection pane="bottomLeft" activeCell="A6" sqref="A6"/>
      <selection pane="bottomRight" activeCell="M6" sqref="M6"/>
    </sheetView>
  </sheetViews>
  <sheetFormatPr defaultRowHeight="15"/>
  <cols>
    <col min="1" max="1" width="9.5703125" customWidth="1"/>
    <col min="2" max="2" width="17.42578125" style="9" customWidth="1"/>
    <col min="3" max="3" width="46.28515625" style="9" customWidth="1"/>
    <col min="4" max="4" width="14.42578125" style="9" customWidth="1"/>
    <col min="5" max="5" width="9.7109375" style="9" customWidth="1"/>
    <col min="6" max="6" width="10" style="13" customWidth="1"/>
    <col min="7" max="7" width="11.5703125" style="13" customWidth="1"/>
    <col min="8" max="8" width="16.140625" style="6" customWidth="1"/>
    <col min="9" max="9" width="14.5703125" customWidth="1"/>
    <col min="10" max="10" width="18.42578125" style="6" customWidth="1"/>
    <col min="11" max="12" width="13.7109375" style="6" customWidth="1"/>
    <col min="13" max="14" width="16.28515625" style="6" customWidth="1"/>
    <col min="15" max="15" width="19.7109375" style="6" customWidth="1"/>
    <col min="16" max="16" width="12.42578125" style="12" customWidth="1"/>
    <col min="17" max="17" width="11.140625" style="12" customWidth="1"/>
    <col min="18" max="18" width="12.85546875" style="12" customWidth="1"/>
    <col min="19" max="19" width="7.85546875" style="12" customWidth="1"/>
    <col min="20" max="20" width="56" style="12" customWidth="1"/>
    <col min="21" max="21" width="11.140625" customWidth="1"/>
    <col min="22" max="22" width="14.42578125" customWidth="1"/>
    <col min="23" max="23" width="15.42578125" customWidth="1"/>
    <col min="24" max="35" width="9.140625" style="7"/>
  </cols>
  <sheetData>
    <row r="1" spans="1:35" ht="21.75" thickBot="1">
      <c r="A1" s="30" t="s">
        <v>37</v>
      </c>
      <c r="B1" s="18"/>
      <c r="C1" s="68" t="s">
        <v>847</v>
      </c>
      <c r="H1" s="52" t="s">
        <v>38</v>
      </c>
      <c r="I1" s="53">
        <f t="array" ref="I1">(SUM(Table1[n]*(Table1[Adjusted Cost]-SUMPRODUCT(Table1[n]*Table1[Adjusted Cost])/SUM(Table1[n]))*(Table1[W (3M)]-SUMPRODUCT(Table1[n]*Table1[W (3M)])/SUM(Table1[n]))))/(SQRT(SUM(Table1[n]*(Table1[Adjusted Cost]-SUMPRODUCT(Table1[n]*Table1[Adjusted Cost])/SUM(Table1[n]))^2)*SUM(Table1[n]*(Table1[W (3M)]-SUMPRODUCT(Table1[n]*Table1[W (3M)])/SUM(Table1[n]))^2)))</f>
        <v>0.83418091910936332</v>
      </c>
      <c r="J1" s="53">
        <f t="array" ref="J1">(SUM(Table1[n]*(Table1[Adjusted Cost]-SUMPRODUCT(Table1[n]*Table1[Adjusted Cost])/SUM(Table1[n]))*(Table1[W (cred)]-SUMPRODUCT(Table1[n]*Table1[W (cred)])/SUM(Table1[n]))))/(SQRT(SUM(Table1[n]*(Table1[Adjusted Cost]-SUMPRODUCT(Table1[n]*Table1[Adjusted Cost])/SUM(Table1[n]))^2)*SUM(Table1[n]*(Table1[W (cred)]-SUMPRODUCT(Table1[n]*Table1[W (cred)])/SUM(Table1[n]))^2)))</f>
        <v>0.99941521909793141</v>
      </c>
      <c r="K1" s="53">
        <f t="array" ref="K1">(SUM(Table1[n]*(Table1[Adjusted Cost]-SUMPRODUCT(Table1[n]*Table1[Adjusted Cost])/SUM(Table1[n]))*(Table1[W (severity)]-SUMPRODUCT(Table1[n]*Table1[W (severity)])/SUM(Table1[n]))))/(SQRT(SUM(Table1[n]*(Table1[Adjusted Cost]-SUMPRODUCT(Table1[n]*Table1[Adjusted Cost])/SUM(Table1[n]))^2)*SUM(Table1[n]*(Table1[W (severity)]-SUMPRODUCT(Table1[n]*Table1[W (severity)])/SUM(Table1[n]))^2)))</f>
        <v>0.9971964464019254</v>
      </c>
      <c r="L1" s="53"/>
      <c r="M1" s="54">
        <f t="array" ref="M1">(SUM(Table1[n]*(Table1[Adjusted Cost]-SUMPRODUCT(Table1[n]*Table1[Adjusted Cost])/SUM(Table1[n]))*(Table1[W (proposed)]-SUMPRODUCT(Table1[n]*Table1[W (proposed)])/SUM(Table1[n]))))/(SQRT(SUM(Table1[n]*(Table1[Adjusted Cost]-SUMPRODUCT(Table1[n]*Table1[Adjusted Cost])/SUM(Table1[n]))^2)*SUM(Table1[n]*(Table1[W (proposed)]-SUMPRODUCT(Table1[n]*Table1[W (proposed)])/SUM(Table1[n]))^2)))</f>
        <v>0.98284930288357075</v>
      </c>
      <c r="N1" s="72"/>
      <c r="O1"/>
      <c r="P1"/>
      <c r="Q1"/>
      <c r="R1"/>
      <c r="S1"/>
      <c r="T1" s="9"/>
      <c r="U1" s="51" t="s">
        <v>1646</v>
      </c>
      <c r="V1" s="81" t="s">
        <v>1647</v>
      </c>
      <c r="W1" s="9"/>
      <c r="AC1"/>
      <c r="AD1"/>
      <c r="AE1"/>
      <c r="AF1"/>
      <c r="AG1"/>
      <c r="AH1"/>
      <c r="AI1"/>
    </row>
    <row r="2" spans="1:35">
      <c r="P2" s="6"/>
      <c r="Q2" s="6"/>
      <c r="R2" s="6"/>
      <c r="S2" s="6"/>
      <c r="T2" s="6"/>
      <c r="V2" s="82"/>
      <c r="W2" s="6"/>
      <c r="AC2"/>
      <c r="AD2"/>
      <c r="AE2"/>
      <c r="AF2"/>
      <c r="AG2"/>
      <c r="AH2"/>
      <c r="AI2"/>
    </row>
    <row r="3" spans="1:35">
      <c r="J3" s="16" t="s">
        <v>2</v>
      </c>
      <c r="O3" s="10"/>
      <c r="P3" s="10"/>
      <c r="Q3" s="10"/>
      <c r="R3" s="10"/>
      <c r="S3" s="10"/>
      <c r="T3" s="10"/>
      <c r="U3" s="10"/>
      <c r="V3" s="10" t="s">
        <v>1643</v>
      </c>
      <c r="W3" s="10"/>
      <c r="AC3"/>
      <c r="AD3"/>
      <c r="AE3"/>
      <c r="AF3"/>
      <c r="AG3"/>
      <c r="AH3"/>
      <c r="AI3"/>
    </row>
    <row r="4" spans="1:35" ht="92.45" customHeight="1">
      <c r="E4"/>
      <c r="H4" s="9"/>
      <c r="I4" s="9"/>
      <c r="J4" s="29">
        <v>0.8</v>
      </c>
      <c r="K4"/>
      <c r="L4" s="9"/>
      <c r="M4" s="9"/>
      <c r="N4" s="136" t="s">
        <v>1645</v>
      </c>
      <c r="O4" s="137"/>
      <c r="P4" s="133" t="s">
        <v>842</v>
      </c>
      <c r="Q4" s="133"/>
      <c r="R4" s="133"/>
      <c r="S4"/>
      <c r="T4" s="11"/>
      <c r="U4" s="134" t="s">
        <v>1642</v>
      </c>
      <c r="V4" s="135"/>
      <c r="W4" s="135"/>
      <c r="AC4"/>
      <c r="AD4"/>
      <c r="AE4"/>
      <c r="AF4"/>
      <c r="AG4"/>
      <c r="AH4"/>
      <c r="AI4"/>
    </row>
    <row r="5" spans="1:35" s="44" customFormat="1" ht="25.9" customHeight="1">
      <c r="A5" s="31" t="s">
        <v>1</v>
      </c>
      <c r="B5" s="31" t="s">
        <v>31</v>
      </c>
      <c r="C5" s="31" t="s">
        <v>40</v>
      </c>
      <c r="D5" s="31" t="s">
        <v>7</v>
      </c>
      <c r="E5" s="31" t="s">
        <v>6</v>
      </c>
      <c r="F5" s="31" t="s">
        <v>4</v>
      </c>
      <c r="G5" s="31" t="s">
        <v>3</v>
      </c>
      <c r="H5" s="31" t="s">
        <v>843</v>
      </c>
      <c r="I5" s="32" t="s">
        <v>838</v>
      </c>
      <c r="J5" s="59" t="s">
        <v>839</v>
      </c>
      <c r="K5" s="59" t="s">
        <v>840</v>
      </c>
      <c r="L5" s="59" t="s">
        <v>1651</v>
      </c>
      <c r="M5" s="33" t="s">
        <v>841</v>
      </c>
      <c r="N5" s="42" t="s">
        <v>1644</v>
      </c>
      <c r="O5" s="50" t="s">
        <v>836</v>
      </c>
      <c r="P5" s="34" t="s">
        <v>42</v>
      </c>
      <c r="Q5" s="35" t="s">
        <v>837</v>
      </c>
      <c r="R5" s="50" t="s">
        <v>39</v>
      </c>
      <c r="S5" s="42"/>
      <c r="T5" s="60" t="s">
        <v>0</v>
      </c>
      <c r="U5" s="58" t="s">
        <v>834</v>
      </c>
      <c r="V5" s="58" t="s">
        <v>835</v>
      </c>
      <c r="W5" s="58" t="s">
        <v>41</v>
      </c>
    </row>
    <row r="6" spans="1:35" s="43" customFormat="1">
      <c r="A6" s="36">
        <v>11011</v>
      </c>
      <c r="B6" s="36" t="s">
        <v>9</v>
      </c>
      <c r="C6" s="36" t="s">
        <v>218</v>
      </c>
      <c r="D6" s="36">
        <v>1101</v>
      </c>
      <c r="E6" s="36">
        <v>1</v>
      </c>
      <c r="F6" s="37">
        <v>4</v>
      </c>
      <c r="G6" s="38">
        <v>29542.991700000002</v>
      </c>
      <c r="H6" s="38">
        <f>Table1[[#This Row],[Cost]]+IF(Table1[[#This Row],[n]]=0,0,IFERROR(VLOOKUP(Table1[[#This Row],[DRG]],HCPCs,5,0),0))</f>
        <v>29884.456587582437</v>
      </c>
      <c r="I6" s="39">
        <v>2.7696000000000001</v>
      </c>
      <c r="J6" s="39">
        <f>Table1[[#This Row],[W (3M)]]-IFERROR((Table1[[#This Row],[W (3M)]]-Table1[[#This Row],[Adjusted Cost]]*Casemix/TotalCost)*EXP(-a/Table1[[#This Row],[n]]),)</f>
        <v>3.4143319189595016</v>
      </c>
      <c r="K6" s="39">
        <f>VLOOKUP(Table1[[#This Row],[BaseDRG]],BaseDRGTable,13+Table1[[#This Row],[severity]],FALSE)</f>
        <v>3.4143319189595016</v>
      </c>
      <c r="L6" s="39">
        <f>IF(Table1[[#This Row],[W (severity)]]&lt;Table1[[#This Row],[W (curr)]],MAX(Table1[[#This Row],[W (severity)]],0.7*Table1[[#This Row],[W (curr)]]),Table1[[#This Row],[W (severity)]])</f>
        <v>3.4143319189595016</v>
      </c>
      <c r="M6" s="39">
        <f>ROUND(IF(VLOOKUP(Table1[[#This Row],[BaseDRG]],BaseDRGTable,8,0)&gt;0,Table1[[#This Row],[w (limit)]]*Current_CaseMix/$L$797,Table1[[#This Row],[w (limit)]]),10)</f>
        <v>3.6602667811999998</v>
      </c>
      <c r="N6" s="41">
        <f>Table1[[#This Row],[n]]</f>
        <v>4</v>
      </c>
      <c r="O6" s="56">
        <v>1.8209806719234596</v>
      </c>
      <c r="P6" s="40">
        <f>Table1[[#This Row],[W (proposed)]]/Table1[[#This Row],[W (curr)]]-1</f>
        <v>1.0100525160070726</v>
      </c>
      <c r="Q6" s="41">
        <f>RANK(Table1[[#This Row],[∆W%]],Table1[∆W%])</f>
        <v>28</v>
      </c>
      <c r="R6" s="55">
        <f>Table1[W (proposed)]-Table1[[#This Row],[W (curr)]]</f>
        <v>1.8392861092765402</v>
      </c>
      <c r="T6" s="61">
        <v>1</v>
      </c>
      <c r="U6" s="62">
        <f t="array" ref="U6">SUM(WeightUpdate!$N$6:$N$794*WeightUpdate!$O$6:$O$794*(WeightUpdate!$E$6:$E$794=$T6))/SUM(WeightUpdate!$N$6:$N$794*(WeightUpdate!$E$6:$E$794=$T6))</f>
        <v>0.55094470943260199</v>
      </c>
      <c r="V6" s="62">
        <f t="array" ref="V6">SUM(WeightUpdate!$F$6:$F$794*WeightUpdate!$M$6:$M$794*(WeightUpdate!$E$6:$E$794=$T6))/SUM(WeightUpdate!$F$6:$F$794*(WeightUpdate!$E$6:$E$794=$T6))</f>
        <v>0.56986715359622864</v>
      </c>
      <c r="W6" s="80">
        <f>(V6-U6)/U6</f>
        <v>3.4345450350388503E-2</v>
      </c>
    </row>
    <row r="7" spans="1:35" s="43" customFormat="1">
      <c r="A7" s="36">
        <v>11012</v>
      </c>
      <c r="B7" s="36" t="s">
        <v>9</v>
      </c>
      <c r="C7" s="36" t="s">
        <v>512</v>
      </c>
      <c r="D7" s="36">
        <v>1101</v>
      </c>
      <c r="E7" s="36">
        <v>2</v>
      </c>
      <c r="F7" s="37">
        <v>1</v>
      </c>
      <c r="G7" s="38">
        <v>23705.688900000001</v>
      </c>
      <c r="H7" s="38">
        <f>Table1[[#This Row],[Cost]]+IF(Table1[[#This Row],[n]]=0,0,IFERROR(VLOOKUP(Table1[[#This Row],[DRG]],HCPCs,5,0),0))</f>
        <v>23705.688900000001</v>
      </c>
      <c r="I7" s="39">
        <v>4.6879999999999997</v>
      </c>
      <c r="J7" s="39">
        <f>Table1[[#This Row],[W (3M)]]-IFERROR((Table1[[#This Row],[W (3M)]]-Table1[[#This Row],[Adjusted Cost]]*Casemix/TotalCost)*EXP(-a/Table1[[#This Row],[n]]),)</f>
        <v>3.8493872494931161</v>
      </c>
      <c r="K7" s="39">
        <f>VLOOKUP(Table1[[#This Row],[BaseDRG]],BaseDRGTable,13+Table1[[#This Row],[severity]],FALSE)</f>
        <v>3.8493872494931161</v>
      </c>
      <c r="L7" s="39">
        <f>IF(Table1[[#This Row],[W (severity)]]&lt;Table1[[#This Row],[W (curr)]],MAX(Table1[[#This Row],[W (severity)]],0.7*Table1[[#This Row],[W (curr)]]),Table1[[#This Row],[W (severity)]])</f>
        <v>3.8493872494931161</v>
      </c>
      <c r="M7" s="39">
        <f>ROUND(IF(VLOOKUP(Table1[[#This Row],[BaseDRG]],BaseDRGTable,8,0)&gt;0,Table1[[#This Row],[w (limit)]]*Current_CaseMix/$L$797,Table1[[#This Row],[w (limit)]]),10)</f>
        <v>4.1266592153000001</v>
      </c>
      <c r="N7" s="41">
        <f>Table1[[#This Row],[n]]</f>
        <v>1</v>
      </c>
      <c r="O7" s="56">
        <v>4.7347383833551691</v>
      </c>
      <c r="P7" s="40">
        <f>Table1[[#This Row],[W (proposed)]]/Table1[[#This Row],[W (curr)]]-1</f>
        <v>-0.12842930671583741</v>
      </c>
      <c r="Q7" s="41">
        <f>RANK(Table1[[#This Row],[∆W%]],Table1[∆W%])</f>
        <v>570</v>
      </c>
      <c r="R7" s="55">
        <f>Table1[W (proposed)]-Table1[[#This Row],[W (curr)]]</f>
        <v>-0.60807916805516893</v>
      </c>
      <c r="S7" s="46"/>
      <c r="T7" s="61">
        <v>2</v>
      </c>
      <c r="U7" s="62">
        <f t="array" ref="U7">SUM(WeightUpdate!$N$6:$N$794*WeightUpdate!$O$6:$O$794*(WeightUpdate!$E$6:$E$794=$T7))/SUM(WeightUpdate!$N$6:$N$794*(WeightUpdate!$E$6:$E$794=$T7))</f>
        <v>0.96476425865947113</v>
      </c>
      <c r="V7" s="62">
        <f t="array" ref="V7">SUM(WeightUpdate!$F$6:$F$794*WeightUpdate!$M$6:$M$794*(WeightUpdate!$E$6:$E$794=$T7))/SUM(WeightUpdate!$F$6:$F$794*(WeightUpdate!$E$6:$E$794=$T7))</f>
        <v>0.95239615012224688</v>
      </c>
      <c r="W7" s="80">
        <f>(V7-U7)/U7</f>
        <v>-1.2819824559431335E-2</v>
      </c>
    </row>
    <row r="8" spans="1:35" s="43" customFormat="1" ht="16.5" customHeight="1">
      <c r="A8" s="36">
        <v>11013</v>
      </c>
      <c r="B8" s="36" t="s">
        <v>9</v>
      </c>
      <c r="C8" s="36" t="s">
        <v>552</v>
      </c>
      <c r="D8" s="36">
        <v>1101</v>
      </c>
      <c r="E8" s="36">
        <v>3</v>
      </c>
      <c r="F8" s="37">
        <v>4</v>
      </c>
      <c r="G8" s="38">
        <v>60552.906575595007</v>
      </c>
      <c r="H8" s="38">
        <f>Table1[[#This Row],[Cost]]+IF(Table1[[#This Row],[n]]=0,0,IFERROR(VLOOKUP(Table1[[#This Row],[DRG]],HCPCs,5,0),0))</f>
        <v>71687.5971353692</v>
      </c>
      <c r="I8" s="39">
        <v>9.0754000000000001</v>
      </c>
      <c r="J8" s="39">
        <f>Table1[[#This Row],[W (3M)]]-IFERROR((Table1[[#This Row],[W (3M)]]-Table1[[#This Row],[Adjusted Cost]]*Casemix/TotalCost)*EXP(-a/Table1[[#This Row],[n]]),)</f>
        <v>8.6311631713475503</v>
      </c>
      <c r="K8" s="39">
        <f>VLOOKUP(Table1[[#This Row],[BaseDRG]],BaseDRGTable,13+Table1[[#This Row],[severity]],FALSE)</f>
        <v>8.6311631713475503</v>
      </c>
      <c r="L8" s="39">
        <f>IF(Table1[[#This Row],[W (severity)]]&lt;Table1[[#This Row],[W (curr)]],MAX(Table1[[#This Row],[W (severity)]],0.7*Table1[[#This Row],[W (curr)]]),Table1[[#This Row],[W (severity)]])</f>
        <v>8.6311631713475503</v>
      </c>
      <c r="M8" s="39">
        <f>ROUND(IF(VLOOKUP(Table1[[#This Row],[BaseDRG]],BaseDRGTable,8,0)&gt;0,Table1[[#This Row],[w (limit)]]*Current_CaseMix/$L$797,Table1[[#This Row],[w (limit)]]),10)</f>
        <v>9.2528672047999994</v>
      </c>
      <c r="N8" s="41">
        <f>Table1[[#This Row],[n]]</f>
        <v>4</v>
      </c>
      <c r="O8" s="56">
        <v>10.888057958677292</v>
      </c>
      <c r="P8" s="40">
        <f>Table1[[#This Row],[W (proposed)]]/Table1[[#This Row],[W (curr)]]-1</f>
        <v>-0.1501820398167627</v>
      </c>
      <c r="Q8" s="41">
        <f>RANK(Table1[[#This Row],[∆W%]],Table1[∆W%])</f>
        <v>594</v>
      </c>
      <c r="R8" s="55">
        <f>Table1[W (proposed)]-Table1[[#This Row],[W (curr)]]</f>
        <v>-1.6351907538772927</v>
      </c>
      <c r="S8" s="46"/>
      <c r="T8" s="61">
        <v>3</v>
      </c>
      <c r="U8" s="62">
        <f t="array" ref="U8">SUM(WeightUpdate!$N$6:$N$794*WeightUpdate!$O$6:$O$794*(WeightUpdate!$E$6:$E$794=$T8))/SUM(WeightUpdate!$N$6:$N$794*(WeightUpdate!$E$6:$E$794=$T8))</f>
        <v>2.3411907809192494</v>
      </c>
      <c r="V8" s="62">
        <f t="array" ref="V8">SUM(WeightUpdate!$F$6:$F$794*WeightUpdate!$M$6:$M$794*(WeightUpdate!$E$6:$E$794=$T8))/SUM(WeightUpdate!$F$6:$F$794*(WeightUpdate!$E$6:$E$794=$T8))</f>
        <v>2.2434100435464646</v>
      </c>
      <c r="W8" s="80">
        <f>(V8-U8)/U8</f>
        <v>-4.1765386302431963E-2</v>
      </c>
    </row>
    <row r="9" spans="1:35" s="43" customFormat="1">
      <c r="A9" s="36">
        <v>11101</v>
      </c>
      <c r="B9" s="36" t="s">
        <v>9</v>
      </c>
      <c r="C9" s="36" t="s">
        <v>140</v>
      </c>
      <c r="D9" s="36">
        <v>1110</v>
      </c>
      <c r="E9" s="36">
        <v>1</v>
      </c>
      <c r="F9" s="37">
        <v>41</v>
      </c>
      <c r="G9" s="38">
        <v>13623.160469576382</v>
      </c>
      <c r="H9" s="38">
        <f>Table1[[#This Row],[Cost]]+IF(Table1[[#This Row],[n]]=0,0,IFERROR(VLOOKUP(Table1[[#This Row],[DRG]],HCPCs,5,0),0))</f>
        <v>15109.965983842701</v>
      </c>
      <c r="I9" s="39">
        <v>2.3231000000000002</v>
      </c>
      <c r="J9" s="39">
        <f>Table1[[#This Row],[W (3M)]]-IFERROR((Table1[[#This Row],[W (3M)]]-Table1[[#This Row],[Adjusted Cost]]*Casemix/TotalCost)*EXP(-a/Table1[[#This Row],[n]]),)</f>
        <v>1.8086408994218033</v>
      </c>
      <c r="K9" s="39">
        <f>VLOOKUP(Table1[[#This Row],[BaseDRG]],BaseDRGTable,13+Table1[[#This Row],[severity]],FALSE)</f>
        <v>1.8086408994218033</v>
      </c>
      <c r="L9" s="39">
        <f>IF(Table1[[#This Row],[W (severity)]]&lt;Table1[[#This Row],[W (curr)]],MAX(Table1[[#This Row],[W (severity)]],0.7*Table1[[#This Row],[W (curr)]]),Table1[[#This Row],[W (severity)]])</f>
        <v>1.8339673450354281</v>
      </c>
      <c r="M9" s="39">
        <f>ROUND(IF(VLOOKUP(Table1[[#This Row],[BaseDRG]],BaseDRGTable,8,0)&gt;0,Table1[[#This Row],[w (limit)]]*Current_CaseMix/$L$797,Table1[[#This Row],[w (limit)]]),10)</f>
        <v>1.9660682998000001</v>
      </c>
      <c r="N9" s="41">
        <f>Table1[[#This Row],[n]]</f>
        <v>41</v>
      </c>
      <c r="O9" s="56">
        <v>2.6199533500506118</v>
      </c>
      <c r="P9" s="40">
        <f>Table1[[#This Row],[W (proposed)]]/Table1[[#This Row],[W (curr)]]-1</f>
        <v>-0.24957889049359605</v>
      </c>
      <c r="Q9" s="41">
        <f>RANK(Table1[[#This Row],[∆W%]],Table1[∆W%])</f>
        <v>735</v>
      </c>
      <c r="R9" s="55">
        <f>Table1[W (proposed)]-Table1[[#This Row],[W (curr)]]</f>
        <v>-0.65388505025061172</v>
      </c>
      <c r="S9" s="46"/>
      <c r="T9" s="63"/>
      <c r="U9" s="63"/>
      <c r="V9" s="69"/>
      <c r="W9" s="63"/>
    </row>
    <row r="10" spans="1:35" s="43" customFormat="1">
      <c r="A10" s="36">
        <v>11102</v>
      </c>
      <c r="B10" s="36" t="s">
        <v>9</v>
      </c>
      <c r="C10" s="36" t="s">
        <v>738</v>
      </c>
      <c r="D10" s="36">
        <v>1110</v>
      </c>
      <c r="E10" s="36">
        <v>2</v>
      </c>
      <c r="F10" s="37">
        <v>15</v>
      </c>
      <c r="G10" s="38">
        <v>23988.727919999998</v>
      </c>
      <c r="H10" s="38">
        <f>Table1[[#This Row],[Cost]]+IF(Table1[[#This Row],[n]]=0,0,IFERROR(VLOOKUP(Table1[[#This Row],[DRG]],HCPCs,5,0),0))</f>
        <v>25573.672561942967</v>
      </c>
      <c r="I10" s="39">
        <v>3.2324000000000006</v>
      </c>
      <c r="J10" s="39">
        <f>Table1[[#This Row],[W (3M)]]-IFERROR((Table1[[#This Row],[W (3M)]]-Table1[[#This Row],[Adjusted Cost]]*Casemix/TotalCost)*EXP(-a/Table1[[#This Row],[n]]),)</f>
        <v>3.0537608155389266</v>
      </c>
      <c r="K10" s="39">
        <f>VLOOKUP(Table1[[#This Row],[BaseDRG]],BaseDRGTable,13+Table1[[#This Row],[severity]],FALSE)</f>
        <v>3.0537608155389266</v>
      </c>
      <c r="L10" s="39">
        <f>IF(Table1[[#This Row],[W (severity)]]&lt;Table1[[#This Row],[W (curr)]],MAX(Table1[[#This Row],[W (severity)]],0.7*Table1[[#This Row],[W (curr)]]),Table1[[#This Row],[W (severity)]])</f>
        <v>3.0537608155389266</v>
      </c>
      <c r="M10" s="39">
        <f>ROUND(IF(VLOOKUP(Table1[[#This Row],[BaseDRG]],BaseDRGTable,8,0)&gt;0,Table1[[#This Row],[w (limit)]]*Current_CaseMix/$L$797,Table1[[#This Row],[w (limit)]]),10)</f>
        <v>3.2737236848000002</v>
      </c>
      <c r="N10" s="41">
        <f>Table1[[#This Row],[n]]</f>
        <v>15</v>
      </c>
      <c r="O10" s="56">
        <v>4.159148364377331</v>
      </c>
      <c r="P10" s="40">
        <f>Table1[[#This Row],[W (proposed)]]/Table1[[#This Row],[W (curr)]]-1</f>
        <v>-0.21288605310666486</v>
      </c>
      <c r="Q10" s="41">
        <f>RANK(Table1[[#This Row],[∆W%]],Table1[∆W%])</f>
        <v>653</v>
      </c>
      <c r="R10" s="55">
        <f>Table1[W (proposed)]-Table1[[#This Row],[W (curr)]]</f>
        <v>-0.88542467957733084</v>
      </c>
      <c r="S10" s="46"/>
      <c r="T10" s="63"/>
      <c r="V10" s="83"/>
      <c r="W10" s="63"/>
    </row>
    <row r="11" spans="1:35" s="43" customFormat="1">
      <c r="A11" s="36">
        <v>11103</v>
      </c>
      <c r="B11" s="36" t="s">
        <v>9</v>
      </c>
      <c r="C11" s="36" t="s">
        <v>808</v>
      </c>
      <c r="D11" s="36">
        <v>1110</v>
      </c>
      <c r="E11" s="36">
        <v>3</v>
      </c>
      <c r="F11" s="37">
        <v>16</v>
      </c>
      <c r="G11" s="38">
        <v>35364.233128687505</v>
      </c>
      <c r="H11" s="38">
        <f>Table1[[#This Row],[Cost]]+IF(Table1[[#This Row],[n]]=0,0,IFERROR(VLOOKUP(Table1[[#This Row],[DRG]],HCPCs,5,0),0))</f>
        <v>37611.660930318561</v>
      </c>
      <c r="I11" s="39">
        <v>7.0164999999999988</v>
      </c>
      <c r="J11" s="39">
        <f>Table1[[#This Row],[W (3M)]]-IFERROR((Table1[[#This Row],[W (3M)]]-Table1[[#This Row],[Adjusted Cost]]*Casemix/TotalCost)*EXP(-a/Table1[[#This Row],[n]]),)</f>
        <v>4.600689740970525</v>
      </c>
      <c r="K11" s="39">
        <f>VLOOKUP(Table1[[#This Row],[BaseDRG]],BaseDRGTable,13+Table1[[#This Row],[severity]],FALSE)</f>
        <v>4.600689740970525</v>
      </c>
      <c r="L11" s="39">
        <f>IF(Table1[[#This Row],[W (severity)]]&lt;Table1[[#This Row],[W (curr)]],MAX(Table1[[#This Row],[W (severity)]],0.7*Table1[[#This Row],[W (curr)]]),Table1[[#This Row],[W (severity)]])</f>
        <v>4.7407419839892304</v>
      </c>
      <c r="M11" s="39">
        <f>ROUND(IF(VLOOKUP(Table1[[#This Row],[BaseDRG]],BaseDRGTable,8,0)&gt;0,Table1[[#This Row],[w (limit)]]*Current_CaseMix/$L$797,Table1[[#This Row],[w (limit)]]),10)</f>
        <v>5.0822183706999997</v>
      </c>
      <c r="N11" s="41">
        <f>Table1[[#This Row],[n]]</f>
        <v>16</v>
      </c>
      <c r="O11" s="56">
        <v>6.7724885485560442</v>
      </c>
      <c r="P11" s="40">
        <f>Table1[[#This Row],[W (proposed)]]/Table1[[#This Row],[W (curr)]]-1</f>
        <v>-0.24957889049755944</v>
      </c>
      <c r="Q11" s="41">
        <f>RANK(Table1[[#This Row],[∆W%]],Table1[∆W%])</f>
        <v>748</v>
      </c>
      <c r="R11" s="55">
        <f>Table1[W (proposed)]-Table1[[#This Row],[W (curr)]]</f>
        <v>-1.6902701778560445</v>
      </c>
      <c r="S11" s="46"/>
      <c r="T11" s="64" t="s">
        <v>1706</v>
      </c>
      <c r="U11" s="58" t="s">
        <v>834</v>
      </c>
      <c r="V11" s="70" t="s">
        <v>835</v>
      </c>
      <c r="W11" s="58" t="s">
        <v>41</v>
      </c>
    </row>
    <row r="12" spans="1:35" s="43" customFormat="1">
      <c r="A12" s="36">
        <v>11111</v>
      </c>
      <c r="B12" s="36" t="s">
        <v>9</v>
      </c>
      <c r="C12" s="36" t="s">
        <v>155</v>
      </c>
      <c r="D12" s="36">
        <v>1111</v>
      </c>
      <c r="E12" s="36">
        <v>1</v>
      </c>
      <c r="F12" s="37">
        <v>12</v>
      </c>
      <c r="G12" s="38">
        <v>12507.253516666668</v>
      </c>
      <c r="H12" s="38">
        <f>Table1[[#This Row],[Cost]]+IF(Table1[[#This Row],[n]]=0,0,IFERROR(VLOOKUP(Table1[[#This Row],[DRG]],HCPCs,5,0),0))</f>
        <v>12822.532766183045</v>
      </c>
      <c r="I12" s="39">
        <v>1.2442999999999995</v>
      </c>
      <c r="J12" s="39">
        <f>Table1[[#This Row],[W (3M)]]-IFERROR((Table1[[#This Row],[W (3M)]]-Table1[[#This Row],[Adjusted Cost]]*Casemix/TotalCost)*EXP(-a/Table1[[#This Row],[n]]),)</f>
        <v>1.5080533262292297</v>
      </c>
      <c r="K12" s="39">
        <f>VLOOKUP(Table1[[#This Row],[BaseDRG]],BaseDRGTable,13+Table1[[#This Row],[severity]],FALSE)</f>
        <v>1.5080533262292297</v>
      </c>
      <c r="L12" s="39">
        <f>IF(Table1[[#This Row],[W (severity)]]&lt;Table1[[#This Row],[W (curr)]],MAX(Table1[[#This Row],[W (severity)]],0.7*Table1[[#This Row],[W (curr)]]),Table1[[#This Row],[W (severity)]])</f>
        <v>1.5080533262292297</v>
      </c>
      <c r="M12" s="39">
        <f>ROUND(IF(VLOOKUP(Table1[[#This Row],[BaseDRG]],BaseDRGTable,8,0)&gt;0,Table1[[#This Row],[w (limit)]]*Current_CaseMix/$L$797,Table1[[#This Row],[w (limit)]]),10)</f>
        <v>1.6166786432</v>
      </c>
      <c r="N12" s="41">
        <f>Table1[[#This Row],[n]]</f>
        <v>12</v>
      </c>
      <c r="O12" s="56">
        <v>1.6022102474753768</v>
      </c>
      <c r="P12" s="40">
        <f>Table1[[#This Row],[W (proposed)]]/Table1[[#This Row],[W (curr)]]-1</f>
        <v>9.0302728667608356E-3</v>
      </c>
      <c r="Q12" s="41">
        <f>RANK(Table1[[#This Row],[∆W%]],Table1[∆W%])</f>
        <v>401</v>
      </c>
      <c r="R12" s="55">
        <f>Table1[W (proposed)]-Table1[[#This Row],[W (curr)]]</f>
        <v>1.4468395724623218E-2</v>
      </c>
      <c r="S12" s="46"/>
      <c r="T12" s="63" t="s">
        <v>1707</v>
      </c>
      <c r="U12" s="62">
        <v>1.011710578824387</v>
      </c>
      <c r="V12" s="62">
        <v>1.0750960365543869</v>
      </c>
      <c r="W12" s="63">
        <v>6.2651769247737077E-2</v>
      </c>
    </row>
    <row r="13" spans="1:35" s="43" customFormat="1">
      <c r="A13" s="36">
        <v>11112</v>
      </c>
      <c r="B13" s="36" t="s">
        <v>9</v>
      </c>
      <c r="C13" s="36" t="s">
        <v>467</v>
      </c>
      <c r="D13" s="36">
        <v>1111</v>
      </c>
      <c r="E13" s="36">
        <v>2</v>
      </c>
      <c r="F13" s="37">
        <v>3</v>
      </c>
      <c r="G13" s="38">
        <v>15075.085666666671</v>
      </c>
      <c r="H13" s="38">
        <f>Table1[[#This Row],[Cost]]+IF(Table1[[#This Row],[n]]=0,0,IFERROR(VLOOKUP(Table1[[#This Row],[DRG]],HCPCs,5,0),0))</f>
        <v>15499.549573767454</v>
      </c>
      <c r="I13" s="39">
        <v>1.7384999999999995</v>
      </c>
      <c r="J13" s="39">
        <f>Table1[[#This Row],[W (3M)]]-IFERROR((Table1[[#This Row],[W (3M)]]-Table1[[#This Row],[Adjusted Cost]]*Casemix/TotalCost)*EXP(-a/Table1[[#This Row],[n]]),)</f>
        <v>1.8199758777912018</v>
      </c>
      <c r="K13" s="39">
        <f>VLOOKUP(Table1[[#This Row],[BaseDRG]],BaseDRGTable,13+Table1[[#This Row],[severity]],FALSE)</f>
        <v>1.8199758777912018</v>
      </c>
      <c r="L13" s="39">
        <f>IF(Table1[[#This Row],[W (severity)]]&lt;Table1[[#This Row],[W (curr)]],MAX(Table1[[#This Row],[W (severity)]],0.7*Table1[[#This Row],[W (curr)]]),Table1[[#This Row],[W (severity)]])</f>
        <v>1.8199758777912018</v>
      </c>
      <c r="M13" s="39">
        <f>ROUND(IF(VLOOKUP(Table1[[#This Row],[BaseDRG]],BaseDRGTable,8,0)&gt;0,Table1[[#This Row],[w (limit)]]*Current_CaseMix/$L$797,Table1[[#This Row],[w (limit)]]),10)</f>
        <v>1.951069025</v>
      </c>
      <c r="N13" s="41">
        <f>Table1[[#This Row],[n]]</f>
        <v>3</v>
      </c>
      <c r="O13" s="56">
        <v>2.2385618542441073</v>
      </c>
      <c r="P13" s="40">
        <f>Table1[[#This Row],[W (proposed)]]/Table1[[#This Row],[W (curr)]]-1</f>
        <v>-0.12842746725941356</v>
      </c>
      <c r="Q13" s="41">
        <f>RANK(Table1[[#This Row],[∆W%]],Table1[∆W%])</f>
        <v>569</v>
      </c>
      <c r="R13" s="55">
        <f>Table1[W (proposed)]-Table1[[#This Row],[W (curr)]]</f>
        <v>-0.28749282924410724</v>
      </c>
      <c r="S13" s="46"/>
      <c r="T13" s="63" t="s">
        <v>1708</v>
      </c>
      <c r="U13" s="62">
        <v>0.75283768566976661</v>
      </c>
      <c r="V13" s="62">
        <v>0.72588445063153384</v>
      </c>
      <c r="W13" s="63">
        <v>-3.5802186249820456E-2</v>
      </c>
    </row>
    <row r="14" spans="1:35" s="43" customFormat="1">
      <c r="A14" s="36">
        <v>11113</v>
      </c>
      <c r="B14" s="36" t="s">
        <v>9</v>
      </c>
      <c r="C14" s="36" t="s">
        <v>382</v>
      </c>
      <c r="D14" s="36">
        <v>1111</v>
      </c>
      <c r="E14" s="36">
        <v>3</v>
      </c>
      <c r="F14" s="37">
        <v>10</v>
      </c>
      <c r="G14" s="38">
        <v>23560.133560736002</v>
      </c>
      <c r="H14" s="38">
        <f>Table1[[#This Row],[Cost]]+IF(Table1[[#This Row],[n]]=0,0,IFERROR(VLOOKUP(Table1[[#This Row],[DRG]],HCPCs,5,0),0))</f>
        <v>24721.568000335221</v>
      </c>
      <c r="I14" s="39">
        <v>5.3052000000000001</v>
      </c>
      <c r="J14" s="39">
        <f>Table1[[#This Row],[W (3M)]]-IFERROR((Table1[[#This Row],[W (3M)]]-Table1[[#This Row],[Adjusted Cost]]*Casemix/TotalCost)*EXP(-a/Table1[[#This Row],[n]]),)</f>
        <v>3.1241998349015163</v>
      </c>
      <c r="K14" s="39">
        <f>VLOOKUP(Table1[[#This Row],[BaseDRG]],BaseDRGTable,13+Table1[[#This Row],[severity]],FALSE)</f>
        <v>3.1241998349015163</v>
      </c>
      <c r="L14" s="39">
        <f>IF(Table1[[#This Row],[W (severity)]]&lt;Table1[[#This Row],[W (curr)]],MAX(Table1[[#This Row],[W (severity)]],0.7*Table1[[#This Row],[W (curr)]]),Table1[[#This Row],[W (severity)]])</f>
        <v>4.241747196761418</v>
      </c>
      <c r="M14" s="39">
        <f>ROUND(IF(VLOOKUP(Table1[[#This Row],[BaseDRG]],BaseDRGTable,8,0)&gt;0,Table1[[#This Row],[w (limit)]]*Current_CaseMix/$L$797,Table1[[#This Row],[w (limit)]]),10)</f>
        <v>4.5472809108999996</v>
      </c>
      <c r="N14" s="41">
        <f>Table1[[#This Row],[n]]</f>
        <v>10</v>
      </c>
      <c r="O14" s="56">
        <v>6.0596388525163123</v>
      </c>
      <c r="P14" s="40">
        <f>Table1[[#This Row],[W (proposed)]]/Table1[[#This Row],[W (curr)]]-1</f>
        <v>-0.24957889049580806</v>
      </c>
      <c r="Q14" s="41">
        <f>RANK(Table1[[#This Row],[∆W%]],Table1[∆W%])</f>
        <v>744</v>
      </c>
      <c r="R14" s="55">
        <f>Table1[W (proposed)]-Table1[[#This Row],[W (curr)]]</f>
        <v>-1.5123579416163127</v>
      </c>
      <c r="S14" s="46"/>
      <c r="T14" s="63"/>
      <c r="U14" s="63"/>
      <c r="V14" s="69"/>
      <c r="W14" s="63"/>
    </row>
    <row r="15" spans="1:35" s="43" customFormat="1">
      <c r="A15" s="36">
        <v>11121</v>
      </c>
      <c r="B15" s="36" t="s">
        <v>9</v>
      </c>
      <c r="C15" s="36" t="s">
        <v>123</v>
      </c>
      <c r="D15" s="36">
        <v>1112</v>
      </c>
      <c r="E15" s="36">
        <v>1</v>
      </c>
      <c r="F15" s="37">
        <v>4</v>
      </c>
      <c r="G15" s="38">
        <v>17714.696550000001</v>
      </c>
      <c r="H15" s="38">
        <f>Table1[[#This Row],[Cost]]+IF(Table1[[#This Row],[n]]=0,0,IFERROR(VLOOKUP(Table1[[#This Row],[DRG]],HCPCs,5,0),0))</f>
        <v>21667.323375663327</v>
      </c>
      <c r="I15" s="39">
        <v>1.0813999999999999</v>
      </c>
      <c r="J15" s="39">
        <f>Table1[[#This Row],[W (3M)]]-IFERROR((Table1[[#This Row],[W (3M)]]-Table1[[#This Row],[Adjusted Cost]]*Casemix/TotalCost)*EXP(-a/Table1[[#This Row],[n]]),)</f>
        <v>2.3075402590586798</v>
      </c>
      <c r="K15" s="39">
        <f>VLOOKUP(Table1[[#This Row],[BaseDRG]],BaseDRGTable,13+Table1[[#This Row],[severity]],FALSE)</f>
        <v>2.3075402590586798</v>
      </c>
      <c r="L15" s="39">
        <f>IF(Table1[[#This Row],[W (severity)]]&lt;Table1[[#This Row],[W (curr)]],MAX(Table1[[#This Row],[W (severity)]],0.7*Table1[[#This Row],[W (curr)]]),Table1[[#This Row],[W (severity)]])</f>
        <v>2.3075402590586798</v>
      </c>
      <c r="M15" s="39">
        <f>ROUND(IF(VLOOKUP(Table1[[#This Row],[BaseDRG]],BaseDRGTable,8,0)&gt;0,Table1[[#This Row],[w (limit)]]*Current_CaseMix/$L$797,Table1[[#This Row],[w (limit)]]),10)</f>
        <v>2.4737527449000001</v>
      </c>
      <c r="N15" s="41">
        <f>Table1[[#This Row],[n]]</f>
        <v>4</v>
      </c>
      <c r="O15" s="56">
        <v>2.3262671885215083</v>
      </c>
      <c r="P15" s="40">
        <f>Table1[[#This Row],[W (proposed)]]/Table1[[#This Row],[W (curr)]]-1</f>
        <v>6.3400093121817269E-2</v>
      </c>
      <c r="Q15" s="41">
        <f>RANK(Table1[[#This Row],[∆W%]],Table1[∆W%])</f>
        <v>342</v>
      </c>
      <c r="R15" s="55">
        <f>Table1[W (proposed)]-Table1[[#This Row],[W (curr)]]</f>
        <v>0.14748555637849181</v>
      </c>
      <c r="S15" s="46"/>
      <c r="T15" s="63"/>
      <c r="U15" s="63"/>
      <c r="V15" s="69"/>
      <c r="W15" s="63"/>
    </row>
    <row r="16" spans="1:35" s="43" customFormat="1">
      <c r="A16" s="36">
        <v>11122</v>
      </c>
      <c r="B16" s="36" t="s">
        <v>9</v>
      </c>
      <c r="C16" s="36" t="s">
        <v>597</v>
      </c>
      <c r="D16" s="36">
        <v>1112</v>
      </c>
      <c r="E16" s="36">
        <v>2</v>
      </c>
      <c r="F16" s="37">
        <v>6</v>
      </c>
      <c r="G16" s="38">
        <v>19419.068783333329</v>
      </c>
      <c r="H16" s="38">
        <f>Table1[[#This Row],[Cost]]+IF(Table1[[#This Row],[n]]=0,0,IFERROR(VLOOKUP(Table1[[#This Row],[DRG]],HCPCs,5,0),0))</f>
        <v>20625.268528400527</v>
      </c>
      <c r="I16" s="39">
        <v>1.4550000000000001</v>
      </c>
      <c r="J16" s="39">
        <f>Table1[[#This Row],[W (3M)]]-IFERROR((Table1[[#This Row],[W (3M)]]-Table1[[#This Row],[Adjusted Cost]]*Casemix/TotalCost)*EXP(-a/Table1[[#This Row],[n]]),)</f>
        <v>2.330153829006365</v>
      </c>
      <c r="K16" s="39">
        <f>VLOOKUP(Table1[[#This Row],[BaseDRG]],BaseDRGTable,13+Table1[[#This Row],[severity]],FALSE)</f>
        <v>2.330153829006365</v>
      </c>
      <c r="L16" s="39">
        <f>IF(Table1[[#This Row],[W (severity)]]&lt;Table1[[#This Row],[W (curr)]],MAX(Table1[[#This Row],[W (severity)]],0.7*Table1[[#This Row],[W (curr)]]),Table1[[#This Row],[W (severity)]])</f>
        <v>2.330153829006365</v>
      </c>
      <c r="M16" s="39">
        <f>ROUND(IF(VLOOKUP(Table1[[#This Row],[BaseDRG]],BaseDRGTable,8,0)&gt;0,Table1[[#This Row],[w (limit)]]*Current_CaseMix/$L$797,Table1[[#This Row],[w (limit)]]),10)</f>
        <v>2.4979951738000001</v>
      </c>
      <c r="N16" s="41">
        <f>Table1[[#This Row],[n]]</f>
        <v>6</v>
      </c>
      <c r="O16" s="56">
        <v>3.129941519603102</v>
      </c>
      <c r="P16" s="40">
        <f>Table1[[#This Row],[W (proposed)]]/Table1[[#This Row],[W (curr)]]-1</f>
        <v>-0.2019035633238403</v>
      </c>
      <c r="Q16" s="41">
        <f>RANK(Table1[[#This Row],[∆W%]],Table1[∆W%])</f>
        <v>642</v>
      </c>
      <c r="R16" s="55">
        <f>Table1[W (proposed)]-Table1[[#This Row],[W (curr)]]</f>
        <v>-0.63194634580310183</v>
      </c>
      <c r="S16" s="46"/>
      <c r="T16" s="64" t="s">
        <v>31</v>
      </c>
      <c r="U16" s="58" t="s">
        <v>834</v>
      </c>
      <c r="V16" s="70" t="s">
        <v>835</v>
      </c>
      <c r="W16" s="58" t="s">
        <v>41</v>
      </c>
    </row>
    <row r="17" spans="1:23" s="43" customFormat="1">
      <c r="A17" s="36">
        <v>11123</v>
      </c>
      <c r="B17" s="36" t="s">
        <v>9</v>
      </c>
      <c r="C17" s="36" t="s">
        <v>558</v>
      </c>
      <c r="D17" s="36">
        <v>1112</v>
      </c>
      <c r="E17" s="36">
        <v>3</v>
      </c>
      <c r="F17" s="37">
        <v>5</v>
      </c>
      <c r="G17" s="38">
        <v>39351.806279999939</v>
      </c>
      <c r="H17" s="38">
        <f>Table1[[#This Row],[Cost]]+IF(Table1[[#This Row],[n]]=0,0,IFERROR(VLOOKUP(Table1[[#This Row],[DRG]],HCPCs,5,0),0))</f>
        <v>54345.467783219014</v>
      </c>
      <c r="I17" s="39">
        <v>3.2046000000000001</v>
      </c>
      <c r="J17" s="39">
        <f>Table1[[#This Row],[W (3M)]]-IFERROR((Table1[[#This Row],[W (3M)]]-Table1[[#This Row],[Adjusted Cost]]*Casemix/TotalCost)*EXP(-a/Table1[[#This Row],[n]]),)</f>
        <v>5.9860097687763272</v>
      </c>
      <c r="K17" s="39">
        <f>VLOOKUP(Table1[[#This Row],[BaseDRG]],BaseDRGTable,13+Table1[[#This Row],[severity]],FALSE)</f>
        <v>5.9860097687763272</v>
      </c>
      <c r="L17" s="39">
        <f>IF(Table1[[#This Row],[W (severity)]]&lt;Table1[[#This Row],[W (curr)]],MAX(Table1[[#This Row],[W (severity)]],0.7*Table1[[#This Row],[W (curr)]]),Table1[[#This Row],[W (severity)]])</f>
        <v>5.9860097687763272</v>
      </c>
      <c r="M17" s="39">
        <f>ROUND(IF(VLOOKUP(Table1[[#This Row],[BaseDRG]],BaseDRGTable,8,0)&gt;0,Table1[[#This Row],[w (limit)]]*Current_CaseMix/$L$797,Table1[[#This Row],[w (limit)]]),10)</f>
        <v>6.4171829888999996</v>
      </c>
      <c r="N17" s="41">
        <f>Table1[[#This Row],[n]]</f>
        <v>5</v>
      </c>
      <c r="O17" s="56">
        <v>6.893615528329966</v>
      </c>
      <c r="P17" s="40">
        <f>Table1[[#This Row],[W (proposed)]]/Table1[[#This Row],[W (curr)]]-1</f>
        <v>-6.91121426009359E-2</v>
      </c>
      <c r="Q17" s="41">
        <f>RANK(Table1[[#This Row],[∆W%]],Table1[∆W%])</f>
        <v>517</v>
      </c>
      <c r="R17" s="55">
        <f>Table1[W (proposed)]-Table1[[#This Row],[W (curr)]]</f>
        <v>-0.47643253942996644</v>
      </c>
      <c r="S17" s="46"/>
      <c r="T17" s="63" t="s">
        <v>25</v>
      </c>
      <c r="U17" s="62">
        <f t="array" ref="U17">SUM(WeightUpdate!$N$6:$N$794*WeightUpdate!$O$6:$O$794*(WeightUpdate!$B$6:$B$794=$T17))/SUM(WeightUpdate!$N$6:$N$794*(WeightUpdate!$B$6:$B$794=$T17))</f>
        <v>1.5046093752851122</v>
      </c>
      <c r="V17" s="62">
        <f t="array" ref="V17">SUM(WeightUpdate!$F$6:$F$794*WeightUpdate!$M$6:$M$794*(WeightUpdate!$B$6:$B$794=$T17))/SUM(WeightUpdate!$F$6:$F$794*(WeightUpdate!$B$6:$B$794=$T17))</f>
        <v>2.1845814136883059</v>
      </c>
      <c r="W17" s="63">
        <f t="shared" ref="W17:W38" si="0">V17/U17-1</f>
        <v>0.45192596136412089</v>
      </c>
    </row>
    <row r="18" spans="1:23" s="43" customFormat="1">
      <c r="A18" s="36">
        <v>11131</v>
      </c>
      <c r="B18" s="36" t="s">
        <v>9</v>
      </c>
      <c r="C18" s="36" t="s">
        <v>131</v>
      </c>
      <c r="D18" s="36">
        <v>1113</v>
      </c>
      <c r="E18" s="36">
        <v>1</v>
      </c>
      <c r="F18" s="37">
        <v>82</v>
      </c>
      <c r="G18" s="38">
        <v>2936.8216214308941</v>
      </c>
      <c r="H18" s="38">
        <f>Table1[[#This Row],[Cost]]+IF(Table1[[#This Row],[n]]=0,0,IFERROR(VLOOKUP(Table1[[#This Row],[DRG]],HCPCs,5,0),0))</f>
        <v>2936.8216214308941</v>
      </c>
      <c r="I18" s="39">
        <v>0.74379999999999813</v>
      </c>
      <c r="J18" s="39">
        <f>Table1[[#This Row],[W (3M)]]-IFERROR((Table1[[#This Row],[W (3M)]]-Table1[[#This Row],[Adjusted Cost]]*Casemix/TotalCost)*EXP(-a/Table1[[#This Row],[n]]),)</f>
        <v>0.35339055838224293</v>
      </c>
      <c r="K18" s="39">
        <f>VLOOKUP(Table1[[#This Row],[BaseDRG]],BaseDRGTable,13+Table1[[#This Row],[severity]],FALSE)</f>
        <v>0.35339055838224293</v>
      </c>
      <c r="L18" s="39">
        <f>IF(Table1[[#This Row],[W (severity)]]&lt;Table1[[#This Row],[W (curr)]],MAX(Table1[[#This Row],[W (severity)]],0.7*Table1[[#This Row],[W (curr)]]),Table1[[#This Row],[W (severity)]])</f>
        <v>0.35339055838224293</v>
      </c>
      <c r="M18" s="39">
        <f>ROUND(IF(VLOOKUP(Table1[[#This Row],[BaseDRG]],BaseDRGTable,8,0)&gt;0,Table1[[#This Row],[w (limit)]]*Current_CaseMix/$L$797,Table1[[#This Row],[w (limit)]]),10)</f>
        <v>0.3788453356</v>
      </c>
      <c r="N18" s="41">
        <f>Table1[[#This Row],[n]]</f>
        <v>82</v>
      </c>
      <c r="O18" s="56">
        <v>0.30754582988091311</v>
      </c>
      <c r="P18" s="40">
        <f>Table1[[#This Row],[W (proposed)]]/Table1[[#This Row],[W (curr)]]-1</f>
        <v>0.23183375871718126</v>
      </c>
      <c r="Q18" s="41">
        <f>RANK(Table1[[#This Row],[∆W%]],Table1[∆W%])</f>
        <v>210</v>
      </c>
      <c r="R18" s="48">
        <f>Table1[W (proposed)]-Table1[[#This Row],[W (curr)]]</f>
        <v>7.1299505719086886E-2</v>
      </c>
      <c r="S18" s="46"/>
      <c r="T18" s="63" t="s">
        <v>11</v>
      </c>
      <c r="U18" s="62">
        <f t="array" ref="U18">SUM(WeightUpdate!$N$6:$N$794*WeightUpdate!$O$6:$O$794*(WeightUpdate!$B$6:$B$794=$T18))/SUM(WeightUpdate!$N$6:$N$794*(WeightUpdate!$B$6:$B$794=$T18))</f>
        <v>0.51583693770954342</v>
      </c>
      <c r="V18" s="62">
        <f t="array" ref="V18">SUM(WeightUpdate!$F$6:$F$794*WeightUpdate!$M$6:$M$794*(WeightUpdate!$B$6:$B$794=$T18))/SUM(WeightUpdate!$F$6:$F$794*(WeightUpdate!$B$6:$B$794=$T18))</f>
        <v>0.60576121834204777</v>
      </c>
      <c r="W18" s="63">
        <f t="shared" si="0"/>
        <v>0.17432695113264418</v>
      </c>
    </row>
    <row r="19" spans="1:23" s="43" customFormat="1">
      <c r="A19" s="36">
        <v>11132</v>
      </c>
      <c r="B19" s="36" t="s">
        <v>9</v>
      </c>
      <c r="C19" s="36" t="s">
        <v>564</v>
      </c>
      <c r="D19" s="36">
        <v>1113</v>
      </c>
      <c r="E19" s="36">
        <v>2</v>
      </c>
      <c r="F19" s="37">
        <v>4</v>
      </c>
      <c r="G19" s="38">
        <v>2559.5918000000001</v>
      </c>
      <c r="H19" s="38">
        <f>Table1[[#This Row],[Cost]]+IF(Table1[[#This Row],[n]]=0,0,IFERROR(VLOOKUP(Table1[[#This Row],[DRG]],HCPCs,5,0),0))</f>
        <v>2559.5918000000001</v>
      </c>
      <c r="I19" s="39">
        <v>0.87829999999999997</v>
      </c>
      <c r="J19" s="39">
        <f>Table1[[#This Row],[W (3M)]]-IFERROR((Table1[[#This Row],[W (3M)]]-Table1[[#This Row],[Adjusted Cost]]*Casemix/TotalCost)*EXP(-a/Table1[[#This Row],[n]]),)</f>
        <v>0.40864513891827475</v>
      </c>
      <c r="K19" s="39">
        <f>VLOOKUP(Table1[[#This Row],[BaseDRG]],BaseDRGTable,13+Table1[[#This Row],[severity]],FALSE)</f>
        <v>0.40864513891827475</v>
      </c>
      <c r="L19" s="39">
        <f>IF(Table1[[#This Row],[W (severity)]]&lt;Table1[[#This Row],[W (curr)]],MAX(Table1[[#This Row],[W (severity)]],0.7*Table1[[#This Row],[W (curr)]]),Table1[[#This Row],[W (severity)]])</f>
        <v>0.40864513891827475</v>
      </c>
      <c r="M19" s="39">
        <f>ROUND(IF(VLOOKUP(Table1[[#This Row],[BaseDRG]],BaseDRGTable,8,0)&gt;0,Table1[[#This Row],[w (limit)]]*Current_CaseMix/$L$797,Table1[[#This Row],[w (limit)]]),10)</f>
        <v>0.43807991219999998</v>
      </c>
      <c r="N19" s="41">
        <f>Table1[[#This Row],[n]]</f>
        <v>4</v>
      </c>
      <c r="O19" s="56">
        <v>0.4511401077670959</v>
      </c>
      <c r="P19" s="40">
        <f>Table1[[#This Row],[W (proposed)]]/Table1[[#This Row],[W (curr)]]-1</f>
        <v>-2.8949311626795815E-2</v>
      </c>
      <c r="Q19" s="41">
        <f>RANK(Table1[[#This Row],[∆W%]],Table1[∆W%])</f>
        <v>470</v>
      </c>
      <c r="R19" s="55">
        <f>Table1[W (proposed)]-Table1[[#This Row],[W (curr)]]</f>
        <v>-1.3060195567095922E-2</v>
      </c>
      <c r="S19" s="46"/>
      <c r="T19" s="63" t="s">
        <v>20</v>
      </c>
      <c r="U19" s="62">
        <f t="array" ref="U19">SUM(WeightUpdate!$N$6:$N$794*WeightUpdate!$O$6:$O$794*(WeightUpdate!$B$6:$B$794=$T19))/SUM(WeightUpdate!$N$6:$N$794*(WeightUpdate!$B$6:$B$794=$T19))</f>
        <v>0.63470415650359757</v>
      </c>
      <c r="V19" s="62">
        <f t="array" ref="V19">SUM(WeightUpdate!$F$6:$F$794*WeightUpdate!$M$6:$M$794*(WeightUpdate!$B$6:$B$794=$T19))/SUM(WeightUpdate!$F$6:$F$794*(WeightUpdate!$B$6:$B$794=$T19))</f>
        <v>0.72518064406861737</v>
      </c>
      <c r="W19" s="63">
        <f t="shared" si="0"/>
        <v>0.142549070520396</v>
      </c>
    </row>
    <row r="20" spans="1:23" s="43" customFormat="1">
      <c r="A20" s="36">
        <v>11133</v>
      </c>
      <c r="B20" s="36" t="s">
        <v>9</v>
      </c>
      <c r="C20" s="36" t="s">
        <v>590</v>
      </c>
      <c r="D20" s="36">
        <v>1113</v>
      </c>
      <c r="E20" s="36">
        <v>3</v>
      </c>
      <c r="F20" s="37">
        <v>1</v>
      </c>
      <c r="G20" s="38">
        <v>3497.0200000000004</v>
      </c>
      <c r="H20" s="38">
        <f>Table1[[#This Row],[Cost]]+IF(Table1[[#This Row],[n]]=0,0,IFERROR(VLOOKUP(Table1[[#This Row],[DRG]],HCPCs,5,0),0))</f>
        <v>3497.0200000000004</v>
      </c>
      <c r="I20" s="39">
        <v>1.9819025350999999</v>
      </c>
      <c r="J20" s="39">
        <f>Table1[[#This Row],[W (3M)]]-IFERROR((Table1[[#This Row],[W (3M)]]-Table1[[#This Row],[Adjusted Cost]]*Casemix/TotalCost)*EXP(-a/Table1[[#This Row],[n]]),)</f>
        <v>1.2784059783926012</v>
      </c>
      <c r="K20" s="39">
        <f>VLOOKUP(Table1[[#This Row],[BaseDRG]],BaseDRGTable,13+Table1[[#This Row],[severity]],FALSE)</f>
        <v>1.2784059783926012</v>
      </c>
      <c r="L20" s="39">
        <f>IF(Table1[[#This Row],[W (severity)]]&lt;Table1[[#This Row],[W (curr)]],MAX(Table1[[#This Row],[W (severity)]],0.7*Table1[[#This Row],[W (curr)]]),Table1[[#This Row],[W (severity)]])</f>
        <v>1.2784059783926012</v>
      </c>
      <c r="M20" s="39">
        <f>ROUND(IF(VLOOKUP(Table1[[#This Row],[BaseDRG]],BaseDRGTable,8,0)&gt;0,Table1[[#This Row],[w (limit)]]*Current_CaseMix/$L$797,Table1[[#This Row],[w (limit)]]),10)</f>
        <v>1.370489761</v>
      </c>
      <c r="N20" s="41">
        <f>Table1[[#This Row],[n]]</f>
        <v>1</v>
      </c>
      <c r="O20" s="56">
        <v>1.2766400893911809</v>
      </c>
      <c r="P20" s="40">
        <f>Table1[[#This Row],[W (proposed)]]/Table1[[#This Row],[W (curr)]]-1</f>
        <v>7.3513022494519298E-2</v>
      </c>
      <c r="Q20" s="41">
        <f>RANK(Table1[[#This Row],[∆W%]],Table1[∆W%])</f>
        <v>332</v>
      </c>
      <c r="R20" s="48">
        <f>Table1[W (proposed)]-Table1[[#This Row],[W (curr)]]</f>
        <v>9.3849671608819074E-2</v>
      </c>
      <c r="S20" s="46"/>
      <c r="T20" s="63" t="s">
        <v>10</v>
      </c>
      <c r="U20" s="62">
        <f t="array" ref="U20">SUM(WeightUpdate!$N$6:$N$794*WeightUpdate!$O$6:$O$794*(WeightUpdate!$B$6:$B$794=$T20))/SUM(WeightUpdate!$N$6:$N$794*(WeightUpdate!$B$6:$B$794=$T20))</f>
        <v>0.59308295878263306</v>
      </c>
      <c r="V20" s="62">
        <f t="array" ref="V20">SUM(WeightUpdate!$F$6:$F$794*WeightUpdate!$M$6:$M$794*(WeightUpdate!$B$6:$B$794=$T20))/SUM(WeightUpdate!$F$6:$F$794*(WeightUpdate!$B$6:$B$794=$T20))</f>
        <v>0.6776307450970559</v>
      </c>
      <c r="W20" s="63">
        <f t="shared" si="0"/>
        <v>0.142556424969563</v>
      </c>
    </row>
    <row r="21" spans="1:23" s="43" customFormat="1">
      <c r="A21" s="36">
        <v>11201</v>
      </c>
      <c r="B21" s="36" t="s">
        <v>9</v>
      </c>
      <c r="C21" s="36" t="s">
        <v>118</v>
      </c>
      <c r="D21" s="36">
        <v>1120</v>
      </c>
      <c r="E21" s="36">
        <v>1</v>
      </c>
      <c r="F21" s="37">
        <v>107</v>
      </c>
      <c r="G21" s="38">
        <v>8734.1348732309743</v>
      </c>
      <c r="H21" s="38">
        <f>Table1[[#This Row],[Cost]]+IF(Table1[[#This Row],[n]]=0,0,IFERROR(VLOOKUP(Table1[[#This Row],[DRG]],HCPCs,5,0),0))</f>
        <v>9418.6221623260935</v>
      </c>
      <c r="I21" s="39">
        <v>1.3011000000000013</v>
      </c>
      <c r="J21" s="39">
        <f>Table1[[#This Row],[W (3M)]]-IFERROR((Table1[[#This Row],[W (3M)]]-Table1[[#This Row],[Adjusted Cost]]*Casemix/TotalCost)*EXP(-a/Table1[[#This Row],[n]]),)</f>
        <v>1.122417633967965</v>
      </c>
      <c r="K21" s="39">
        <f>VLOOKUP(Table1[[#This Row],[BaseDRG]],BaseDRGTable,13+Table1[[#This Row],[severity]],FALSE)</f>
        <v>1.122417633967965</v>
      </c>
      <c r="L21" s="39">
        <f>IF(Table1[[#This Row],[W (severity)]]&lt;Table1[[#This Row],[W (curr)]],MAX(Table1[[#This Row],[W (severity)]],0.7*Table1[[#This Row],[W (curr)]]),Table1[[#This Row],[W (severity)]])</f>
        <v>1.122417633967965</v>
      </c>
      <c r="M21" s="39">
        <f>ROUND(IF(VLOOKUP(Table1[[#This Row],[BaseDRG]],BaseDRGTable,8,0)&gt;0,Table1[[#This Row],[w (limit)]]*Current_CaseMix/$L$797,Table1[[#This Row],[w (limit)]]),10)</f>
        <v>1.2032655516999999</v>
      </c>
      <c r="N21" s="41">
        <f>Table1[[#This Row],[n]]</f>
        <v>107</v>
      </c>
      <c r="O21" s="56">
        <v>1.0541017812944398</v>
      </c>
      <c r="P21" s="40">
        <f>Table1[[#This Row],[W (proposed)]]/Table1[[#This Row],[W (curr)]]-1</f>
        <v>0.14150793884665158</v>
      </c>
      <c r="Q21" s="41">
        <f>RANK(Table1[[#This Row],[∆W%]],Table1[∆W%])</f>
        <v>280</v>
      </c>
      <c r="R21" s="55">
        <f>Table1[W (proposed)]-Table1[[#This Row],[W (curr)]]</f>
        <v>0.14916377040556017</v>
      </c>
      <c r="S21" s="46"/>
      <c r="T21" s="63" t="s">
        <v>24</v>
      </c>
      <c r="U21" s="62">
        <f t="array" ref="U21">SUM(WeightUpdate!$N$6:$N$794*WeightUpdate!$O$6:$O$794*(WeightUpdate!$B$6:$B$794=$T21))/SUM(WeightUpdate!$N$6:$N$794*(WeightUpdate!$B$6:$B$794=$T21))</f>
        <v>0.84492974304715385</v>
      </c>
      <c r="V21" s="62">
        <f t="array" ref="V21">SUM(WeightUpdate!$F$6:$F$794*WeightUpdate!$M$6:$M$794*(WeightUpdate!$B$6:$B$794=$T21))/SUM(WeightUpdate!$F$6:$F$794*(WeightUpdate!$B$6:$B$794=$T21))</f>
        <v>0.94021271198163447</v>
      </c>
      <c r="W21" s="63">
        <f t="shared" si="0"/>
        <v>0.11277028619072182</v>
      </c>
    </row>
    <row r="22" spans="1:23" s="43" customFormat="1">
      <c r="A22" s="36">
        <v>11202</v>
      </c>
      <c r="B22" s="36" t="s">
        <v>9</v>
      </c>
      <c r="C22" s="36" t="s">
        <v>445</v>
      </c>
      <c r="D22" s="36">
        <v>1120</v>
      </c>
      <c r="E22" s="36">
        <v>2</v>
      </c>
      <c r="F22" s="37">
        <v>26</v>
      </c>
      <c r="G22" s="38">
        <v>13152.444367076921</v>
      </c>
      <c r="H22" s="38">
        <f>Table1[[#This Row],[Cost]]+IF(Table1[[#This Row],[n]]=0,0,IFERROR(VLOOKUP(Table1[[#This Row],[DRG]],HCPCs,5,0),0))</f>
        <v>14195.424948763502</v>
      </c>
      <c r="I22" s="39">
        <v>1.6867000000000008</v>
      </c>
      <c r="J22" s="39">
        <f>Table1[[#This Row],[W (3M)]]-IFERROR((Table1[[#This Row],[W (3M)]]-Table1[[#This Row],[Adjusted Cost]]*Casemix/TotalCost)*EXP(-a/Table1[[#This Row],[n]]),)</f>
        <v>1.689559068525414</v>
      </c>
      <c r="K22" s="39">
        <f>VLOOKUP(Table1[[#This Row],[BaseDRG]],BaseDRGTable,13+Table1[[#This Row],[severity]],FALSE)</f>
        <v>1.689559068525414</v>
      </c>
      <c r="L22" s="39">
        <f>IF(Table1[[#This Row],[W (severity)]]&lt;Table1[[#This Row],[W (curr)]],MAX(Table1[[#This Row],[W (severity)]],0.7*Table1[[#This Row],[W (curr)]]),Table1[[#This Row],[W (severity)]])</f>
        <v>1.689559068525414</v>
      </c>
      <c r="M22" s="39">
        <f>ROUND(IF(VLOOKUP(Table1[[#This Row],[BaseDRG]],BaseDRGTable,8,0)&gt;0,Table1[[#This Row],[w (limit)]]*Current_CaseMix/$L$797,Table1[[#This Row],[w (limit)]]),10)</f>
        <v>1.8112582724999999</v>
      </c>
      <c r="N22" s="41">
        <f>Table1[[#This Row],[n]]</f>
        <v>26</v>
      </c>
      <c r="O22" s="56">
        <v>1.3665002494115217</v>
      </c>
      <c r="P22" s="40">
        <f>Table1[[#This Row],[W (proposed)]]/Table1[[#This Row],[W (curr)]]-1</f>
        <v>0.32547233217118809</v>
      </c>
      <c r="Q22" s="41">
        <f>RANK(Table1[[#This Row],[∆W%]],Table1[∆W%])</f>
        <v>160</v>
      </c>
      <c r="R22" s="55">
        <f>Table1[W (proposed)]-Table1[[#This Row],[W (curr)]]</f>
        <v>0.44475802308847823</v>
      </c>
      <c r="S22" s="46"/>
      <c r="T22" s="63" t="s">
        <v>13</v>
      </c>
      <c r="U22" s="62">
        <f t="array" ref="U22">SUM(WeightUpdate!$N$6:$N$794*WeightUpdate!$O$6:$O$794*(WeightUpdate!$B$6:$B$794=$T22))/SUM(WeightUpdate!$N$6:$N$794*(WeightUpdate!$B$6:$B$794=$T22))</f>
        <v>1.5142122681639216</v>
      </c>
      <c r="V22" s="62">
        <f t="array" ref="V22">SUM(WeightUpdate!$F$6:$F$794*WeightUpdate!$M$6:$M$794*(WeightUpdate!$B$6:$B$794=$T22))/SUM(WeightUpdate!$F$6:$F$794*(WeightUpdate!$B$6:$B$794=$T22))</f>
        <v>1.6544626159134606</v>
      </c>
      <c r="W22" s="63">
        <f t="shared" si="0"/>
        <v>9.2622646572267708E-2</v>
      </c>
    </row>
    <row r="23" spans="1:23" s="43" customFormat="1">
      <c r="A23" s="36">
        <v>11203</v>
      </c>
      <c r="B23" s="36" t="s">
        <v>9</v>
      </c>
      <c r="C23" s="36" t="s">
        <v>687</v>
      </c>
      <c r="D23" s="36">
        <v>1120</v>
      </c>
      <c r="E23" s="36">
        <v>3</v>
      </c>
      <c r="F23" s="37">
        <v>0</v>
      </c>
      <c r="G23" s="38">
        <v>0</v>
      </c>
      <c r="H23" s="38">
        <f>Table1[[#This Row],[Cost]]+IF(Table1[[#This Row],[n]]=0,0,IFERROR(VLOOKUP(Table1[[#This Row],[DRG]],HCPCs,5,0),0))</f>
        <v>0</v>
      </c>
      <c r="I23" s="39">
        <v>4.1296999999999997</v>
      </c>
      <c r="J23" s="39">
        <f>Table1[[#This Row],[W (3M)]]-IFERROR((Table1[[#This Row],[W (3M)]]-Table1[[#This Row],[Adjusted Cost]]*Casemix/TotalCost)*EXP(-a/Table1[[#This Row],[n]]),)</f>
        <v>4.1296999999999997</v>
      </c>
      <c r="K23" s="39">
        <f>VLOOKUP(Table1[[#This Row],[BaseDRG]],BaseDRGTable,13+Table1[[#This Row],[severity]],FALSE)</f>
        <v>4.1296999999999997</v>
      </c>
      <c r="L23" s="39">
        <f>IF(Table1[[#This Row],[W (severity)]]&lt;Table1[[#This Row],[W (curr)]],MAX(Table1[[#This Row],[W (severity)]],0.7*Table1[[#This Row],[W (curr)]]),Table1[[#This Row],[W (severity)]])</f>
        <v>4.1296999999999997</v>
      </c>
      <c r="M23" s="39">
        <f>ROUND(IF(VLOOKUP(Table1[[#This Row],[BaseDRG]],BaseDRGTable,8,0)&gt;0,Table1[[#This Row],[w (limit)]]*Current_CaseMix/$L$797,Table1[[#This Row],[w (limit)]]),10)</f>
        <v>4.4271629371000003</v>
      </c>
      <c r="N23" s="41">
        <f>Table1[[#This Row],[n]]</f>
        <v>0</v>
      </c>
      <c r="O23" s="56">
        <v>3.0365455635864724</v>
      </c>
      <c r="P23" s="40">
        <f>Table1[[#This Row],[W (proposed)]]/Table1[[#This Row],[W (curr)]]-1</f>
        <v>0.45796031852427266</v>
      </c>
      <c r="Q23" s="41">
        <f>RANK(Table1[[#This Row],[∆W%]],Table1[∆W%])</f>
        <v>114</v>
      </c>
      <c r="R23" s="55">
        <f>Table1[W (proposed)]-Table1[[#This Row],[W (curr)]]</f>
        <v>1.3906173735135279</v>
      </c>
      <c r="S23" s="46"/>
      <c r="T23" s="63" t="s">
        <v>21</v>
      </c>
      <c r="U23" s="62">
        <f t="array" ref="U23">SUM(WeightUpdate!$N$6:$N$794*WeightUpdate!$O$6:$O$794*(WeightUpdate!$B$6:$B$794=$T23))/SUM(WeightUpdate!$N$6:$N$794*(WeightUpdate!$B$6:$B$794=$T23))</f>
        <v>0.39062986119809046</v>
      </c>
      <c r="V23" s="62">
        <f t="array" ref="V23">SUM(WeightUpdate!$F$6:$F$794*WeightUpdate!$M$6:$M$794*(WeightUpdate!$B$6:$B$794=$T23))/SUM(WeightUpdate!$F$6:$F$794*(WeightUpdate!$B$6:$B$794=$T23))</f>
        <v>0.42222404678907216</v>
      </c>
      <c r="W23" s="63">
        <f t="shared" si="0"/>
        <v>8.0880108586885768E-2</v>
      </c>
    </row>
    <row r="24" spans="1:23" s="43" customFormat="1">
      <c r="A24" s="36">
        <v>11301</v>
      </c>
      <c r="B24" s="36" t="s">
        <v>9</v>
      </c>
      <c r="C24" s="36" t="s">
        <v>300</v>
      </c>
      <c r="D24" s="36">
        <v>1130</v>
      </c>
      <c r="E24" s="36">
        <v>1</v>
      </c>
      <c r="F24" s="37">
        <v>506</v>
      </c>
      <c r="G24" s="38">
        <v>9140.9406016765988</v>
      </c>
      <c r="H24" s="38">
        <f>Table1[[#This Row],[Cost]]+IF(Table1[[#This Row],[n]]=0,0,IFERROR(VLOOKUP(Table1[[#This Row],[DRG]],HCPCs,5,0),0))</f>
        <v>9395.1778721898008</v>
      </c>
      <c r="I24" s="39">
        <v>1.1123000000000027</v>
      </c>
      <c r="J24" s="39">
        <f>Table1[[#This Row],[W (3M)]]-IFERROR((Table1[[#This Row],[W (3M)]]-Table1[[#This Row],[Adjusted Cost]]*Casemix/TotalCost)*EXP(-a/Table1[[#This Row],[n]]),)</f>
        <v>1.1182767082665812</v>
      </c>
      <c r="K24" s="39">
        <f>VLOOKUP(Table1[[#This Row],[BaseDRG]],BaseDRGTable,13+Table1[[#This Row],[severity]],FALSE)</f>
        <v>1.1182767082665812</v>
      </c>
      <c r="L24" s="39">
        <f>IF(Table1[[#This Row],[W (severity)]]&lt;Table1[[#This Row],[W (curr)]],MAX(Table1[[#This Row],[W (severity)]],0.7*Table1[[#This Row],[W (curr)]]),Table1[[#This Row],[W (severity)]])</f>
        <v>1.1182767082665812</v>
      </c>
      <c r="M24" s="39">
        <f>ROUND(IF(VLOOKUP(Table1[[#This Row],[BaseDRG]],BaseDRGTable,8,0)&gt;0,Table1[[#This Row],[w (limit)]]*Current_CaseMix/$L$797,Table1[[#This Row],[w (limit)]]),10)</f>
        <v>1.1988263545</v>
      </c>
      <c r="N24" s="41">
        <f>Table1[[#This Row],[n]]</f>
        <v>506</v>
      </c>
      <c r="O24" s="56">
        <v>1.2676517566099881</v>
      </c>
      <c r="P24" s="40">
        <f>Table1[[#This Row],[W (proposed)]]/Table1[[#This Row],[W (curr)]]-1</f>
        <v>-5.4293619482723043E-2</v>
      </c>
      <c r="Q24" s="41">
        <f>RANK(Table1[[#This Row],[∆W%]],Table1[∆W%])</f>
        <v>499</v>
      </c>
      <c r="R24" s="55">
        <f>Table1[W (proposed)]-Table1[[#This Row],[W (curr)]]</f>
        <v>-6.882540210998811E-2</v>
      </c>
      <c r="S24" s="46"/>
      <c r="T24" s="63" t="s">
        <v>19</v>
      </c>
      <c r="U24" s="62">
        <f t="array" ref="U24">SUM(WeightUpdate!$N$6:$N$794*WeightUpdate!$O$6:$O$794*(WeightUpdate!$B$6:$B$794=$T24))/SUM(WeightUpdate!$N$6:$N$794*(WeightUpdate!$B$6:$B$794=$T24))</f>
        <v>0.84653600526761563</v>
      </c>
      <c r="V24" s="62">
        <f t="array" ref="V24">SUM(WeightUpdate!$F$6:$F$794*WeightUpdate!$M$6:$M$794*(WeightUpdate!$B$6:$B$794=$T24))/SUM(WeightUpdate!$F$6:$F$794*(WeightUpdate!$B$6:$B$794=$T24))</f>
        <v>0.90981500846375218</v>
      </c>
      <c r="W24" s="63">
        <f t="shared" si="0"/>
        <v>7.4750515987955124E-2</v>
      </c>
    </row>
    <row r="25" spans="1:23" s="43" customFormat="1">
      <c r="A25" s="36">
        <v>11302</v>
      </c>
      <c r="B25" s="36" t="s">
        <v>9</v>
      </c>
      <c r="C25" s="36" t="s">
        <v>635</v>
      </c>
      <c r="D25" s="36">
        <v>1130</v>
      </c>
      <c r="E25" s="36">
        <v>2</v>
      </c>
      <c r="F25" s="37">
        <v>48</v>
      </c>
      <c r="G25" s="38">
        <v>10985.289700665611</v>
      </c>
      <c r="H25" s="38">
        <f>Table1[[#This Row],[Cost]]+IF(Table1[[#This Row],[n]]=0,0,IFERROR(VLOOKUP(Table1[[#This Row],[DRG]],HCPCs,5,0),0))</f>
        <v>11351.990708888512</v>
      </c>
      <c r="I25" s="39">
        <v>1.4809000000000014</v>
      </c>
      <c r="J25" s="39">
        <f>Table1[[#This Row],[W (3M)]]-IFERROR((Table1[[#This Row],[W (3M)]]-Table1[[#This Row],[Adjusted Cost]]*Casemix/TotalCost)*EXP(-a/Table1[[#This Row],[n]]),)</f>
        <v>1.3533447798550506</v>
      </c>
      <c r="K25" s="39">
        <f>VLOOKUP(Table1[[#This Row],[BaseDRG]],BaseDRGTable,13+Table1[[#This Row],[severity]],FALSE)</f>
        <v>1.3533447798550506</v>
      </c>
      <c r="L25" s="39">
        <f>IF(Table1[[#This Row],[W (severity)]]&lt;Table1[[#This Row],[W (curr)]],MAX(Table1[[#This Row],[W (severity)]],0.7*Table1[[#This Row],[W (curr)]]),Table1[[#This Row],[W (severity)]])</f>
        <v>1.3533447798550506</v>
      </c>
      <c r="M25" s="39">
        <f>ROUND(IF(VLOOKUP(Table1[[#This Row],[BaseDRG]],BaseDRGTable,8,0)&gt;0,Table1[[#This Row],[w (limit)]]*Current_CaseMix/$L$797,Table1[[#This Row],[w (limit)]]),10)</f>
        <v>1.4508264161</v>
      </c>
      <c r="N25" s="41">
        <f>Table1[[#This Row],[n]]</f>
        <v>48</v>
      </c>
      <c r="O25" s="56">
        <v>1.5507349746155983</v>
      </c>
      <c r="P25" s="40">
        <f>Table1[[#This Row],[W (proposed)]]/Table1[[#This Row],[W (curr)]]-1</f>
        <v>-6.4426584910399654E-2</v>
      </c>
      <c r="Q25" s="41">
        <f>RANK(Table1[[#This Row],[∆W%]],Table1[∆W%])</f>
        <v>510</v>
      </c>
      <c r="R25" s="55">
        <f>Table1[W (proposed)]-Table1[[#This Row],[W (curr)]]</f>
        <v>-9.9908558515598322E-2</v>
      </c>
      <c r="S25" s="46"/>
      <c r="T25" s="63" t="s">
        <v>14</v>
      </c>
      <c r="U25" s="62">
        <f t="array" ref="U25">SUM(WeightUpdate!$N$6:$N$794*WeightUpdate!$O$6:$O$794*(WeightUpdate!$B$6:$B$794=$T25))/SUM(WeightUpdate!$N$6:$N$794*(WeightUpdate!$B$6:$B$794=$T25))</f>
        <v>0.58740437734749973</v>
      </c>
      <c r="V25" s="62">
        <f t="array" ref="V25">SUM(WeightUpdate!$F$6:$F$794*WeightUpdate!$M$6:$M$794*(WeightUpdate!$B$6:$B$794=$T25))/SUM(WeightUpdate!$F$6:$F$794*(WeightUpdate!$B$6:$B$794=$T25))</f>
        <v>0.62560991476761429</v>
      </c>
      <c r="W25" s="63">
        <f t="shared" si="0"/>
        <v>6.5041288239349848E-2</v>
      </c>
    </row>
    <row r="26" spans="1:23" s="43" customFormat="1">
      <c r="A26" s="36">
        <v>11303</v>
      </c>
      <c r="B26" s="36" t="s">
        <v>9</v>
      </c>
      <c r="C26" s="36" t="s">
        <v>806</v>
      </c>
      <c r="D26" s="36">
        <v>1130</v>
      </c>
      <c r="E26" s="36">
        <v>3</v>
      </c>
      <c r="F26" s="37">
        <v>29</v>
      </c>
      <c r="G26" s="38">
        <v>15485.016683743843</v>
      </c>
      <c r="H26" s="38">
        <f>Table1[[#This Row],[Cost]]+IF(Table1[[#This Row],[n]]=0,0,IFERROR(VLOOKUP(Table1[[#This Row],[DRG]],HCPCs,5,0),0))</f>
        <v>17810.504418839202</v>
      </c>
      <c r="I26" s="39">
        <v>3.7413000000000003</v>
      </c>
      <c r="J26" s="39">
        <f>Table1[[#This Row],[W (3M)]]-IFERROR((Table1[[#This Row],[W (3M)]]-Table1[[#This Row],[Adjusted Cost]]*Casemix/TotalCost)*EXP(-a/Table1[[#This Row],[n]]),)</f>
        <v>2.1640587072162281</v>
      </c>
      <c r="K26" s="39">
        <f>VLOOKUP(Table1[[#This Row],[BaseDRG]],BaseDRGTable,13+Table1[[#This Row],[severity]],FALSE)</f>
        <v>2.1640587072162281</v>
      </c>
      <c r="L26" s="39">
        <f>IF(Table1[[#This Row],[W (severity)]]&lt;Table1[[#This Row],[W (curr)]],MAX(Table1[[#This Row],[W (severity)]],0.7*Table1[[#This Row],[W (curr)]]),Table1[[#This Row],[W (severity)]])</f>
        <v>2.1640587072162281</v>
      </c>
      <c r="M26" s="39">
        <f>ROUND(IF(VLOOKUP(Table1[[#This Row],[BaseDRG]],BaseDRGTable,8,0)&gt;0,Table1[[#This Row],[w (limit)]]*Current_CaseMix/$L$797,Table1[[#This Row],[w (limit)]]),10)</f>
        <v>2.3199361943999999</v>
      </c>
      <c r="N26" s="41">
        <f>Table1[[#This Row],[n]]</f>
        <v>29</v>
      </c>
      <c r="O26" s="56">
        <v>2.9359009255264827</v>
      </c>
      <c r="P26" s="40">
        <f>Table1[[#This Row],[W (proposed)]]/Table1[[#This Row],[W (curr)]]-1</f>
        <v>-0.20980433153275579</v>
      </c>
      <c r="Q26" s="41">
        <f>RANK(Table1[[#This Row],[∆W%]],Table1[∆W%])</f>
        <v>650</v>
      </c>
      <c r="R26" s="55">
        <f>Table1[W (proposed)]-Table1[[#This Row],[W (curr)]]</f>
        <v>-0.61596473112648287</v>
      </c>
      <c r="S26" s="46"/>
      <c r="T26" s="63" t="s">
        <v>17</v>
      </c>
      <c r="U26" s="62">
        <f t="array" ref="U26">SUM(WeightUpdate!$N$6:$N$794*WeightUpdate!$O$6:$O$794*(WeightUpdate!$B$6:$B$794=$T26))/SUM(WeightUpdate!$N$6:$N$794*(WeightUpdate!$B$6:$B$794=$T26))</f>
        <v>0.74151953214668087</v>
      </c>
      <c r="V26" s="62">
        <f t="array" ref="V26">SUM(WeightUpdate!$F$6:$F$794*WeightUpdate!$M$6:$M$794*(WeightUpdate!$B$6:$B$794=$T26))/SUM(WeightUpdate!$F$6:$F$794*(WeightUpdate!$B$6:$B$794=$T26))</f>
        <v>0.77058387600097711</v>
      </c>
      <c r="W26" s="63">
        <f t="shared" si="0"/>
        <v>3.9195655130156437E-2</v>
      </c>
    </row>
    <row r="27" spans="1:23" s="43" customFormat="1">
      <c r="A27" s="36">
        <v>14101</v>
      </c>
      <c r="B27" s="36" t="s">
        <v>9</v>
      </c>
      <c r="C27" s="36" t="s">
        <v>271</v>
      </c>
      <c r="D27" s="36">
        <v>1410</v>
      </c>
      <c r="E27" s="36">
        <v>1</v>
      </c>
      <c r="F27" s="37">
        <v>15</v>
      </c>
      <c r="G27" s="38">
        <v>9582.1021199999996</v>
      </c>
      <c r="H27" s="38">
        <f>Table1[[#This Row],[Cost]]+IF(Table1[[#This Row],[n]]=0,0,IFERROR(VLOOKUP(Table1[[#This Row],[DRG]],HCPCs,5,0),0))</f>
        <v>9586.7175046153843</v>
      </c>
      <c r="I27" s="39">
        <v>0.95320000000000038</v>
      </c>
      <c r="J27" s="39">
        <f>Table1[[#This Row],[W (3M)]]-IFERROR((Table1[[#This Row],[W (3M)]]-Table1[[#This Row],[Adjusted Cost]]*Casemix/TotalCost)*EXP(-a/Table1[[#This Row],[n]]),)</f>
        <v>1.1313266915323708</v>
      </c>
      <c r="K27" s="39">
        <f>VLOOKUP(Table1[[#This Row],[BaseDRG]],BaseDRGTable,13+Table1[[#This Row],[severity]],FALSE)</f>
        <v>1.1313266915323708</v>
      </c>
      <c r="L27" s="39">
        <f>IF(Table1[[#This Row],[W (severity)]]&lt;Table1[[#This Row],[W (curr)]],MAX(Table1[[#This Row],[W (severity)]],0.7*Table1[[#This Row],[W (curr)]]),Table1[[#This Row],[W (severity)]])</f>
        <v>1.1313266915323708</v>
      </c>
      <c r="M27" s="39">
        <f>ROUND(IF(VLOOKUP(Table1[[#This Row],[BaseDRG]],BaseDRGTable,8,0)&gt;0,Table1[[#This Row],[w (limit)]]*Current_CaseMix/$L$797,Table1[[#This Row],[w (limit)]]),10)</f>
        <v>1.2128163300999999</v>
      </c>
      <c r="N27" s="41">
        <f>Table1[[#This Row],[n]]</f>
        <v>15</v>
      </c>
      <c r="O27" s="56">
        <v>1.3178237425972392</v>
      </c>
      <c r="P27" s="40">
        <f>Table1[[#This Row],[W (proposed)]]/Table1[[#This Row],[W (curr)]]-1</f>
        <v>-7.968244090843668E-2</v>
      </c>
      <c r="Q27" s="41">
        <f>RANK(Table1[[#This Row],[∆W%]],Table1[∆W%])</f>
        <v>525</v>
      </c>
      <c r="R27" s="55">
        <f>Table1[W (proposed)]-Table1[[#This Row],[W (curr)]]</f>
        <v>-0.10500741249723933</v>
      </c>
      <c r="S27" s="46"/>
      <c r="T27" s="63" t="s">
        <v>22</v>
      </c>
      <c r="U27" s="62">
        <f t="array" ref="U27">SUM(WeightUpdate!$N$6:$N$794*WeightUpdate!$O$6:$O$794*(WeightUpdate!$B$6:$B$794=$T27))/SUM(WeightUpdate!$N$6:$N$794*(WeightUpdate!$B$6:$B$794=$T27))</f>
        <v>0.7026730412473301</v>
      </c>
      <c r="V27" s="62">
        <f t="array" ref="V27">SUM(WeightUpdate!$F$6:$F$794*WeightUpdate!$M$6:$M$794*(WeightUpdate!$B$6:$B$794=$T27))/SUM(WeightUpdate!$F$6:$F$794*(WeightUpdate!$B$6:$B$794=$T27))</f>
        <v>0.72317422671332843</v>
      </c>
      <c r="W27" s="63">
        <f t="shared" si="0"/>
        <v>2.9175995466691251E-2</v>
      </c>
    </row>
    <row r="28" spans="1:23" s="43" customFormat="1">
      <c r="A28" s="36">
        <v>14102</v>
      </c>
      <c r="B28" s="36" t="s">
        <v>9</v>
      </c>
      <c r="C28" s="36" t="s">
        <v>725</v>
      </c>
      <c r="D28" s="36">
        <v>1410</v>
      </c>
      <c r="E28" s="36">
        <v>2</v>
      </c>
      <c r="F28" s="37">
        <v>13</v>
      </c>
      <c r="G28" s="38">
        <v>18569.334610153841</v>
      </c>
      <c r="H28" s="38">
        <f>Table1[[#This Row],[Cost]]+IF(Table1[[#This Row],[n]]=0,0,IFERROR(VLOOKUP(Table1[[#This Row],[DRG]],HCPCs,5,0),0))</f>
        <v>20052.23262717991</v>
      </c>
      <c r="I28" s="39">
        <v>1.2606999999999999</v>
      </c>
      <c r="J28" s="39">
        <f>Table1[[#This Row],[W (3M)]]-IFERROR((Table1[[#This Row],[W (3M)]]-Table1[[#This Row],[Adjusted Cost]]*Casemix/TotalCost)*EXP(-a/Table1[[#This Row],[n]]),)</f>
        <v>2.3195630794199893</v>
      </c>
      <c r="K28" s="39">
        <f>VLOOKUP(Table1[[#This Row],[BaseDRG]],BaseDRGTable,13+Table1[[#This Row],[severity]],FALSE)</f>
        <v>2.3195630794199893</v>
      </c>
      <c r="L28" s="39">
        <f>IF(Table1[[#This Row],[W (severity)]]&lt;Table1[[#This Row],[W (curr)]],MAX(Table1[[#This Row],[W (severity)]],0.7*Table1[[#This Row],[W (curr)]]),Table1[[#This Row],[W (severity)]])</f>
        <v>2.3195630794199893</v>
      </c>
      <c r="M28" s="39">
        <f>ROUND(IF(VLOOKUP(Table1[[#This Row],[BaseDRG]],BaseDRGTable,8,0)&gt;0,Table1[[#This Row],[w (limit)]]*Current_CaseMix/$L$797,Table1[[#This Row],[w (limit)]]),10)</f>
        <v>2.4866415708999998</v>
      </c>
      <c r="N28" s="41">
        <f>Table1[[#This Row],[n]]</f>
        <v>13</v>
      </c>
      <c r="O28" s="56">
        <v>1.6292954078923998</v>
      </c>
      <c r="P28" s="40">
        <f>Table1[[#This Row],[W (proposed)]]/Table1[[#This Row],[W (curr)]]-1</f>
        <v>0.52620670189983132</v>
      </c>
      <c r="Q28" s="41">
        <f>RANK(Table1[[#This Row],[∆W%]],Table1[∆W%])</f>
        <v>95</v>
      </c>
      <c r="R28" s="55">
        <f>Table1[W (proposed)]-Table1[[#This Row],[W (curr)]]</f>
        <v>0.85734616300760003</v>
      </c>
      <c r="S28" s="46"/>
      <c r="T28" s="63" t="s">
        <v>9</v>
      </c>
      <c r="U28" s="62">
        <f t="array" ref="U28">SUM(WeightUpdate!$N$6:$N$794*WeightUpdate!$O$6:$O$794*(WeightUpdate!$B$6:$B$794=$T28))/SUM(WeightUpdate!$N$6:$N$794*(WeightUpdate!$B$6:$B$794=$T28))</f>
        <v>1.4175908411108693</v>
      </c>
      <c r="V28" s="62">
        <f t="array" ref="V28">SUM(WeightUpdate!$F$6:$F$794*WeightUpdate!$M$6:$M$794*(WeightUpdate!$B$6:$B$794=$T28))/SUM(WeightUpdate!$F$6:$F$794*(WeightUpdate!$B$6:$B$794=$T28))</f>
        <v>1.4197226418343971</v>
      </c>
      <c r="W28" s="63">
        <f t="shared" si="0"/>
        <v>1.5038194814078754E-3</v>
      </c>
    </row>
    <row r="29" spans="1:23" s="43" customFormat="1">
      <c r="A29" s="36">
        <v>14103</v>
      </c>
      <c r="B29" s="36" t="s">
        <v>9</v>
      </c>
      <c r="C29" s="36" t="s">
        <v>388</v>
      </c>
      <c r="D29" s="36">
        <v>1410</v>
      </c>
      <c r="E29" s="36">
        <v>3</v>
      </c>
      <c r="F29" s="37">
        <v>17</v>
      </c>
      <c r="G29" s="38">
        <v>38694.278751670608</v>
      </c>
      <c r="H29" s="38">
        <f>Table1[[#This Row],[Cost]]+IF(Table1[[#This Row],[n]]=0,0,IFERROR(VLOOKUP(Table1[[#This Row],[DRG]],HCPCs,5,0),0))</f>
        <v>40844.187251091258</v>
      </c>
      <c r="I29" s="39">
        <v>2.3787999999999987</v>
      </c>
      <c r="J29" s="39">
        <f>Table1[[#This Row],[W (3M)]]-IFERROR((Table1[[#This Row],[W (3M)]]-Table1[[#This Row],[Adjusted Cost]]*Casemix/TotalCost)*EXP(-a/Table1[[#This Row],[n]]),)</f>
        <v>4.7474579658967588</v>
      </c>
      <c r="K29" s="39">
        <f>VLOOKUP(Table1[[#This Row],[BaseDRG]],BaseDRGTable,13+Table1[[#This Row],[severity]],FALSE)</f>
        <v>4.7474579658967588</v>
      </c>
      <c r="L29" s="39">
        <f>IF(Table1[[#This Row],[W (severity)]]&lt;Table1[[#This Row],[W (curr)]],MAX(Table1[[#This Row],[W (severity)]],0.7*Table1[[#This Row],[W (curr)]]),Table1[[#This Row],[W (severity)]])</f>
        <v>4.7474579658967588</v>
      </c>
      <c r="M29" s="39">
        <f>ROUND(IF(VLOOKUP(Table1[[#This Row],[BaseDRG]],BaseDRGTable,8,0)&gt;0,Table1[[#This Row],[w (limit)]]*Current_CaseMix/$L$797,Table1[[#This Row],[w (limit)]]),10)</f>
        <v>5.0894181059000001</v>
      </c>
      <c r="N29" s="41">
        <f>Table1[[#This Row],[n]]</f>
        <v>17</v>
      </c>
      <c r="O29" s="56">
        <v>3.2743399959136088</v>
      </c>
      <c r="P29" s="40">
        <f>Table1[[#This Row],[W (proposed)]]/Table1[[#This Row],[W (curr)]]-1</f>
        <v>0.55433403747064047</v>
      </c>
      <c r="Q29" s="41">
        <f>RANK(Table1[[#This Row],[∆W%]],Table1[∆W%])</f>
        <v>88</v>
      </c>
      <c r="R29" s="55">
        <f>Table1[W (proposed)]-Table1[[#This Row],[W (curr)]]</f>
        <v>1.8150781099863913</v>
      </c>
      <c r="S29" s="46"/>
      <c r="T29" s="63" t="s">
        <v>29</v>
      </c>
      <c r="U29" s="62">
        <f t="array" ref="U29">SUM(WeightUpdate!$N$6:$N$794*WeightUpdate!$O$6:$O$794*(WeightUpdate!$B$6:$B$794=$T29))/SUM(WeightUpdate!$N$6:$N$794*(WeightUpdate!$B$6:$B$794=$T29))</f>
        <v>0.70977910281686063</v>
      </c>
      <c r="V29" s="62">
        <f t="array" ref="V29">SUM(WeightUpdate!$F$6:$F$794*WeightUpdate!$M$6:$M$794*(WeightUpdate!$B$6:$B$794=$T29))/SUM(WeightUpdate!$F$6:$F$794*(WeightUpdate!$B$6:$B$794=$T29))</f>
        <v>0.70640534703793378</v>
      </c>
      <c r="W29" s="63">
        <f t="shared" si="0"/>
        <v>-4.7532475463670787E-3</v>
      </c>
    </row>
    <row r="30" spans="1:23" s="43" customFormat="1">
      <c r="A30" s="36">
        <v>14111</v>
      </c>
      <c r="B30" s="36" t="s">
        <v>9</v>
      </c>
      <c r="C30" s="36" t="s">
        <v>133</v>
      </c>
      <c r="D30" s="36">
        <v>1411</v>
      </c>
      <c r="E30" s="36">
        <v>1</v>
      </c>
      <c r="F30" s="37">
        <v>39</v>
      </c>
      <c r="G30" s="38">
        <v>12164.447556553707</v>
      </c>
      <c r="H30" s="38">
        <f>Table1[[#This Row],[Cost]]+IF(Table1[[#This Row],[n]]=0,0,IFERROR(VLOOKUP(Table1[[#This Row],[DRG]],HCPCs,5,0),0))</f>
        <v>13730.293016421781</v>
      </c>
      <c r="I30" s="39">
        <v>0.84879999999999844</v>
      </c>
      <c r="J30" s="39">
        <f>Table1[[#This Row],[W (3M)]]-IFERROR((Table1[[#This Row],[W (3M)]]-Table1[[#This Row],[Adjusted Cost]]*Casemix/TotalCost)*EXP(-a/Table1[[#This Row],[n]]),)</f>
        <v>1.6183364583139634</v>
      </c>
      <c r="K30" s="39">
        <f>VLOOKUP(Table1[[#This Row],[BaseDRG]],BaseDRGTable,13+Table1[[#This Row],[severity]],FALSE)</f>
        <v>1.6183364583139634</v>
      </c>
      <c r="L30" s="39">
        <f>IF(Table1[[#This Row],[W (severity)]]&lt;Table1[[#This Row],[W (curr)]],MAX(Table1[[#This Row],[W (severity)]],0.7*Table1[[#This Row],[W (curr)]]),Table1[[#This Row],[W (severity)]])</f>
        <v>1.6183364583139634</v>
      </c>
      <c r="M30" s="39">
        <f>ROUND(IF(VLOOKUP(Table1[[#This Row],[BaseDRG]],BaseDRGTable,8,0)&gt;0,Table1[[#This Row],[w (limit)]]*Current_CaseMix/$L$797,Table1[[#This Row],[w (limit)]]),10)</f>
        <v>1.7349054866</v>
      </c>
      <c r="N30" s="41">
        <f>Table1[[#This Row],[n]]</f>
        <v>39</v>
      </c>
      <c r="O30" s="56">
        <v>2.1419318744229705</v>
      </c>
      <c r="P30" s="40">
        <f>Table1[[#This Row],[W (proposed)]]/Table1[[#This Row],[W (curr)]]-1</f>
        <v>-0.19002770007922032</v>
      </c>
      <c r="Q30" s="41">
        <f>RANK(Table1[[#This Row],[∆W%]],Table1[∆W%])</f>
        <v>628</v>
      </c>
      <c r="R30" s="55">
        <f>Table1[W (proposed)]-Table1[[#This Row],[W (curr)]]</f>
        <v>-0.40702638782297051</v>
      </c>
      <c r="S30" s="46"/>
      <c r="T30" s="63" t="s">
        <v>16</v>
      </c>
      <c r="U30" s="62">
        <f t="array" ref="U30">SUM(WeightUpdate!$N$6:$N$794*WeightUpdate!$O$6:$O$794*(WeightUpdate!$B$6:$B$794=$T30))/SUM(WeightUpdate!$N$6:$N$794*(WeightUpdate!$B$6:$B$794=$T30))</f>
        <v>1.1636528211875452</v>
      </c>
      <c r="V30" s="62">
        <f t="array" ref="V30">SUM(WeightUpdate!$F$6:$F$794*WeightUpdate!$M$6:$M$794*(WeightUpdate!$B$6:$B$794=$T30))/SUM(WeightUpdate!$F$6:$F$794*(WeightUpdate!$B$6:$B$794=$T30))</f>
        <v>1.1534818935286353</v>
      </c>
      <c r="W30" s="63">
        <f t="shared" si="0"/>
        <v>-8.7405173379205836E-3</v>
      </c>
    </row>
    <row r="31" spans="1:23" s="43" customFormat="1">
      <c r="A31" s="36">
        <v>14112</v>
      </c>
      <c r="B31" s="36" t="s">
        <v>9</v>
      </c>
      <c r="C31" s="36" t="s">
        <v>376</v>
      </c>
      <c r="D31" s="36">
        <v>1411</v>
      </c>
      <c r="E31" s="36">
        <v>2</v>
      </c>
      <c r="F31" s="37">
        <v>66</v>
      </c>
      <c r="G31" s="38">
        <v>14910.941974288724</v>
      </c>
      <c r="H31" s="38">
        <f>Table1[[#This Row],[Cost]]+IF(Table1[[#This Row],[n]]=0,0,IFERROR(VLOOKUP(Table1[[#This Row],[DRG]],HCPCs,5,0),0))</f>
        <v>15488.969412127777</v>
      </c>
      <c r="I31" s="39">
        <v>0.98499999999999965</v>
      </c>
      <c r="J31" s="39">
        <f>Table1[[#This Row],[W (3M)]]-IFERROR((Table1[[#This Row],[W (3M)]]-Table1[[#This Row],[Adjusted Cost]]*Casemix/TotalCost)*EXP(-a/Table1[[#This Row],[n]]),)</f>
        <v>1.8332713502803466</v>
      </c>
      <c r="K31" s="39">
        <f>VLOOKUP(Table1[[#This Row],[BaseDRG]],BaseDRGTable,13+Table1[[#This Row],[severity]],FALSE)</f>
        <v>1.8332713502803466</v>
      </c>
      <c r="L31" s="39">
        <f>IF(Table1[[#This Row],[W (severity)]]&lt;Table1[[#This Row],[W (curr)]],MAX(Table1[[#This Row],[W (severity)]],0.7*Table1[[#This Row],[W (curr)]]),Table1[[#This Row],[W (severity)]])</f>
        <v>1.8332713502803466</v>
      </c>
      <c r="M31" s="39">
        <f>ROUND(IF(VLOOKUP(Table1[[#This Row],[BaseDRG]],BaseDRGTable,8,0)&gt;0,Table1[[#This Row],[w (limit)]]*Current_CaseMix/$L$797,Table1[[#This Row],[w (limit)]]),10)</f>
        <v>1.9653221724000001</v>
      </c>
      <c r="N31" s="41">
        <f>Table1[[#This Row],[n]]</f>
        <v>66</v>
      </c>
      <c r="O31" s="56">
        <v>2.4856301794375928</v>
      </c>
      <c r="P31" s="40">
        <f>Table1[[#This Row],[W (proposed)]]/Table1[[#This Row],[W (curr)]]-1</f>
        <v>-0.20932639591434288</v>
      </c>
      <c r="Q31" s="41">
        <f>RANK(Table1[[#This Row],[∆W%]],Table1[∆W%])</f>
        <v>649</v>
      </c>
      <c r="R31" s="55">
        <f>Table1[W (proposed)]-Table1[[#This Row],[W (curr)]]</f>
        <v>-0.52030800703759272</v>
      </c>
      <c r="S31" s="46"/>
      <c r="T31" s="63" t="s">
        <v>15</v>
      </c>
      <c r="U31" s="62">
        <f t="array" ref="U31">SUM(WeightUpdate!$N$6:$N$794*WeightUpdate!$O$6:$O$794*(WeightUpdate!$B$6:$B$794=$T31))/SUM(WeightUpdate!$N$6:$N$794*(WeightUpdate!$B$6:$B$794=$T31))</f>
        <v>1.0044456142860803</v>
      </c>
      <c r="V31" s="62">
        <f t="array" ref="V31">SUM(WeightUpdate!$F$6:$F$794*WeightUpdate!$M$6:$M$794*(WeightUpdate!$B$6:$B$794=$T31))/SUM(WeightUpdate!$F$6:$F$794*(WeightUpdate!$B$6:$B$794=$T31))</f>
        <v>0.97001853155038109</v>
      </c>
      <c r="W31" s="63">
        <f t="shared" si="0"/>
        <v>-3.4274710592637314E-2</v>
      </c>
    </row>
    <row r="32" spans="1:23" s="43" customFormat="1">
      <c r="A32" s="36">
        <v>14113</v>
      </c>
      <c r="B32" s="36" t="s">
        <v>9</v>
      </c>
      <c r="C32" s="36" t="s">
        <v>346</v>
      </c>
      <c r="D32" s="36">
        <v>1411</v>
      </c>
      <c r="E32" s="36">
        <v>3</v>
      </c>
      <c r="F32" s="37">
        <v>58</v>
      </c>
      <c r="G32" s="38">
        <v>29688.963802646202</v>
      </c>
      <c r="H32" s="38">
        <f>Table1[[#This Row],[Cost]]+IF(Table1[[#This Row],[n]]=0,0,IFERROR(VLOOKUP(Table1[[#This Row],[DRG]],HCPCs,5,0),0))</f>
        <v>30491.331225290891</v>
      </c>
      <c r="I32" s="39">
        <v>1.4431999999999996</v>
      </c>
      <c r="J32" s="39">
        <f>Table1[[#This Row],[W (3M)]]-IFERROR((Table1[[#This Row],[W (3M)]]-Table1[[#This Row],[Adjusted Cost]]*Casemix/TotalCost)*EXP(-a/Table1[[#This Row],[n]]),)</f>
        <v>3.5993659491518044</v>
      </c>
      <c r="K32" s="39">
        <f>VLOOKUP(Table1[[#This Row],[BaseDRG]],BaseDRGTable,13+Table1[[#This Row],[severity]],FALSE)</f>
        <v>3.5993659491518044</v>
      </c>
      <c r="L32" s="39">
        <f>IF(Table1[[#This Row],[W (severity)]]&lt;Table1[[#This Row],[W (curr)]],MAX(Table1[[#This Row],[W (severity)]],0.7*Table1[[#This Row],[W (curr)]]),Table1[[#This Row],[W (severity)]])</f>
        <v>3.5993659491518044</v>
      </c>
      <c r="M32" s="39">
        <f>ROUND(IF(VLOOKUP(Table1[[#This Row],[BaseDRG]],BaseDRGTable,8,0)&gt;0,Table1[[#This Row],[w (limit)]]*Current_CaseMix/$L$797,Table1[[#This Row],[w (limit)]]),10)</f>
        <v>3.8586288415999999</v>
      </c>
      <c r="N32" s="41">
        <f>Table1[[#This Row],[n]]</f>
        <v>58</v>
      </c>
      <c r="O32" s="56">
        <v>3.641889822298817</v>
      </c>
      <c r="P32" s="40">
        <f>Table1[[#This Row],[W (proposed)]]/Table1[[#This Row],[W (curr)]]-1</f>
        <v>5.9512788655526672E-2</v>
      </c>
      <c r="Q32" s="41">
        <f>RANK(Table1[[#This Row],[∆W%]],Table1[∆W%])</f>
        <v>352</v>
      </c>
      <c r="R32" s="55">
        <f>Table1[W (proposed)]-Table1[[#This Row],[W (curr)]]</f>
        <v>0.21673901930118289</v>
      </c>
      <c r="S32" s="46"/>
      <c r="T32" s="63" t="s">
        <v>12</v>
      </c>
      <c r="U32" s="62">
        <f t="array" ref="U32">SUM(WeightUpdate!$N$6:$N$794*WeightUpdate!$O$6:$O$794*(WeightUpdate!$B$6:$B$794=$T32))/SUM(WeightUpdate!$N$6:$N$794*(WeightUpdate!$B$6:$B$794=$T32))</f>
        <v>0.94898174544198599</v>
      </c>
      <c r="V32" s="62">
        <f t="array" ref="V32">SUM(WeightUpdate!$F$6:$F$794*WeightUpdate!$M$6:$M$794*(WeightUpdate!$B$6:$B$794=$T32))/SUM(WeightUpdate!$F$6:$F$794*(WeightUpdate!$B$6:$B$794=$T32))</f>
        <v>0.876994413719698</v>
      </c>
      <c r="W32" s="63">
        <f t="shared" si="0"/>
        <v>-7.5857446223857594E-2</v>
      </c>
    </row>
    <row r="33" spans="1:23" s="43" customFormat="1">
      <c r="A33" s="36">
        <v>14121</v>
      </c>
      <c r="B33" s="36" t="s">
        <v>9</v>
      </c>
      <c r="C33" s="36" t="s">
        <v>208</v>
      </c>
      <c r="D33" s="36">
        <v>1412</v>
      </c>
      <c r="E33" s="36">
        <v>1</v>
      </c>
      <c r="F33" s="37">
        <v>46</v>
      </c>
      <c r="G33" s="38">
        <v>6086.7582024266949</v>
      </c>
      <c r="H33" s="38">
        <f>Table1[[#This Row],[Cost]]+IF(Table1[[#This Row],[n]]=0,0,IFERROR(VLOOKUP(Table1[[#This Row],[DRG]],HCPCs,5,0),0))</f>
        <v>6102.2157757454825</v>
      </c>
      <c r="I33" s="39">
        <v>0.74960000000000071</v>
      </c>
      <c r="J33" s="39">
        <f>Table1[[#This Row],[W (3M)]]-IFERROR((Table1[[#This Row],[W (3M)]]-Table1[[#This Row],[Adjusted Cost]]*Casemix/TotalCost)*EXP(-a/Table1[[#This Row],[n]]),)</f>
        <v>0.72673370047494978</v>
      </c>
      <c r="K33" s="39">
        <f>VLOOKUP(Table1[[#This Row],[BaseDRG]],BaseDRGTable,13+Table1[[#This Row],[severity]],FALSE)</f>
        <v>0.72673370047494978</v>
      </c>
      <c r="L33" s="39">
        <f>IF(Table1[[#This Row],[W (severity)]]&lt;Table1[[#This Row],[W (curr)]],MAX(Table1[[#This Row],[W (severity)]],0.7*Table1[[#This Row],[W (curr)]]),Table1[[#This Row],[W (severity)]])</f>
        <v>0.72673370047494978</v>
      </c>
      <c r="M33" s="39">
        <f>ROUND(IF(VLOOKUP(Table1[[#This Row],[BaseDRG]],BaseDRGTable,8,0)&gt;0,Table1[[#This Row],[w (limit)]]*Current_CaseMix/$L$797,Table1[[#This Row],[w (limit)]]),10)</f>
        <v>0.77908044259999998</v>
      </c>
      <c r="N33" s="41">
        <f>Table1[[#This Row],[n]]</f>
        <v>46</v>
      </c>
      <c r="O33" s="56">
        <v>0.67305141634994581</v>
      </c>
      <c r="P33" s="40">
        <f>Table1[[#This Row],[W (proposed)]]/Table1[[#This Row],[W (curr)]]-1</f>
        <v>0.15753480889330085</v>
      </c>
      <c r="Q33" s="41">
        <f>RANK(Table1[[#This Row],[∆W%]],Table1[∆W%])</f>
        <v>266</v>
      </c>
      <c r="R33" s="55">
        <f>Table1[W (proposed)]-Table1[[#This Row],[W (curr)]]</f>
        <v>0.10602902625005417</v>
      </c>
      <c r="S33" s="46"/>
      <c r="T33" s="63" t="s">
        <v>27</v>
      </c>
      <c r="U33" s="62">
        <f t="array" ref="U33">SUM(WeightUpdate!$N$6:$N$794*WeightUpdate!$O$6:$O$794*(WeightUpdate!$B$6:$B$794=$T33))/SUM(WeightUpdate!$N$6:$N$794*(WeightUpdate!$B$6:$B$794=$T33))</f>
        <v>1.2259773797953486</v>
      </c>
      <c r="V33" s="62">
        <f t="array" ref="V33">SUM(WeightUpdate!$F$6:$F$794*WeightUpdate!$M$6:$M$794*(WeightUpdate!$B$6:$B$794=$T33))/SUM(WeightUpdate!$F$6:$F$794*(WeightUpdate!$B$6:$B$794=$T33))</f>
        <v>1.1297682653478991</v>
      </c>
      <c r="W33" s="63">
        <f t="shared" si="0"/>
        <v>-7.8475440112532602E-2</v>
      </c>
    </row>
    <row r="34" spans="1:23" s="43" customFormat="1">
      <c r="A34" s="36">
        <v>14122</v>
      </c>
      <c r="B34" s="36" t="s">
        <v>9</v>
      </c>
      <c r="C34" s="36" t="s">
        <v>457</v>
      </c>
      <c r="D34" s="36">
        <v>1412</v>
      </c>
      <c r="E34" s="36">
        <v>2</v>
      </c>
      <c r="F34" s="37">
        <v>23</v>
      </c>
      <c r="G34" s="38">
        <v>9175.0025986166002</v>
      </c>
      <c r="H34" s="38">
        <f>Table1[[#This Row],[Cost]]+IF(Table1[[#This Row],[n]]=0,0,IFERROR(VLOOKUP(Table1[[#This Row],[DRG]],HCPCs,5,0),0))</f>
        <v>9175.0025986166002</v>
      </c>
      <c r="I34" s="39">
        <v>0.94279999999999986</v>
      </c>
      <c r="J34" s="39">
        <f>Table1[[#This Row],[W (3M)]]-IFERROR((Table1[[#This Row],[W (3M)]]-Table1[[#This Row],[Adjusted Cost]]*Casemix/TotalCost)*EXP(-a/Table1[[#This Row],[n]]),)</f>
        <v>1.0869761572789229</v>
      </c>
      <c r="K34" s="39">
        <f>VLOOKUP(Table1[[#This Row],[BaseDRG]],BaseDRGTable,13+Table1[[#This Row],[severity]],FALSE)</f>
        <v>1.0869761572789229</v>
      </c>
      <c r="L34" s="39">
        <f>IF(Table1[[#This Row],[W (severity)]]&lt;Table1[[#This Row],[W (curr)]],MAX(Table1[[#This Row],[W (severity)]],0.7*Table1[[#This Row],[W (curr)]]),Table1[[#This Row],[W (severity)]])</f>
        <v>1.0869761572789229</v>
      </c>
      <c r="M34" s="39">
        <f>ROUND(IF(VLOOKUP(Table1[[#This Row],[BaseDRG]],BaseDRGTable,8,0)&gt;0,Table1[[#This Row],[w (limit)]]*Current_CaseMix/$L$797,Table1[[#This Row],[w (limit)]]),10)</f>
        <v>1.1652712198999999</v>
      </c>
      <c r="N34" s="41">
        <f>Table1[[#This Row],[n]]</f>
        <v>23</v>
      </c>
      <c r="O34" s="56">
        <v>1.2000110343128088</v>
      </c>
      <c r="P34" s="40">
        <f>Table1[[#This Row],[W (proposed)]]/Table1[[#This Row],[W (curr)]]-1</f>
        <v>-2.8949579145080673E-2</v>
      </c>
      <c r="Q34" s="41">
        <f>RANK(Table1[[#This Row],[∆W%]],Table1[∆W%])</f>
        <v>471</v>
      </c>
      <c r="R34" s="55">
        <f>Table1[W (proposed)]-Table1[[#This Row],[W (curr)]]</f>
        <v>-3.4739814412808823E-2</v>
      </c>
      <c r="S34" s="46"/>
      <c r="T34" s="63" t="s">
        <v>18</v>
      </c>
      <c r="U34" s="62">
        <f t="array" ref="U34">SUM(WeightUpdate!$N$6:$N$794*WeightUpdate!$O$6:$O$794*(WeightUpdate!$B$6:$B$794=$T34))/SUM(WeightUpdate!$N$6:$N$794*(WeightUpdate!$B$6:$B$794=$T34))</f>
        <v>0.67979685612104934</v>
      </c>
      <c r="V34" s="62">
        <f t="array" ref="V34">SUM(WeightUpdate!$F$6:$F$794*WeightUpdate!$M$6:$M$794*(WeightUpdate!$B$6:$B$794=$T34))/SUM(WeightUpdate!$F$6:$F$794*(WeightUpdate!$B$6:$B$794=$T34))</f>
        <v>0.59507995926371426</v>
      </c>
      <c r="W34" s="63">
        <f t="shared" si="0"/>
        <v>-0.12462090122148162</v>
      </c>
    </row>
    <row r="35" spans="1:23" s="43" customFormat="1">
      <c r="A35" s="36">
        <v>14123</v>
      </c>
      <c r="B35" s="36" t="s">
        <v>9</v>
      </c>
      <c r="C35" s="36" t="s">
        <v>672</v>
      </c>
      <c r="D35" s="36">
        <v>1412</v>
      </c>
      <c r="E35" s="36">
        <v>3</v>
      </c>
      <c r="F35" s="37">
        <v>6</v>
      </c>
      <c r="G35" s="38">
        <v>24077.925349999998</v>
      </c>
      <c r="H35" s="38">
        <f>Table1[[#This Row],[Cost]]+IF(Table1[[#This Row],[n]]=0,0,IFERROR(VLOOKUP(Table1[[#This Row],[DRG]],HCPCs,5,0),0))</f>
        <v>24077.925349999998</v>
      </c>
      <c r="I35" s="39">
        <v>1.3737999999999999</v>
      </c>
      <c r="J35" s="39">
        <f>Table1[[#This Row],[W (3M)]]-IFERROR((Table1[[#This Row],[W (3M)]]-Table1[[#This Row],[Adjusted Cost]]*Casemix/TotalCost)*EXP(-a/Table1[[#This Row],[n]]),)</f>
        <v>2.6796806255318915</v>
      </c>
      <c r="K35" s="39">
        <f>VLOOKUP(Table1[[#This Row],[BaseDRG]],BaseDRGTable,13+Table1[[#This Row],[severity]],FALSE)</f>
        <v>2.6796806255318915</v>
      </c>
      <c r="L35" s="39">
        <f>IF(Table1[[#This Row],[W (severity)]]&lt;Table1[[#This Row],[W (curr)]],MAX(Table1[[#This Row],[W (severity)]],0.7*Table1[[#This Row],[W (curr)]]),Table1[[#This Row],[W (severity)]])</f>
        <v>2.6796806255318915</v>
      </c>
      <c r="M35" s="39">
        <f>ROUND(IF(VLOOKUP(Table1[[#This Row],[BaseDRG]],BaseDRGTable,8,0)&gt;0,Table1[[#This Row],[w (limit)]]*Current_CaseMix/$L$797,Table1[[#This Row],[w (limit)]]),10)</f>
        <v>2.8726984402000002</v>
      </c>
      <c r="N35" s="41">
        <f>Table1[[#This Row],[n]]</f>
        <v>6</v>
      </c>
      <c r="O35" s="56">
        <v>2.7149564815408387</v>
      </c>
      <c r="P35" s="40">
        <f>Table1[[#This Row],[W (proposed)]]/Table1[[#This Row],[W (curr)]]-1</f>
        <v>5.8101100231867209E-2</v>
      </c>
      <c r="Q35" s="41">
        <f>RANK(Table1[[#This Row],[∆W%]],Table1[∆W%])</f>
        <v>354</v>
      </c>
      <c r="R35" s="55">
        <f>Table1[W (proposed)]-Table1[[#This Row],[W (curr)]]</f>
        <v>0.15774195865916152</v>
      </c>
      <c r="S35" s="46"/>
      <c r="T35" s="63" t="s">
        <v>28</v>
      </c>
      <c r="U35" s="62">
        <f t="array" ref="U35">SUM(WeightUpdate!$N$6:$N$794*WeightUpdate!$O$6:$O$794*(WeightUpdate!$B$6:$B$794=$T35))/SUM(WeightUpdate!$N$6:$N$794*(WeightUpdate!$B$6:$B$794=$T35))</f>
        <v>1.1258371268687208</v>
      </c>
      <c r="V35" s="62">
        <f t="array" ref="V35">SUM(WeightUpdate!$F$6:$F$794*WeightUpdate!$M$6:$M$794*(WeightUpdate!$B$6:$B$794=$T35))/SUM(WeightUpdate!$F$6:$F$794*(WeightUpdate!$B$6:$B$794=$T35))</f>
        <v>0.97973554628116588</v>
      </c>
      <c r="W35" s="63">
        <f t="shared" si="0"/>
        <v>-0.12977150699755813</v>
      </c>
    </row>
    <row r="36" spans="1:23" s="43" customFormat="1">
      <c r="A36" s="36">
        <v>14131</v>
      </c>
      <c r="B36" s="36" t="s">
        <v>9</v>
      </c>
      <c r="C36" s="36" t="s">
        <v>99</v>
      </c>
      <c r="D36" s="36">
        <v>1413</v>
      </c>
      <c r="E36" s="36">
        <v>1</v>
      </c>
      <c r="F36" s="37">
        <v>30</v>
      </c>
      <c r="G36" s="38">
        <v>13945.29735804598</v>
      </c>
      <c r="H36" s="38">
        <f>Table1[[#This Row],[Cost]]+IF(Table1[[#This Row],[n]]=0,0,IFERROR(VLOOKUP(Table1[[#This Row],[DRG]],HCPCs,5,0),0))</f>
        <v>14657.138936014466</v>
      </c>
      <c r="I36" s="39">
        <v>1.0001999999999998</v>
      </c>
      <c r="J36" s="39">
        <f>Table1[[#This Row],[W (3M)]]-IFERROR((Table1[[#This Row],[W (3M)]]-Table1[[#This Row],[Adjusted Cost]]*Casemix/TotalCost)*EXP(-a/Table1[[#This Row],[n]]),)</f>
        <v>1.725016685350135</v>
      </c>
      <c r="K36" s="39">
        <f>VLOOKUP(Table1[[#This Row],[BaseDRG]],BaseDRGTable,13+Table1[[#This Row],[severity]],FALSE)</f>
        <v>1.725016685350135</v>
      </c>
      <c r="L36" s="39">
        <f>IF(Table1[[#This Row],[W (severity)]]&lt;Table1[[#This Row],[W (curr)]],MAX(Table1[[#This Row],[W (severity)]],0.7*Table1[[#This Row],[W (curr)]]),Table1[[#This Row],[W (severity)]])</f>
        <v>1.725016685350135</v>
      </c>
      <c r="M36" s="39">
        <f>ROUND(IF(VLOOKUP(Table1[[#This Row],[BaseDRG]],BaseDRGTable,8,0)&gt;0,Table1[[#This Row],[w (limit)]]*Current_CaseMix/$L$797,Table1[[#This Row],[w (limit)]]),10)</f>
        <v>1.8492699071000001</v>
      </c>
      <c r="N36" s="41">
        <f>Table1[[#This Row],[n]]</f>
        <v>30</v>
      </c>
      <c r="O36" s="56">
        <v>2.093570364282594</v>
      </c>
      <c r="P36" s="40">
        <f>Table1[[#This Row],[W (proposed)]]/Table1[[#This Row],[W (curr)]]-1</f>
        <v>-0.11669082699606736</v>
      </c>
      <c r="Q36" s="41">
        <f>RANK(Table1[[#This Row],[∆W%]],Table1[∆W%])</f>
        <v>557</v>
      </c>
      <c r="R36" s="55">
        <f>Table1[W (proposed)]-Table1[[#This Row],[W (curr)]]</f>
        <v>-0.24430045718259397</v>
      </c>
      <c r="S36" s="46"/>
      <c r="T36" s="63" t="s">
        <v>26</v>
      </c>
      <c r="U36" s="62">
        <f t="array" ref="U36">SUM(WeightUpdate!$N$6:$N$794*WeightUpdate!$O$6:$O$794*(WeightUpdate!$B$6:$B$794=$T36))/SUM(WeightUpdate!$N$6:$N$794*(WeightUpdate!$B$6:$B$794=$T36))</f>
        <v>1.7203304789575213</v>
      </c>
      <c r="V36" s="62">
        <f t="array" ref="V36">SUM(WeightUpdate!$F$6:$F$794*WeightUpdate!$M$6:$M$794*(WeightUpdate!$B$6:$B$794=$T36))/SUM(WeightUpdate!$F$6:$F$794*(WeightUpdate!$B$6:$B$794=$T36))</f>
        <v>1.4734443407768572</v>
      </c>
      <c r="W36" s="63">
        <f t="shared" si="0"/>
        <v>-0.1435108784041722</v>
      </c>
    </row>
    <row r="37" spans="1:23" s="43" customFormat="1">
      <c r="A37" s="36">
        <v>14132</v>
      </c>
      <c r="B37" s="36" t="s">
        <v>9</v>
      </c>
      <c r="C37" s="36" t="s">
        <v>386</v>
      </c>
      <c r="D37" s="36">
        <v>1413</v>
      </c>
      <c r="E37" s="36">
        <v>2</v>
      </c>
      <c r="F37" s="37">
        <v>59</v>
      </c>
      <c r="G37" s="38">
        <v>16196.678515689789</v>
      </c>
      <c r="H37" s="38">
        <f>Table1[[#This Row],[Cost]]+IF(Table1[[#This Row],[n]]=0,0,IFERROR(VLOOKUP(Table1[[#This Row],[DRG]],HCPCs,5,0),0))</f>
        <v>16200.649894876071</v>
      </c>
      <c r="I37" s="39">
        <v>1.3233000000000017</v>
      </c>
      <c r="J37" s="39">
        <f>Table1[[#This Row],[W (3M)]]-IFERROR((Table1[[#This Row],[W (3M)]]-Table1[[#This Row],[Adjusted Cost]]*Casemix/TotalCost)*EXP(-a/Table1[[#This Row],[n]]),)</f>
        <v>1.9201772977791003</v>
      </c>
      <c r="K37" s="39">
        <f>VLOOKUP(Table1[[#This Row],[BaseDRG]],BaseDRGTable,13+Table1[[#This Row],[severity]],FALSE)</f>
        <v>1.9201772977791003</v>
      </c>
      <c r="L37" s="39">
        <f>IF(Table1[[#This Row],[W (severity)]]&lt;Table1[[#This Row],[W (curr)]],MAX(Table1[[#This Row],[W (severity)]],0.7*Table1[[#This Row],[W (curr)]]),Table1[[#This Row],[W (severity)]])</f>
        <v>1.9201772977791003</v>
      </c>
      <c r="M37" s="39">
        <f>ROUND(IF(VLOOKUP(Table1[[#This Row],[BaseDRG]],BaseDRGTable,8,0)&gt;0,Table1[[#This Row],[w (limit)]]*Current_CaseMix/$L$797,Table1[[#This Row],[w (limit)]]),10)</f>
        <v>2.0584879689000002</v>
      </c>
      <c r="N37" s="41">
        <f>Table1[[#This Row],[n]]</f>
        <v>59</v>
      </c>
      <c r="O37" s="56">
        <v>2.4155956556164848</v>
      </c>
      <c r="P37" s="40">
        <f>Table1[[#This Row],[W (proposed)]]/Table1[[#This Row],[W (curr)]]-1</f>
        <v>-0.1478342146733771</v>
      </c>
      <c r="Q37" s="41">
        <f>RANK(Table1[[#This Row],[∆W%]],Table1[∆W%])</f>
        <v>592</v>
      </c>
      <c r="R37" s="55">
        <f>Table1[W (proposed)]-Table1[[#This Row],[W (curr)]]</f>
        <v>-0.35710768671648463</v>
      </c>
      <c r="T37" s="63" t="s">
        <v>30</v>
      </c>
      <c r="U37" s="62">
        <f t="array" ref="U37">SUM(WeightUpdate!$N$6:$N$794*WeightUpdate!$O$6:$O$794*(WeightUpdate!$B$6:$B$794=$T37))/SUM(WeightUpdate!$N$6:$N$794*(WeightUpdate!$B$6:$B$794=$T37))</f>
        <v>1.4491965077305615</v>
      </c>
      <c r="V37" s="62">
        <f t="array" ref="V37">SUM(WeightUpdate!$F$6:$F$794*WeightUpdate!$M$6:$M$794*(WeightUpdate!$B$6:$B$794=$T37))/SUM(WeightUpdate!$F$6:$F$794*(WeightUpdate!$B$6:$B$794=$T37))</f>
        <v>1.2085468602024572</v>
      </c>
      <c r="W37" s="63">
        <f t="shared" si="0"/>
        <v>-0.16605729191616747</v>
      </c>
    </row>
    <row r="38" spans="1:23" s="43" customFormat="1">
      <c r="A38" s="36">
        <v>14133</v>
      </c>
      <c r="B38" s="36" t="s">
        <v>9</v>
      </c>
      <c r="C38" s="36" t="s">
        <v>312</v>
      </c>
      <c r="D38" s="36">
        <v>1413</v>
      </c>
      <c r="E38" s="36">
        <v>3</v>
      </c>
      <c r="F38" s="37">
        <v>73</v>
      </c>
      <c r="G38" s="38">
        <v>53683.873536505002</v>
      </c>
      <c r="H38" s="38">
        <f>Table1[[#This Row],[Cost]]+IF(Table1[[#This Row],[n]]=0,0,IFERROR(VLOOKUP(Table1[[#This Row],[DRG]],HCPCs,5,0),0))</f>
        <v>55240.847220037642</v>
      </c>
      <c r="I38" s="39">
        <v>2.1397999999999979</v>
      </c>
      <c r="J38" s="39">
        <f>Table1[[#This Row],[W (3M)]]-IFERROR((Table1[[#This Row],[W (3M)]]-Table1[[#This Row],[Adjusted Cost]]*Casemix/TotalCost)*EXP(-a/Table1[[#This Row],[n]]),)</f>
        <v>6.5268478926213778</v>
      </c>
      <c r="K38" s="39">
        <f>VLOOKUP(Table1[[#This Row],[BaseDRG]],BaseDRGTable,13+Table1[[#This Row],[severity]],FALSE)</f>
        <v>6.5268478926213778</v>
      </c>
      <c r="L38" s="39">
        <f>IF(Table1[[#This Row],[W (severity)]]&lt;Table1[[#This Row],[W (curr)]],MAX(Table1[[#This Row],[W (severity)]],0.7*Table1[[#This Row],[W (curr)]]),Table1[[#This Row],[W (severity)]])</f>
        <v>6.5268478926213778</v>
      </c>
      <c r="M38" s="39">
        <f>ROUND(IF(VLOOKUP(Table1[[#This Row],[BaseDRG]],BaseDRGTable,8,0)&gt;0,Table1[[#This Row],[w (limit)]]*Current_CaseMix/$L$797,Table1[[#This Row],[w (limit)]]),10)</f>
        <v>6.9969777673999998</v>
      </c>
      <c r="N38" s="41">
        <f>Table1[[#This Row],[n]]</f>
        <v>73</v>
      </c>
      <c r="O38" s="56">
        <v>7.7863731081591681</v>
      </c>
      <c r="P38" s="40">
        <f>Table1[[#This Row],[W (proposed)]]/Table1[[#This Row],[W (curr)]]-1</f>
        <v>-0.10138164839955821</v>
      </c>
      <c r="Q38" s="41">
        <f>RANK(Table1[[#This Row],[∆W%]],Table1[∆W%])</f>
        <v>544</v>
      </c>
      <c r="R38" s="55">
        <f>Table1[W (proposed)]-Table1[[#This Row],[W (curr)]]</f>
        <v>-0.78939534075916828</v>
      </c>
      <c r="T38" s="63" t="s">
        <v>23</v>
      </c>
      <c r="U38" s="62">
        <f t="array" ref="U38">SUM(WeightUpdate!$N$6:$N$794*WeightUpdate!$O$6:$O$794*(WeightUpdate!$B$6:$B$794=$T38))/SUM(WeightUpdate!$N$6:$N$794*(WeightUpdate!$B$6:$B$794=$T38))</f>
        <v>0.91587477563235553</v>
      </c>
      <c r="V38" s="62">
        <f t="array" ref="V38">SUM(WeightUpdate!$F$6:$F$794*WeightUpdate!$M$6:$M$794*(WeightUpdate!$B$6:$B$794=$T38))/SUM(WeightUpdate!$F$6:$F$794*(WeightUpdate!$B$6:$B$794=$T38))</f>
        <v>0.72315333536923088</v>
      </c>
      <c r="W38" s="63">
        <f t="shared" si="0"/>
        <v>-0.2104233519588552</v>
      </c>
    </row>
    <row r="39" spans="1:23" s="43" customFormat="1">
      <c r="A39" s="36">
        <v>14141</v>
      </c>
      <c r="B39" s="36" t="s">
        <v>9</v>
      </c>
      <c r="C39" s="36" t="s">
        <v>307</v>
      </c>
      <c r="D39" s="36">
        <v>1414</v>
      </c>
      <c r="E39" s="36">
        <v>1</v>
      </c>
      <c r="F39" s="37">
        <v>152</v>
      </c>
      <c r="G39" s="38">
        <v>6249.279916000447</v>
      </c>
      <c r="H39" s="38">
        <f>Table1[[#This Row],[Cost]]+IF(Table1[[#This Row],[n]]=0,0,IFERROR(VLOOKUP(Table1[[#This Row],[DRG]],HCPCs,5,0),0))</f>
        <v>6249.279916000447</v>
      </c>
      <c r="I39" s="39">
        <v>0.91030000000000333</v>
      </c>
      <c r="J39" s="39">
        <f>Table1[[#This Row],[W (3M)]]-IFERROR((Table1[[#This Row],[W (3M)]]-Table1[[#This Row],[Adjusted Cost]]*Casemix/TotalCost)*EXP(-a/Table1[[#This Row],[n]]),)</f>
        <v>0.74471106820602062</v>
      </c>
      <c r="K39" s="39">
        <f>VLOOKUP(Table1[[#This Row],[BaseDRG]],BaseDRGTable,13+Table1[[#This Row],[severity]],FALSE)</f>
        <v>0.74471106820602062</v>
      </c>
      <c r="L39" s="39">
        <f>IF(Table1[[#This Row],[W (severity)]]&lt;Table1[[#This Row],[W (curr)]],MAX(Table1[[#This Row],[W (severity)]],0.7*Table1[[#This Row],[W (curr)]]),Table1[[#This Row],[W (severity)]])</f>
        <v>0.74471106820602062</v>
      </c>
      <c r="M39" s="39">
        <f>ROUND(IF(VLOOKUP(Table1[[#This Row],[BaseDRG]],BaseDRGTable,8,0)&gt;0,Table1[[#This Row],[w (limit)]]*Current_CaseMix/$L$797,Table1[[#This Row],[w (limit)]]),10)</f>
        <v>0.79835272300000004</v>
      </c>
      <c r="N39" s="41">
        <f>Table1[[#This Row],[n]]</f>
        <v>152</v>
      </c>
      <c r="O39" s="56">
        <v>0.85921775418475121</v>
      </c>
      <c r="P39" s="40">
        <f>Table1[[#This Row],[W (proposed)]]/Table1[[#This Row],[W (curr)]]-1</f>
        <v>-7.0837725231250093E-2</v>
      </c>
      <c r="Q39" s="41">
        <f>RANK(Table1[[#This Row],[∆W%]],Table1[∆W%])</f>
        <v>519</v>
      </c>
      <c r="R39" s="55">
        <f>Table1[W (proposed)]-Table1[[#This Row],[W (curr)]]</f>
        <v>-6.0865031184751173E-2</v>
      </c>
      <c r="T39" s="65"/>
      <c r="U39" s="65"/>
      <c r="V39" s="71"/>
      <c r="W39" s="65"/>
    </row>
    <row r="40" spans="1:23" s="43" customFormat="1">
      <c r="A40" s="36">
        <v>14142</v>
      </c>
      <c r="B40" s="36" t="s">
        <v>9</v>
      </c>
      <c r="C40" s="36" t="s">
        <v>748</v>
      </c>
      <c r="D40" s="36">
        <v>1414</v>
      </c>
      <c r="E40" s="36">
        <v>2</v>
      </c>
      <c r="F40" s="37">
        <v>235</v>
      </c>
      <c r="G40" s="38">
        <v>10326.601949513886</v>
      </c>
      <c r="H40" s="38">
        <f>Table1[[#This Row],[Cost]]+IF(Table1[[#This Row],[n]]=0,0,IFERROR(VLOOKUP(Table1[[#This Row],[DRG]],HCPCs,5,0),0))</f>
        <v>10326.601949513886</v>
      </c>
      <c r="I40" s="39">
        <v>1.1657999999999951</v>
      </c>
      <c r="J40" s="39">
        <f>Table1[[#This Row],[W (3M)]]-IFERROR((Table1[[#This Row],[W (3M)]]-Table1[[#This Row],[Adjusted Cost]]*Casemix/TotalCost)*EXP(-a/Table1[[#This Row],[n]]),)</f>
        <v>1.2289361084409232</v>
      </c>
      <c r="K40" s="39">
        <f>VLOOKUP(Table1[[#This Row],[BaseDRG]],BaseDRGTable,13+Table1[[#This Row],[severity]],FALSE)</f>
        <v>1.2289361084409232</v>
      </c>
      <c r="L40" s="39">
        <f>IF(Table1[[#This Row],[W (severity)]]&lt;Table1[[#This Row],[W (curr)]],MAX(Table1[[#This Row],[W (severity)]],0.7*Table1[[#This Row],[W (curr)]]),Table1[[#This Row],[W (severity)]])</f>
        <v>1.2289361084409232</v>
      </c>
      <c r="M40" s="39">
        <f>ROUND(IF(VLOOKUP(Table1[[#This Row],[BaseDRG]],BaseDRGTable,8,0)&gt;0,Table1[[#This Row],[w (limit)]]*Current_CaseMix/$L$797,Table1[[#This Row],[w (limit)]]),10)</f>
        <v>1.3174565685999999</v>
      </c>
      <c r="N40" s="41">
        <f>Table1[[#This Row],[n]]</f>
        <v>235</v>
      </c>
      <c r="O40" s="56">
        <v>1.6762044837058658</v>
      </c>
      <c r="P40" s="40">
        <f>Table1[[#This Row],[W (proposed)]]/Table1[[#This Row],[W (curr)]]-1</f>
        <v>-0.21402395626142334</v>
      </c>
      <c r="Q40" s="41">
        <f>RANK(Table1[[#This Row],[∆W%]],Table1[∆W%])</f>
        <v>656</v>
      </c>
      <c r="R40" s="55">
        <f>Table1[W (proposed)]-Table1[[#This Row],[W (curr)]]</f>
        <v>-0.3587479151058659</v>
      </c>
      <c r="T40" s="65"/>
      <c r="U40" s="65"/>
      <c r="V40" s="71"/>
      <c r="W40" s="65"/>
    </row>
    <row r="41" spans="1:23" s="43" customFormat="1">
      <c r="A41" s="36">
        <v>14143</v>
      </c>
      <c r="B41" s="36" t="s">
        <v>9</v>
      </c>
      <c r="C41" s="36" t="s">
        <v>344</v>
      </c>
      <c r="D41" s="36">
        <v>1414</v>
      </c>
      <c r="E41" s="36">
        <v>3</v>
      </c>
      <c r="F41" s="37">
        <v>158</v>
      </c>
      <c r="G41" s="38">
        <v>27900.067842111719</v>
      </c>
      <c r="H41" s="38">
        <f>Table1[[#This Row],[Cost]]+IF(Table1[[#This Row],[n]]=0,0,IFERROR(VLOOKUP(Table1[[#This Row],[DRG]],HCPCs,5,0),0))</f>
        <v>28000.347031397247</v>
      </c>
      <c r="I41" s="39">
        <v>1.8743999999999981</v>
      </c>
      <c r="J41" s="39">
        <f>Table1[[#This Row],[W (3M)]]-IFERROR((Table1[[#This Row],[W (3M)]]-Table1[[#This Row],[Adjusted Cost]]*Casemix/TotalCost)*EXP(-a/Table1[[#This Row],[n]]),)</f>
        <v>3.3254504443116666</v>
      </c>
      <c r="K41" s="39">
        <f>VLOOKUP(Table1[[#This Row],[BaseDRG]],BaseDRGTable,13+Table1[[#This Row],[severity]],FALSE)</f>
        <v>3.3254504443116666</v>
      </c>
      <c r="L41" s="39">
        <f>IF(Table1[[#This Row],[W (severity)]]&lt;Table1[[#This Row],[W (curr)]],MAX(Table1[[#This Row],[W (severity)]],0.7*Table1[[#This Row],[W (curr)]]),Table1[[#This Row],[W (severity)]])</f>
        <v>3.3254504443116666</v>
      </c>
      <c r="M41" s="39">
        <f>ROUND(IF(VLOOKUP(Table1[[#This Row],[BaseDRG]],BaseDRGTable,8,0)&gt;0,Table1[[#This Row],[w (limit)]]*Current_CaseMix/$L$797,Table1[[#This Row],[w (limit)]]),10)</f>
        <v>3.5649831601000002</v>
      </c>
      <c r="N41" s="41">
        <f>Table1[[#This Row],[n]]</f>
        <v>158</v>
      </c>
      <c r="O41" s="56">
        <v>3.7546394546480877</v>
      </c>
      <c r="P41" s="40">
        <f>Table1[[#This Row],[W (proposed)]]/Table1[[#This Row],[W (curr)]]-1</f>
        <v>-5.0512518402612727E-2</v>
      </c>
      <c r="Q41" s="41">
        <f>RANK(Table1[[#This Row],[∆W%]],Table1[∆W%])</f>
        <v>495</v>
      </c>
      <c r="R41" s="55">
        <f>Table1[W (proposed)]-Table1[[#This Row],[W (curr)]]</f>
        <v>-0.18965629454808752</v>
      </c>
      <c r="T41" s="65"/>
      <c r="U41" s="65"/>
      <c r="V41" s="71"/>
      <c r="W41" s="65"/>
    </row>
    <row r="42" spans="1:23" s="43" customFormat="1">
      <c r="A42" s="36">
        <v>14151</v>
      </c>
      <c r="B42" s="36" t="s">
        <v>9</v>
      </c>
      <c r="C42" s="36" t="s">
        <v>306</v>
      </c>
      <c r="D42" s="36">
        <v>1415</v>
      </c>
      <c r="E42" s="36">
        <v>1</v>
      </c>
      <c r="F42" s="37">
        <v>16</v>
      </c>
      <c r="G42" s="38">
        <v>4520.8527062500007</v>
      </c>
      <c r="H42" s="38">
        <f>Table1[[#This Row],[Cost]]+IF(Table1[[#This Row],[n]]=0,0,IFERROR(VLOOKUP(Table1[[#This Row],[DRG]],HCPCs,5,0),0))</f>
        <v>4520.8527062500007</v>
      </c>
      <c r="I42" s="39">
        <v>0.77259999999999895</v>
      </c>
      <c r="J42" s="39">
        <f>Table1[[#This Row],[W (3M)]]-IFERROR((Table1[[#This Row],[W (3M)]]-Table1[[#This Row],[Adjusted Cost]]*Casemix/TotalCost)*EXP(-a/Table1[[#This Row],[n]]),)</f>
        <v>0.54954295929476527</v>
      </c>
      <c r="K42" s="39">
        <f>VLOOKUP(Table1[[#This Row],[BaseDRG]],BaseDRGTable,13+Table1[[#This Row],[severity]],FALSE)</f>
        <v>0.54954295929476527</v>
      </c>
      <c r="L42" s="39">
        <f>IF(Table1[[#This Row],[W (severity)]]&lt;Table1[[#This Row],[W (curr)]],MAX(Table1[[#This Row],[W (severity)]],0.7*Table1[[#This Row],[W (curr)]]),Table1[[#This Row],[W (severity)]])</f>
        <v>0.54954295929476527</v>
      </c>
      <c r="M42" s="39">
        <f>ROUND(IF(VLOOKUP(Table1[[#This Row],[BaseDRG]],BaseDRGTable,8,0)&gt;0,Table1[[#This Row],[w (limit)]]*Current_CaseMix/$L$797,Table1[[#This Row],[w (limit)]]),10)</f>
        <v>0.58912662459999998</v>
      </c>
      <c r="N42" s="41">
        <f>Table1[[#This Row],[n]]</f>
        <v>16</v>
      </c>
      <c r="O42" s="56">
        <v>0.51320775689358966</v>
      </c>
      <c r="P42" s="40">
        <f>Table1[[#This Row],[W (proposed)]]/Table1[[#This Row],[W (curr)]]-1</f>
        <v>0.14793008618174808</v>
      </c>
      <c r="Q42" s="41">
        <f>RANK(Table1[[#This Row],[∆W%]],Table1[∆W%])</f>
        <v>273</v>
      </c>
      <c r="R42" s="55">
        <f>Table1[W (proposed)]-Table1[[#This Row],[W (curr)]]</f>
        <v>7.591886770641032E-2</v>
      </c>
      <c r="T42" s="49" t="s">
        <v>43</v>
      </c>
      <c r="U42" s="58" t="s">
        <v>834</v>
      </c>
      <c r="V42" s="70" t="s">
        <v>835</v>
      </c>
      <c r="W42" s="58" t="s">
        <v>41</v>
      </c>
    </row>
    <row r="43" spans="1:23" s="43" customFormat="1">
      <c r="A43" s="36">
        <v>14152</v>
      </c>
      <c r="B43" s="36" t="s">
        <v>9</v>
      </c>
      <c r="C43" s="36" t="s">
        <v>485</v>
      </c>
      <c r="D43" s="36">
        <v>1415</v>
      </c>
      <c r="E43" s="36">
        <v>2</v>
      </c>
      <c r="F43" s="37">
        <v>28</v>
      </c>
      <c r="G43" s="38">
        <v>8113.1609185185189</v>
      </c>
      <c r="H43" s="38">
        <f>Table1[[#This Row],[Cost]]+IF(Table1[[#This Row],[n]]=0,0,IFERROR(VLOOKUP(Table1[[#This Row],[DRG]],HCPCs,5,0),0))</f>
        <v>8114.7701286399251</v>
      </c>
      <c r="I43" s="39">
        <v>0.93090000000000039</v>
      </c>
      <c r="J43" s="39">
        <f>Table1[[#This Row],[W (3M)]]-IFERROR((Table1[[#This Row],[W (3M)]]-Table1[[#This Row],[Adjusted Cost]]*Casemix/TotalCost)*EXP(-a/Table1[[#This Row],[n]]),)</f>
        <v>0.96489686183730783</v>
      </c>
      <c r="K43" s="39">
        <f>VLOOKUP(Table1[[#This Row],[BaseDRG]],BaseDRGTable,13+Table1[[#This Row],[severity]],FALSE)</f>
        <v>0.96489686183730783</v>
      </c>
      <c r="L43" s="39">
        <f>IF(Table1[[#This Row],[W (severity)]]&lt;Table1[[#This Row],[W (curr)]],MAX(Table1[[#This Row],[W (severity)]],0.7*Table1[[#This Row],[W (curr)]]),Table1[[#This Row],[W (severity)]])</f>
        <v>0.96489686183730783</v>
      </c>
      <c r="M43" s="39">
        <f>ROUND(IF(VLOOKUP(Table1[[#This Row],[BaseDRG]],BaseDRGTable,8,0)&gt;0,Table1[[#This Row],[w (limit)]]*Current_CaseMix/$L$797,Table1[[#This Row],[w (limit)]]),10)</f>
        <v>1.0343985336999999</v>
      </c>
      <c r="N43" s="41">
        <f>Table1[[#This Row],[n]]</f>
        <v>28</v>
      </c>
      <c r="O43" s="56">
        <v>1.1772740271301088</v>
      </c>
      <c r="P43" s="40">
        <f>Table1[[#This Row],[W (proposed)]]/Table1[[#This Row],[W (curr)]]-1</f>
        <v>-0.12136128899267618</v>
      </c>
      <c r="Q43" s="41">
        <f>RANK(Table1[[#This Row],[∆W%]],Table1[∆W%])</f>
        <v>562</v>
      </c>
      <c r="R43" s="55">
        <f>Table1[W (proposed)]-Table1[[#This Row],[W (curr)]]</f>
        <v>-0.14287549343010886</v>
      </c>
      <c r="S43" s="67">
        <v>1</v>
      </c>
      <c r="T43" s="65" t="str">
        <f>INDEX(WeightUpdate!$C$6:$C$794,MATCH(S43,WeightUpdate!$Q$6:$Q$794,0))</f>
        <v>IP Circumcision w/CC</v>
      </c>
      <c r="U43" s="66">
        <f>INDEX(WeightUpdate!$O$6:$O$794,MATCH(S43,WeightUpdate!$Q$6:$Q$794,0))</f>
        <v>0.30145400573420078</v>
      </c>
      <c r="V43" s="71">
        <f>INDEX(WeightUpdate!$M$6:$M$794,MATCH(S43,WeightUpdate!$Q$6:$Q$794,0))</f>
        <v>1.9999761081</v>
      </c>
      <c r="W43" s="63">
        <f t="shared" ref="W43:W52" si="1">V43/U43-1</f>
        <v>5.6344320196674609</v>
      </c>
    </row>
    <row r="44" spans="1:23" s="43" customFormat="1">
      <c r="A44" s="36">
        <v>14153</v>
      </c>
      <c r="B44" s="36" t="s">
        <v>9</v>
      </c>
      <c r="C44" s="36" t="s">
        <v>692</v>
      </c>
      <c r="D44" s="36">
        <v>1415</v>
      </c>
      <c r="E44" s="36">
        <v>3</v>
      </c>
      <c r="F44" s="37">
        <v>5</v>
      </c>
      <c r="G44" s="38">
        <v>32641.007623712019</v>
      </c>
      <c r="H44" s="38">
        <f>Table1[[#This Row],[Cost]]+IF(Table1[[#This Row],[n]]=0,0,IFERROR(VLOOKUP(Table1[[#This Row],[DRG]],HCPCs,5,0),0))</f>
        <v>33875.610017232037</v>
      </c>
      <c r="I44" s="39">
        <v>1.4132</v>
      </c>
      <c r="J44" s="39">
        <f>Table1[[#This Row],[W (3M)]]-IFERROR((Table1[[#This Row],[W (3M)]]-Table1[[#This Row],[Adjusted Cost]]*Casemix/TotalCost)*EXP(-a/Table1[[#This Row],[n]]),)</f>
        <v>3.6449092380622803</v>
      </c>
      <c r="K44" s="39">
        <f>VLOOKUP(Table1[[#This Row],[BaseDRG]],BaseDRGTable,13+Table1[[#This Row],[severity]],FALSE)</f>
        <v>3.6449092380622803</v>
      </c>
      <c r="L44" s="39">
        <f>IF(Table1[[#This Row],[W (severity)]]&lt;Table1[[#This Row],[W (curr)]],MAX(Table1[[#This Row],[W (severity)]],0.7*Table1[[#This Row],[W (curr)]]),Table1[[#This Row],[W (severity)]])</f>
        <v>3.6449092380622803</v>
      </c>
      <c r="M44" s="39">
        <f>ROUND(IF(VLOOKUP(Table1[[#This Row],[BaseDRG]],BaseDRGTable,8,0)&gt;0,Table1[[#This Row],[w (limit)]]*Current_CaseMix/$L$797,Table1[[#This Row],[w (limit)]]),10)</f>
        <v>3.9074526207</v>
      </c>
      <c r="N44" s="41">
        <f>Table1[[#This Row],[n]]</f>
        <v>5</v>
      </c>
      <c r="O44" s="56">
        <v>2.0063609413217538</v>
      </c>
      <c r="P44" s="40">
        <f>Table1[[#This Row],[W (proposed)]]/Table1[[#This Row],[W (curr)]]-1</f>
        <v>0.94753224119576496</v>
      </c>
      <c r="Q44" s="41">
        <f>RANK(Table1[[#This Row],[∆W%]],Table1[∆W%])</f>
        <v>33</v>
      </c>
      <c r="R44" s="55">
        <f>Table1[W (proposed)]-Table1[[#This Row],[W (curr)]]</f>
        <v>1.9010916793782462</v>
      </c>
      <c r="S44" s="67">
        <v>2</v>
      </c>
      <c r="T44" s="65" t="str">
        <f>INDEX(WeightUpdate!$C$6:$C$794,MATCH(S44,WeightUpdate!$Q$6:$Q$794,0))</f>
        <v>IM Major Chest Trauma</v>
      </c>
      <c r="U44" s="66">
        <f>INDEX(WeightUpdate!$O$6:$O$794,MATCH(S44,WeightUpdate!$Q$6:$Q$794,0))</f>
        <v>0.10256520645920746</v>
      </c>
      <c r="V44" s="71">
        <f>INDEX(WeightUpdate!$M$6:$M$794,MATCH(S44,WeightUpdate!$Q$6:$Q$794,0))</f>
        <v>0.54857001839999997</v>
      </c>
      <c r="W44" s="63">
        <f t="shared" si="1"/>
        <v>4.3485001136148336</v>
      </c>
    </row>
    <row r="45" spans="1:23" s="43" customFormat="1">
      <c r="A45" s="36">
        <v>14161</v>
      </c>
      <c r="B45" s="36" t="s">
        <v>9</v>
      </c>
      <c r="C45" s="36" t="s">
        <v>246</v>
      </c>
      <c r="D45" s="36">
        <v>1416</v>
      </c>
      <c r="E45" s="36">
        <v>1</v>
      </c>
      <c r="F45" s="37">
        <v>87</v>
      </c>
      <c r="G45" s="38">
        <v>4601.3168578735631</v>
      </c>
      <c r="H45" s="38">
        <f>Table1[[#This Row],[Cost]]+IF(Table1[[#This Row],[n]]=0,0,IFERROR(VLOOKUP(Table1[[#This Row],[DRG]],HCPCs,5,0),0))</f>
        <v>4601.3168578735631</v>
      </c>
      <c r="I45" s="39">
        <v>0.68019999999999947</v>
      </c>
      <c r="J45" s="39">
        <f>Table1[[#This Row],[W (3M)]]-IFERROR((Table1[[#This Row],[W (3M)]]-Table1[[#This Row],[Adjusted Cost]]*Casemix/TotalCost)*EXP(-a/Table1[[#This Row],[n]]),)</f>
        <v>0.54889699325356112</v>
      </c>
      <c r="K45" s="39">
        <f>VLOOKUP(Table1[[#This Row],[BaseDRG]],BaseDRGTable,13+Table1[[#This Row],[severity]],FALSE)</f>
        <v>0.54889699325356112</v>
      </c>
      <c r="L45" s="39">
        <f>IF(Table1[[#This Row],[W (severity)]]&lt;Table1[[#This Row],[W (curr)]],MAX(Table1[[#This Row],[W (severity)]],0.7*Table1[[#This Row],[W (curr)]]),Table1[[#This Row],[W (severity)]])</f>
        <v>0.54889699325356112</v>
      </c>
      <c r="M45" s="39">
        <f>ROUND(IF(VLOOKUP(Table1[[#This Row],[BaseDRG]],BaseDRGTable,8,0)&gt;0,Table1[[#This Row],[w (limit)]]*Current_CaseMix/$L$797,Table1[[#This Row],[w (limit)]]),10)</f>
        <v>0.58843412949999996</v>
      </c>
      <c r="N45" s="41">
        <f>Table1[[#This Row],[n]]</f>
        <v>87</v>
      </c>
      <c r="O45" s="56">
        <v>0.53805935850768682</v>
      </c>
      <c r="P45" s="40">
        <f>Table1[[#This Row],[W (proposed)]]/Table1[[#This Row],[W (curr)]]-1</f>
        <v>9.3623073729315109E-2</v>
      </c>
      <c r="Q45" s="41">
        <f>RANK(Table1[[#This Row],[∆W%]],Table1[∆W%])</f>
        <v>312</v>
      </c>
      <c r="R45" s="55">
        <f>Table1[W (proposed)]-Table1[[#This Row],[W (curr)]]</f>
        <v>5.0374770992313134E-2</v>
      </c>
      <c r="S45" s="67">
        <v>3</v>
      </c>
      <c r="T45" s="65" t="str">
        <f>INDEX(WeightUpdate!$C$6:$C$794,MATCH(S45,WeightUpdate!$Q$6:$Q$794,0))</f>
        <v>IM Neonate, Died Or Transferred To Another Acute Care Facility w/CC</v>
      </c>
      <c r="U45" s="66">
        <f>INDEX(WeightUpdate!$O$6:$O$794,MATCH(S45,WeightUpdate!$Q$6:$Q$794,0))</f>
        <v>0.68241817849792796</v>
      </c>
      <c r="V45" s="71">
        <f>INDEX(WeightUpdate!$M$6:$M$794,MATCH(S45,WeightUpdate!$Q$6:$Q$794,0))</f>
        <v>3.3917438191999998</v>
      </c>
      <c r="W45" s="63">
        <f t="shared" si="1"/>
        <v>3.9701838638964366</v>
      </c>
    </row>
    <row r="46" spans="1:23" s="43" customFormat="1">
      <c r="A46" s="36">
        <v>14162</v>
      </c>
      <c r="B46" s="36" t="s">
        <v>9</v>
      </c>
      <c r="C46" s="36" t="s">
        <v>462</v>
      </c>
      <c r="D46" s="36">
        <v>1416</v>
      </c>
      <c r="E46" s="36">
        <v>2</v>
      </c>
      <c r="F46" s="37">
        <v>64</v>
      </c>
      <c r="G46" s="38">
        <v>6558.8708773569924</v>
      </c>
      <c r="H46" s="38">
        <f>Table1[[#This Row],[Cost]]+IF(Table1[[#This Row],[n]]=0,0,IFERROR(VLOOKUP(Table1[[#This Row],[DRG]],HCPCs,5,0),0))</f>
        <v>6574.1021710154355</v>
      </c>
      <c r="I46" s="39">
        <v>0.78710000000000013</v>
      </c>
      <c r="J46" s="39">
        <f>Table1[[#This Row],[W (3M)]]-IFERROR((Table1[[#This Row],[W (3M)]]-Table1[[#This Row],[Adjusted Cost]]*Casemix/TotalCost)*EXP(-a/Table1[[#This Row],[n]]),)</f>
        <v>0.78255722838490105</v>
      </c>
      <c r="K46" s="39">
        <f>VLOOKUP(Table1[[#This Row],[BaseDRG]],BaseDRGTable,13+Table1[[#This Row],[severity]],FALSE)</f>
        <v>0.78255722838490105</v>
      </c>
      <c r="L46" s="39">
        <f>IF(Table1[[#This Row],[W (severity)]]&lt;Table1[[#This Row],[W (curr)]],MAX(Table1[[#This Row],[W (severity)]],0.7*Table1[[#This Row],[W (curr)]]),Table1[[#This Row],[W (severity)]])</f>
        <v>0.78255722838490105</v>
      </c>
      <c r="M46" s="39">
        <f>ROUND(IF(VLOOKUP(Table1[[#This Row],[BaseDRG]],BaseDRGTable,8,0)&gt;0,Table1[[#This Row],[w (limit)]]*Current_CaseMix/$L$797,Table1[[#This Row],[w (limit)]]),10)</f>
        <v>0.83892494799999995</v>
      </c>
      <c r="N46" s="41">
        <f>Table1[[#This Row],[n]]</f>
        <v>64</v>
      </c>
      <c r="O46" s="56">
        <v>0.72743350829657416</v>
      </c>
      <c r="P46" s="40">
        <f>Table1[[#This Row],[W (proposed)]]/Table1[[#This Row],[W (curr)]]-1</f>
        <v>0.15326684629156628</v>
      </c>
      <c r="Q46" s="41">
        <f>RANK(Table1[[#This Row],[∆W%]],Table1[∆W%])</f>
        <v>269</v>
      </c>
      <c r="R46" s="55">
        <f>Table1[W (proposed)]-Table1[[#This Row],[W (curr)]]</f>
        <v>0.11149143970342579</v>
      </c>
      <c r="S46" s="67">
        <v>4</v>
      </c>
      <c r="T46" s="65" t="str">
        <f>INDEX(WeightUpdate!$C$6:$C$794,MATCH(S46,WeightUpdate!$Q$6:$Q$794,0))</f>
        <v>IP Abortion Procedures w/MCC</v>
      </c>
      <c r="U46" s="66">
        <f>INDEX(WeightUpdate!$O$6:$O$794,MATCH(S46,WeightUpdate!$Q$6:$Q$794,0))</f>
        <v>1.0186214087087102</v>
      </c>
      <c r="V46" s="71">
        <f>INDEX(WeightUpdate!$M$6:$M$794,MATCH(S46,WeightUpdate!$Q$6:$Q$794,0))</f>
        <v>4.348703124</v>
      </c>
      <c r="W46" s="63">
        <f t="shared" si="1"/>
        <v>3.2692045217396126</v>
      </c>
    </row>
    <row r="47" spans="1:23" s="43" customFormat="1">
      <c r="A47" s="36">
        <v>14163</v>
      </c>
      <c r="B47" s="36" t="s">
        <v>9</v>
      </c>
      <c r="C47" s="36" t="s">
        <v>668</v>
      </c>
      <c r="D47" s="36">
        <v>1416</v>
      </c>
      <c r="E47" s="36">
        <v>3</v>
      </c>
      <c r="F47" s="37">
        <v>26</v>
      </c>
      <c r="G47" s="38">
        <v>9655.6791152307705</v>
      </c>
      <c r="H47" s="38">
        <f>Table1[[#This Row],[Cost]]+IF(Table1[[#This Row],[n]]=0,0,IFERROR(VLOOKUP(Table1[[#This Row],[DRG]],HCPCs,5,0),0))</f>
        <v>9676.5446592651733</v>
      </c>
      <c r="I47" s="39">
        <v>1.1026</v>
      </c>
      <c r="J47" s="39">
        <f>Table1[[#This Row],[W (3M)]]-IFERROR((Table1[[#This Row],[W (3M)]]-Table1[[#This Row],[Adjusted Cost]]*Casemix/TotalCost)*EXP(-a/Table1[[#This Row],[n]]),)</f>
        <v>1.1502865149751904</v>
      </c>
      <c r="K47" s="39">
        <f>VLOOKUP(Table1[[#This Row],[BaseDRG]],BaseDRGTable,13+Table1[[#This Row],[severity]],FALSE)</f>
        <v>1.1502865149751904</v>
      </c>
      <c r="L47" s="39">
        <f>IF(Table1[[#This Row],[W (severity)]]&lt;Table1[[#This Row],[W (curr)]],MAX(Table1[[#This Row],[W (severity)]],0.7*Table1[[#This Row],[W (curr)]]),Table1[[#This Row],[W (severity)]])</f>
        <v>1.1502865149751904</v>
      </c>
      <c r="M47" s="39">
        <f>ROUND(IF(VLOOKUP(Table1[[#This Row],[BaseDRG]],BaseDRGTable,8,0)&gt;0,Table1[[#This Row],[w (limit)]]*Current_CaseMix/$L$797,Table1[[#This Row],[w (limit)]]),10)</f>
        <v>1.2331418326000001</v>
      </c>
      <c r="N47" s="41">
        <f>Table1[[#This Row],[n]]</f>
        <v>26</v>
      </c>
      <c r="O47" s="56">
        <v>0.88246530447823901</v>
      </c>
      <c r="P47" s="40">
        <f>Table1[[#This Row],[W (proposed)]]/Table1[[#This Row],[W (curr)]]-1</f>
        <v>0.39738279379618202</v>
      </c>
      <c r="Q47" s="41">
        <f>RANK(Table1[[#This Row],[∆W%]],Table1[∆W%])</f>
        <v>129</v>
      </c>
      <c r="R47" s="55">
        <f>Table1[W (proposed)]-Table1[[#This Row],[W (curr)]]</f>
        <v>0.35067652812176109</v>
      </c>
      <c r="S47" s="67">
        <v>34</v>
      </c>
      <c r="T47" s="65" t="str">
        <f>INDEX(WeightUpdate!$C$6:$C$794,MATCH(S47,WeightUpdate!$Q$6:$Q$794,0))</f>
        <v>IP Permanent Cardiac Pacemaker Insertion w/CC</v>
      </c>
      <c r="U47" s="66">
        <f>INDEX(WeightUpdate!$O$6:$O$794,MATCH(S47,WeightUpdate!$Q$6:$Q$794,0))</f>
        <v>2.1774719519026973</v>
      </c>
      <c r="V47" s="71">
        <f>INDEX(WeightUpdate!$M$6:$M$794,MATCH(S47,WeightUpdate!$Q$6:$Q$794,0))</f>
        <v>4.2289152695999999</v>
      </c>
      <c r="W47" s="63">
        <f t="shared" si="1"/>
        <v>0.94212158090244524</v>
      </c>
    </row>
    <row r="48" spans="1:23" s="43" customFormat="1">
      <c r="A48" s="36">
        <v>14171</v>
      </c>
      <c r="B48" s="36" t="s">
        <v>9</v>
      </c>
      <c r="C48" s="36" t="s">
        <v>268</v>
      </c>
      <c r="D48" s="36">
        <v>1417</v>
      </c>
      <c r="E48" s="36">
        <v>1</v>
      </c>
      <c r="F48" s="37">
        <v>57</v>
      </c>
      <c r="G48" s="38">
        <v>10097.935910232982</v>
      </c>
      <c r="H48" s="38">
        <f>Table1[[#This Row],[Cost]]+IF(Table1[[#This Row],[n]]=0,0,IFERROR(VLOOKUP(Table1[[#This Row],[DRG]],HCPCs,5,0),0))</f>
        <v>10109.985268784023</v>
      </c>
      <c r="I48" s="39">
        <v>0.69800000000000029</v>
      </c>
      <c r="J48" s="39">
        <f>Table1[[#This Row],[W (3M)]]-IFERROR((Table1[[#This Row],[W (3M)]]-Table1[[#This Row],[Adjusted Cost]]*Casemix/TotalCost)*EXP(-a/Table1[[#This Row],[n]]),)</f>
        <v>1.1963246845586406</v>
      </c>
      <c r="K48" s="39">
        <f>VLOOKUP(Table1[[#This Row],[BaseDRG]],BaseDRGTable,13+Table1[[#This Row],[severity]],FALSE)</f>
        <v>1.1963246845586406</v>
      </c>
      <c r="L48" s="39">
        <f>IF(Table1[[#This Row],[W (severity)]]&lt;Table1[[#This Row],[W (curr)]],MAX(Table1[[#This Row],[W (severity)]],0.7*Table1[[#This Row],[W (curr)]]),Table1[[#This Row],[W (severity)]])</f>
        <v>1.1963246845586406</v>
      </c>
      <c r="M48" s="39">
        <f>ROUND(IF(VLOOKUP(Table1[[#This Row],[BaseDRG]],BaseDRGTable,8,0)&gt;0,Table1[[#This Row],[w (limit)]]*Current_CaseMix/$L$797,Table1[[#This Row],[w (limit)]]),10)</f>
        <v>1.2824961387</v>
      </c>
      <c r="N48" s="41">
        <f>Table1[[#This Row],[n]]</f>
        <v>57</v>
      </c>
      <c r="O48" s="56">
        <v>0.52828267644568294</v>
      </c>
      <c r="P48" s="40">
        <f>Table1[[#This Row],[W (proposed)]]/Table1[[#This Row],[W (curr)]]-1</f>
        <v>1.4276702528440075</v>
      </c>
      <c r="Q48" s="41">
        <f>RANK(Table1[[#This Row],[∆W%]],Table1[∆W%])</f>
        <v>20</v>
      </c>
      <c r="R48" s="55">
        <f>Table1[W (proposed)]-Table1[[#This Row],[W (curr)]]</f>
        <v>0.75421346225431707</v>
      </c>
      <c r="S48" s="67">
        <v>75</v>
      </c>
      <c r="T48" s="65" t="str">
        <f>INDEX(WeightUpdate!$C$6:$C$794,MATCH(S48,WeightUpdate!$Q$6:$Q$794,0))</f>
        <v>IP Cardiac Defibrillator &amp; Heart Assist System Insertion w/CC</v>
      </c>
      <c r="U48" s="66">
        <f>INDEX(WeightUpdate!$O$6:$O$794,MATCH(S48,WeightUpdate!$Q$6:$Q$794,0))</f>
        <v>4.379621946305897</v>
      </c>
      <c r="V48" s="71">
        <f>INDEX(WeightUpdate!$M$6:$M$794,MATCH(S48,WeightUpdate!$Q$6:$Q$794,0))</f>
        <v>6.9911784453000001</v>
      </c>
      <c r="W48" s="63">
        <f t="shared" si="1"/>
        <v>0.59629724460507072</v>
      </c>
    </row>
    <row r="49" spans="1:23" s="43" customFormat="1">
      <c r="A49" s="36">
        <v>14172</v>
      </c>
      <c r="B49" s="36" t="s">
        <v>9</v>
      </c>
      <c r="C49" s="36" t="s">
        <v>735</v>
      </c>
      <c r="D49" s="36">
        <v>1417</v>
      </c>
      <c r="E49" s="36">
        <v>2</v>
      </c>
      <c r="F49" s="37">
        <v>49</v>
      </c>
      <c r="G49" s="38">
        <v>15025.762147564034</v>
      </c>
      <c r="H49" s="38">
        <f>Table1[[#This Row],[Cost]]+IF(Table1[[#This Row],[n]]=0,0,IFERROR(VLOOKUP(Table1[[#This Row],[DRG]],HCPCs,5,0),0))</f>
        <v>16672.497252694873</v>
      </c>
      <c r="I49" s="39">
        <v>0.86629999999999985</v>
      </c>
      <c r="J49" s="39">
        <f>Table1[[#This Row],[W (3M)]]-IFERROR((Table1[[#This Row],[W (3M)]]-Table1[[#This Row],[Adjusted Cost]]*Casemix/TotalCost)*EXP(-a/Table1[[#This Row],[n]]),)</f>
        <v>1.9663806431031132</v>
      </c>
      <c r="K49" s="39">
        <f>VLOOKUP(Table1[[#This Row],[BaseDRG]],BaseDRGTable,13+Table1[[#This Row],[severity]],FALSE)</f>
        <v>1.9663806431031132</v>
      </c>
      <c r="L49" s="39">
        <f>IF(Table1[[#This Row],[W (severity)]]&lt;Table1[[#This Row],[W (curr)]],MAX(Table1[[#This Row],[W (severity)]],0.7*Table1[[#This Row],[W (curr)]]),Table1[[#This Row],[W (severity)]])</f>
        <v>1.9663806431031132</v>
      </c>
      <c r="M49" s="39">
        <f>ROUND(IF(VLOOKUP(Table1[[#This Row],[BaseDRG]],BaseDRGTable,8,0)&gt;0,Table1[[#This Row],[w (limit)]]*Current_CaseMix/$L$797,Table1[[#This Row],[w (limit)]]),10)</f>
        <v>2.1080193484</v>
      </c>
      <c r="N49" s="41">
        <f>Table1[[#This Row],[n]]</f>
        <v>49</v>
      </c>
      <c r="O49" s="56">
        <v>1.3273809712766937</v>
      </c>
      <c r="P49" s="40">
        <f>Table1[[#This Row],[W (proposed)]]/Table1[[#This Row],[W (curr)]]-1</f>
        <v>0.58810423986451865</v>
      </c>
      <c r="Q49" s="41">
        <f>RANK(Table1[[#This Row],[∆W%]],Table1[∆W%])</f>
        <v>80</v>
      </c>
      <c r="R49" s="55">
        <f>Table1[W (proposed)]-Table1[[#This Row],[W (curr)]]</f>
        <v>0.7806383771233063</v>
      </c>
      <c r="S49" s="67">
        <v>90</v>
      </c>
      <c r="T49" s="65" t="str">
        <f>INDEX(WeightUpdate!$C$6:$C$794,MATCH(S49,WeightUpdate!$Q$6:$Q$794,0))</f>
        <v>IP Other Complex Head &amp; Neck Procedures w/CC</v>
      </c>
      <c r="U49" s="66">
        <f>INDEX(WeightUpdate!$O$6:$O$794,MATCH(S49,WeightUpdate!$Q$6:$Q$794,0))</f>
        <v>10.996195772754</v>
      </c>
      <c r="V49" s="71">
        <f>INDEX(WeightUpdate!$M$6:$M$794,MATCH(S49,WeightUpdate!$Q$6:$Q$794,0))</f>
        <v>17.0652466873</v>
      </c>
      <c r="W49" s="63">
        <f t="shared" si="1"/>
        <v>0.55192277765585884</v>
      </c>
    </row>
    <row r="50" spans="1:23" s="43" customFormat="1">
      <c r="A50" s="36">
        <v>14173</v>
      </c>
      <c r="B50" s="36" t="s">
        <v>9</v>
      </c>
      <c r="C50" s="36" t="s">
        <v>732</v>
      </c>
      <c r="D50" s="36">
        <v>1417</v>
      </c>
      <c r="E50" s="36">
        <v>3</v>
      </c>
      <c r="F50" s="37">
        <v>28</v>
      </c>
      <c r="G50" s="38">
        <v>16890.847584026455</v>
      </c>
      <c r="H50" s="38">
        <f>Table1[[#This Row],[Cost]]+IF(Table1[[#This Row],[n]]=0,0,IFERROR(VLOOKUP(Table1[[#This Row],[DRG]],HCPCs,5,0),0))</f>
        <v>16900.438382413522</v>
      </c>
      <c r="I50" s="39">
        <v>1.452</v>
      </c>
      <c r="J50" s="39">
        <f>Table1[[#This Row],[W (3M)]]-IFERROR((Table1[[#This Row],[W (3M)]]-Table1[[#This Row],[Adjusted Cost]]*Casemix/TotalCost)*EXP(-a/Table1[[#This Row],[n]]),)</f>
        <v>1.9958569806693232</v>
      </c>
      <c r="K50" s="39">
        <f>VLOOKUP(Table1[[#This Row],[BaseDRG]],BaseDRGTable,13+Table1[[#This Row],[severity]],FALSE)</f>
        <v>1.9958569806693232</v>
      </c>
      <c r="L50" s="39">
        <f>IF(Table1[[#This Row],[W (severity)]]&lt;Table1[[#This Row],[W (curr)]],MAX(Table1[[#This Row],[W (severity)]],0.7*Table1[[#This Row],[W (curr)]]),Table1[[#This Row],[W (severity)]])</f>
        <v>1.9958569806693232</v>
      </c>
      <c r="M50" s="39">
        <f>ROUND(IF(VLOOKUP(Table1[[#This Row],[BaseDRG]],BaseDRGTable,8,0)&gt;0,Table1[[#This Row],[w (limit)]]*Current_CaseMix/$L$797,Table1[[#This Row],[w (limit)]]),10)</f>
        <v>2.1396188712000002</v>
      </c>
      <c r="N50" s="41">
        <f>Table1[[#This Row],[n]]</f>
        <v>28</v>
      </c>
      <c r="O50" s="56">
        <v>2.3003357086300631</v>
      </c>
      <c r="P50" s="40">
        <f>Table1[[#This Row],[W (proposed)]]/Table1[[#This Row],[W (curr)]]-1</f>
        <v>-6.9866688078226602E-2</v>
      </c>
      <c r="Q50" s="41">
        <f>RANK(Table1[[#This Row],[∆W%]],Table1[∆W%])</f>
        <v>518</v>
      </c>
      <c r="R50" s="55">
        <f>Table1[W (proposed)]-Table1[[#This Row],[W (curr)]]</f>
        <v>-0.16071683743006293</v>
      </c>
      <c r="S50" s="67">
        <v>279</v>
      </c>
      <c r="T50" s="65" t="str">
        <f>INDEX(WeightUpdate!$C$6:$C$794,MATCH(S50,WeightUpdate!$Q$6:$Q$794,0))</f>
        <v>IP Appendiceal Procedures</v>
      </c>
      <c r="U50" s="66">
        <f>INDEX(WeightUpdate!$O$6:$O$794,MATCH(S50,WeightUpdate!$Q$6:$Q$794,0))</f>
        <v>0.60870720838795866</v>
      </c>
      <c r="V50" s="71">
        <f>INDEX(WeightUpdate!$M$6:$M$794,MATCH(S50,WeightUpdate!$Q$6:$Q$794,0))</f>
        <v>0.69510284860000005</v>
      </c>
      <c r="W50" s="63">
        <f t="shared" si="1"/>
        <v>0.14193300000642872</v>
      </c>
    </row>
    <row r="51" spans="1:23" s="43" customFormat="1">
      <c r="A51" s="36">
        <v>14181</v>
      </c>
      <c r="B51" s="36" t="s">
        <v>9</v>
      </c>
      <c r="C51" s="36" t="s">
        <v>164</v>
      </c>
      <c r="D51" s="36">
        <v>1418</v>
      </c>
      <c r="E51" s="36">
        <v>1</v>
      </c>
      <c r="F51" s="37">
        <v>13</v>
      </c>
      <c r="G51" s="38">
        <v>11321.166384615386</v>
      </c>
      <c r="H51" s="38">
        <f>Table1[[#This Row],[Cost]]+IF(Table1[[#This Row],[n]]=0,0,IFERROR(VLOOKUP(Table1[[#This Row],[DRG]],HCPCs,5,0),0))</f>
        <v>11321.166384615386</v>
      </c>
      <c r="I51" s="39">
        <v>1.3053999999999997</v>
      </c>
      <c r="J51" s="39">
        <f>Table1[[#This Row],[W (3M)]]-IFERROR((Table1[[#This Row],[W (3M)]]-Table1[[#This Row],[Adjusted Cost]]*Casemix/TotalCost)*EXP(-a/Table1[[#This Row],[n]]),)</f>
        <v>1.3450175178143096</v>
      </c>
      <c r="K51" s="39">
        <f>VLOOKUP(Table1[[#This Row],[BaseDRG]],BaseDRGTable,13+Table1[[#This Row],[severity]],FALSE)</f>
        <v>1.3173278947284504</v>
      </c>
      <c r="L51" s="39">
        <f>IF(Table1[[#This Row],[W (severity)]]&lt;Table1[[#This Row],[W (curr)]],MAX(Table1[[#This Row],[W (severity)]],0.7*Table1[[#This Row],[W (curr)]]),Table1[[#This Row],[W (severity)]])</f>
        <v>1.3173278947284504</v>
      </c>
      <c r="M51" s="39">
        <f>ROUND(IF(VLOOKUP(Table1[[#This Row],[BaseDRG]],BaseDRGTable,8,0)&gt;0,Table1[[#This Row],[w (limit)]]*Current_CaseMix/$L$797,Table1[[#This Row],[w (limit)]]),10)</f>
        <v>1.4122152291000001</v>
      </c>
      <c r="N51" s="41">
        <f>Table1[[#This Row],[n]]</f>
        <v>13</v>
      </c>
      <c r="O51" s="56">
        <v>1.6573836460014466</v>
      </c>
      <c r="P51" s="40">
        <f>Table1[[#This Row],[W (proposed)]]/Table1[[#This Row],[W (curr)]]-1</f>
        <v>-0.14792496444195791</v>
      </c>
      <c r="Q51" s="41">
        <f>RANK(Table1[[#This Row],[∆W%]],Table1[∆W%])</f>
        <v>593</v>
      </c>
      <c r="R51" s="55">
        <f>Table1[W (proposed)]-Table1[[#This Row],[W (curr)]]</f>
        <v>-0.24516841690144653</v>
      </c>
      <c r="S51" s="67">
        <v>303</v>
      </c>
      <c r="T51" s="65" t="str">
        <f>INDEX(WeightUpdate!$C$6:$C$794,MATCH(S51,WeightUpdate!$Q$6:$Q$794,0))</f>
        <v>IP Cesarean Delivery</v>
      </c>
      <c r="U51" s="66">
        <f>INDEX(WeightUpdate!$O$6:$O$794,MATCH(S51,WeightUpdate!$Q$6:$Q$794,0))</f>
        <v>0.8596220704596208</v>
      </c>
      <c r="V51" s="71">
        <f>INDEX(WeightUpdate!$M$6:$M$794,MATCH(S51,WeightUpdate!$Q$6:$Q$794,0))</f>
        <v>0.95153989220000001</v>
      </c>
      <c r="W51" s="63">
        <f t="shared" si="1"/>
        <v>0.10692817797387733</v>
      </c>
    </row>
    <row r="52" spans="1:23" s="43" customFormat="1">
      <c r="A52" s="36">
        <v>14182</v>
      </c>
      <c r="B52" s="36" t="s">
        <v>9</v>
      </c>
      <c r="C52" s="36" t="s">
        <v>616</v>
      </c>
      <c r="D52" s="36">
        <v>1418</v>
      </c>
      <c r="E52" s="36">
        <v>2</v>
      </c>
      <c r="F52" s="37">
        <v>8</v>
      </c>
      <c r="G52" s="38">
        <v>32402.177833775015</v>
      </c>
      <c r="H52" s="38">
        <f>Table1[[#This Row],[Cost]]+IF(Table1[[#This Row],[n]]=0,0,IFERROR(VLOOKUP(Table1[[#This Row],[DRG]],HCPCs,5,0),0))</f>
        <v>32402.177833775015</v>
      </c>
      <c r="I52" s="39">
        <v>2.0335000000000001</v>
      </c>
      <c r="J52" s="39">
        <f>Table1[[#This Row],[W (3M)]]-IFERROR((Table1[[#This Row],[W (3M)]]-Table1[[#This Row],[Adjusted Cost]]*Casemix/TotalCost)*EXP(-a/Table1[[#This Row],[n]]),)</f>
        <v>3.6832501128111517</v>
      </c>
      <c r="K52" s="39">
        <f>VLOOKUP(Table1[[#This Row],[BaseDRG]],BaseDRGTable,13+Table1[[#This Row],[severity]],FALSE)</f>
        <v>2.0520807981693769</v>
      </c>
      <c r="L52" s="39">
        <f>IF(Table1[[#This Row],[W (severity)]]&lt;Table1[[#This Row],[W (curr)]],MAX(Table1[[#This Row],[W (severity)]],0.7*Table1[[#This Row],[W (curr)]]),Table1[[#This Row],[W (severity)]])</f>
        <v>2.0520807981693769</v>
      </c>
      <c r="M52" s="39">
        <f>ROUND(IF(VLOOKUP(Table1[[#This Row],[BaseDRG]],BaseDRGTable,8,0)&gt;0,Table1[[#This Row],[w (limit)]]*Current_CaseMix/$L$797,Table1[[#This Row],[w (limit)]]),10)</f>
        <v>2.1998924991000002</v>
      </c>
      <c r="N52" s="41">
        <f>Table1[[#This Row],[n]]</f>
        <v>8</v>
      </c>
      <c r="O52" s="56">
        <v>2.4718148590917659</v>
      </c>
      <c r="P52" s="40">
        <f>Table1[[#This Row],[W (proposed)]]/Table1[[#This Row],[W (curr)]]-1</f>
        <v>-0.11000919384863628</v>
      </c>
      <c r="Q52" s="41">
        <f>RANK(Table1[[#This Row],[∆W%]],Table1[∆W%])</f>
        <v>552</v>
      </c>
      <c r="R52" s="55">
        <f>Table1[W (proposed)]-Table1[[#This Row],[W (curr)]]</f>
        <v>-0.27192235999176573</v>
      </c>
      <c r="S52" s="67">
        <v>384</v>
      </c>
      <c r="T52" s="65" t="str">
        <f>INDEX(WeightUpdate!$C$6:$C$794,MATCH(S52,WeightUpdate!$Q$6:$Q$794,0))</f>
        <v>IM Vaginal Delivery</v>
      </c>
      <c r="U52" s="66">
        <f>INDEX(WeightUpdate!$O$6:$O$794,MATCH(S52,WeightUpdate!$Q$6:$Q$794,0))</f>
        <v>0.57742450579940052</v>
      </c>
      <c r="V52" s="71">
        <f>INDEX(WeightUpdate!$M$6:$M$794,MATCH(S52,WeightUpdate!$Q$6:$Q$794,0))</f>
        <v>0.59280192970000001</v>
      </c>
      <c r="W52" s="63">
        <f t="shared" si="1"/>
        <v>2.6631055222207101E-2</v>
      </c>
    </row>
    <row r="53" spans="1:23" s="43" customFormat="1">
      <c r="A53" s="36">
        <v>14183</v>
      </c>
      <c r="B53" s="36" t="s">
        <v>9</v>
      </c>
      <c r="C53" s="36" t="s">
        <v>744</v>
      </c>
      <c r="D53" s="36">
        <v>1418</v>
      </c>
      <c r="E53" s="36">
        <v>3</v>
      </c>
      <c r="F53" s="37">
        <v>26</v>
      </c>
      <c r="G53" s="38">
        <v>23948.410397076917</v>
      </c>
      <c r="H53" s="38">
        <f>Table1[[#This Row],[Cost]]+IF(Table1[[#This Row],[n]]=0,0,IFERROR(VLOOKUP(Table1[[#This Row],[DRG]],HCPCs,5,0),0))</f>
        <v>23989.844732914265</v>
      </c>
      <c r="I53" s="39">
        <v>2.8288000000000006</v>
      </c>
      <c r="J53" s="39">
        <f>Table1[[#This Row],[W (3M)]]-IFERROR((Table1[[#This Row],[W (3M)]]-Table1[[#This Row],[Adjusted Cost]]*Casemix/TotalCost)*EXP(-a/Table1[[#This Row],[n]]),)</f>
        <v>2.8546477314293259</v>
      </c>
      <c r="K53" s="39">
        <f>VLOOKUP(Table1[[#This Row],[BaseDRG]],BaseDRGTable,13+Table1[[#This Row],[severity]],FALSE)</f>
        <v>2.8546477314293259</v>
      </c>
      <c r="L53" s="39">
        <f>IF(Table1[[#This Row],[W (severity)]]&lt;Table1[[#This Row],[W (curr)]],MAX(Table1[[#This Row],[W (severity)]],0.7*Table1[[#This Row],[W (curr)]]),Table1[[#This Row],[W (severity)]])</f>
        <v>3.7292564343395713</v>
      </c>
      <c r="M53" s="39">
        <f>ROUND(IF(VLOOKUP(Table1[[#This Row],[BaseDRG]],BaseDRGTable,8,0)&gt;0,Table1[[#This Row],[w (limit)]]*Current_CaseMix/$L$797,Table1[[#This Row],[w (limit)]]),10)</f>
        <v>3.9978753587</v>
      </c>
      <c r="N53" s="41">
        <f>Table1[[#This Row],[n]]</f>
        <v>26</v>
      </c>
      <c r="O53" s="56">
        <v>5.3275091919136734</v>
      </c>
      <c r="P53" s="40">
        <f>Table1[[#This Row],[W (proposed)]]/Table1[[#This Row],[W (curr)]]-1</f>
        <v>-0.24957889049386339</v>
      </c>
      <c r="Q53" s="41">
        <f>RANK(Table1[[#This Row],[∆W%]],Table1[∆W%])</f>
        <v>736</v>
      </c>
      <c r="R53" s="55">
        <f>Table1[W (proposed)]-Table1[[#This Row],[W (curr)]]</f>
        <v>-1.3296338332136735</v>
      </c>
      <c r="T53" s="65"/>
      <c r="U53" s="65"/>
      <c r="V53" s="71"/>
      <c r="W53" s="65"/>
    </row>
    <row r="54" spans="1:23" s="43" customFormat="1">
      <c r="A54" s="36">
        <v>14191</v>
      </c>
      <c r="B54" s="36" t="s">
        <v>9</v>
      </c>
      <c r="C54" s="36" t="s">
        <v>280</v>
      </c>
      <c r="D54" s="36">
        <v>1419</v>
      </c>
      <c r="E54" s="36">
        <v>1</v>
      </c>
      <c r="F54" s="37">
        <v>50</v>
      </c>
      <c r="G54" s="38">
        <v>20058.552407811578</v>
      </c>
      <c r="H54" s="38">
        <f>Table1[[#This Row],[Cost]]+IF(Table1[[#This Row],[n]]=0,0,IFERROR(VLOOKUP(Table1[[#This Row],[DRG]],HCPCs,5,0),0))</f>
        <v>20072.017203717987</v>
      </c>
      <c r="I54" s="39">
        <v>1.2224000000000002</v>
      </c>
      <c r="J54" s="39">
        <f>Table1[[#This Row],[W (3M)]]-IFERROR((Table1[[#This Row],[W (3M)]]-Table1[[#This Row],[Adjusted Cost]]*Casemix/TotalCost)*EXP(-a/Table1[[#This Row],[n]]),)</f>
        <v>2.3706064513614322</v>
      </c>
      <c r="K54" s="39">
        <f>VLOOKUP(Table1[[#This Row],[BaseDRG]],BaseDRGTable,13+Table1[[#This Row],[severity]],FALSE)</f>
        <v>2.3706064513614322</v>
      </c>
      <c r="L54" s="39">
        <f>IF(Table1[[#This Row],[W (severity)]]&lt;Table1[[#This Row],[W (curr)]],MAX(Table1[[#This Row],[W (severity)]],0.7*Table1[[#This Row],[W (curr)]]),Table1[[#This Row],[W (severity)]])</f>
        <v>2.3706064513614322</v>
      </c>
      <c r="M54" s="39">
        <f>ROUND(IF(VLOOKUP(Table1[[#This Row],[BaseDRG]],BaseDRGTable,8,0)&gt;0,Table1[[#This Row],[w (limit)]]*Current_CaseMix/$L$797,Table1[[#This Row],[w (limit)]]),10)</f>
        <v>2.5413616049000001</v>
      </c>
      <c r="N54" s="41">
        <f>Table1[[#This Row],[n]]</f>
        <v>50</v>
      </c>
      <c r="O54" s="56">
        <v>1.2035197872897241</v>
      </c>
      <c r="P54" s="40">
        <f>Table1[[#This Row],[W (proposed)]]/Table1[[#This Row],[W (curr)]]-1</f>
        <v>1.111607662573658</v>
      </c>
      <c r="Q54" s="41">
        <f>RANK(Table1[[#This Row],[∆W%]],Table1[∆W%])</f>
        <v>25</v>
      </c>
      <c r="R54" s="55">
        <f>Table1[W (proposed)]-Table1[[#This Row],[W (curr)]]</f>
        <v>1.337841817610276</v>
      </c>
      <c r="T54" s="65"/>
      <c r="U54" s="65"/>
      <c r="V54" s="71"/>
      <c r="W54" s="65"/>
    </row>
    <row r="55" spans="1:23" s="43" customFormat="1">
      <c r="A55" s="36">
        <v>14192</v>
      </c>
      <c r="B55" s="36" t="s">
        <v>9</v>
      </c>
      <c r="C55" s="36" t="s">
        <v>389</v>
      </c>
      <c r="D55" s="36">
        <v>1419</v>
      </c>
      <c r="E55" s="36">
        <v>2</v>
      </c>
      <c r="F55" s="37">
        <v>25</v>
      </c>
      <c r="G55" s="38">
        <v>14820.900649453028</v>
      </c>
      <c r="H55" s="38">
        <f>Table1[[#This Row],[Cost]]+IF(Table1[[#This Row],[n]]=0,0,IFERROR(VLOOKUP(Table1[[#This Row],[DRG]],HCPCs,5,0),0))</f>
        <v>14846.140207800756</v>
      </c>
      <c r="I55" s="39">
        <v>1.7708999999999993</v>
      </c>
      <c r="J55" s="39">
        <f>Table1[[#This Row],[W (3M)]]-IFERROR((Table1[[#This Row],[W (3M)]]-Table1[[#This Row],[Adjusted Cost]]*Casemix/TotalCost)*EXP(-a/Table1[[#This Row],[n]]),)</f>
        <v>1.7672211574912486</v>
      </c>
      <c r="K55" s="39">
        <f>VLOOKUP(Table1[[#This Row],[BaseDRG]],BaseDRGTable,13+Table1[[#This Row],[severity]],FALSE)</f>
        <v>3.4343152525490495</v>
      </c>
      <c r="L55" s="39">
        <f>IF(Table1[[#This Row],[W (severity)]]&lt;Table1[[#This Row],[W (curr)]],MAX(Table1[[#This Row],[W (severity)]],0.7*Table1[[#This Row],[W (curr)]]),Table1[[#This Row],[W (severity)]])</f>
        <v>3.4343152525490495</v>
      </c>
      <c r="M55" s="39">
        <f>ROUND(IF(VLOOKUP(Table1[[#This Row],[BaseDRG]],BaseDRGTable,8,0)&gt;0,Table1[[#This Row],[w (limit)]]*Current_CaseMix/$L$797,Table1[[#This Row],[w (limit)]]),10)</f>
        <v>3.6816895175000002</v>
      </c>
      <c r="N55" s="41">
        <f>Table1[[#This Row],[n]]</f>
        <v>25</v>
      </c>
      <c r="O55" s="56">
        <v>2.3336505541135901</v>
      </c>
      <c r="P55" s="40">
        <f>Table1[[#This Row],[W (proposed)]]/Table1[[#This Row],[W (curr)]]-1</f>
        <v>0.57765245143930599</v>
      </c>
      <c r="Q55" s="41">
        <f>RANK(Table1[[#This Row],[∆W%]],Table1[∆W%])</f>
        <v>83</v>
      </c>
      <c r="R55" s="55">
        <f>Table1[W (proposed)]-Table1[[#This Row],[W (curr)]]</f>
        <v>1.34803896338641</v>
      </c>
      <c r="T55" s="63"/>
      <c r="U55" s="63"/>
      <c r="V55" s="69"/>
      <c r="W55" s="63"/>
    </row>
    <row r="56" spans="1:23" s="43" customFormat="1">
      <c r="A56" s="36">
        <v>14193</v>
      </c>
      <c r="B56" s="36" t="s">
        <v>9</v>
      </c>
      <c r="C56" s="36" t="s">
        <v>659</v>
      </c>
      <c r="D56" s="36">
        <v>1419</v>
      </c>
      <c r="E56" s="36">
        <v>3</v>
      </c>
      <c r="F56" s="37">
        <v>37</v>
      </c>
      <c r="G56" s="38">
        <v>43644.13288354205</v>
      </c>
      <c r="H56" s="38">
        <f>Table1[[#This Row],[Cost]]+IF(Table1[[#This Row],[n]]=0,0,IFERROR(VLOOKUP(Table1[[#This Row],[DRG]],HCPCs,5,0),0))</f>
        <v>43655.108666766835</v>
      </c>
      <c r="I56" s="39">
        <v>3.0805000000000002</v>
      </c>
      <c r="J56" s="39">
        <f>Table1[[#This Row],[W (3M)]]-IFERROR((Table1[[#This Row],[W (3M)]]-Table1[[#This Row],[Adjusted Cost]]*Casemix/TotalCost)*EXP(-a/Table1[[#This Row],[n]]),)</f>
        <v>5.1509128807445563</v>
      </c>
      <c r="K56" s="39">
        <f>VLOOKUP(Table1[[#This Row],[BaseDRG]],BaseDRGTable,13+Table1[[#This Row],[severity]],FALSE)</f>
        <v>5.9740291012916327</v>
      </c>
      <c r="L56" s="39">
        <f>IF(Table1[[#This Row],[W (severity)]]&lt;Table1[[#This Row],[W (curr)]],MAX(Table1[[#This Row],[W (severity)]],0.7*Table1[[#This Row],[W (curr)]]),Table1[[#This Row],[W (severity)]])</f>
        <v>5.9740291012916327</v>
      </c>
      <c r="M56" s="39">
        <f>ROUND(IF(VLOOKUP(Table1[[#This Row],[BaseDRG]],BaseDRGTable,8,0)&gt;0,Table1[[#This Row],[w (limit)]]*Current_CaseMix/$L$797,Table1[[#This Row],[w (limit)]]),10)</f>
        <v>6.404339352</v>
      </c>
      <c r="N56" s="41">
        <f>Table1[[#This Row],[n]]</f>
        <v>37</v>
      </c>
      <c r="O56" s="56">
        <v>4.3438067683191957</v>
      </c>
      <c r="P56" s="40">
        <f>Table1[[#This Row],[W (proposed)]]/Table1[[#This Row],[W (curr)]]-1</f>
        <v>0.47436101410148868</v>
      </c>
      <c r="Q56" s="41">
        <f>RANK(Table1[[#This Row],[∆W%]],Table1[∆W%])</f>
        <v>109</v>
      </c>
      <c r="R56" s="55">
        <f>Table1[W (proposed)]-Table1[[#This Row],[W (curr)]]</f>
        <v>2.0605325836808044</v>
      </c>
      <c r="T56" s="63"/>
      <c r="U56" s="63"/>
      <c r="V56" s="69"/>
      <c r="W56" s="63"/>
    </row>
    <row r="57" spans="1:23" s="43" customFormat="1">
      <c r="A57" s="36">
        <v>14201</v>
      </c>
      <c r="B57" s="36" t="s">
        <v>9</v>
      </c>
      <c r="C57" s="36" t="s">
        <v>238</v>
      </c>
      <c r="D57" s="36">
        <v>1420</v>
      </c>
      <c r="E57" s="36">
        <v>1</v>
      </c>
      <c r="F57" s="37">
        <v>32</v>
      </c>
      <c r="G57" s="38">
        <v>5730.3587840725786</v>
      </c>
      <c r="H57" s="38">
        <f>Table1[[#This Row],[Cost]]+IF(Table1[[#This Row],[n]]=0,0,IFERROR(VLOOKUP(Table1[[#This Row],[DRG]],HCPCs,5,0),0))</f>
        <v>5730.3587840725786</v>
      </c>
      <c r="I57" s="39">
        <v>0.58350000000000024</v>
      </c>
      <c r="J57" s="39">
        <f>Table1[[#This Row],[W (3M)]]-IFERROR((Table1[[#This Row],[W (3M)]]-Table1[[#This Row],[Adjusted Cost]]*Casemix/TotalCost)*EXP(-a/Table1[[#This Row],[n]]),)</f>
        <v>0.67963754144965871</v>
      </c>
      <c r="K57" s="39">
        <f>VLOOKUP(Table1[[#This Row],[BaseDRG]],BaseDRGTable,13+Table1[[#This Row],[severity]],FALSE)</f>
        <v>0.67963754144965871</v>
      </c>
      <c r="L57" s="39">
        <f>IF(Table1[[#This Row],[W (severity)]]&lt;Table1[[#This Row],[W (curr)]],MAX(Table1[[#This Row],[W (severity)]],0.7*Table1[[#This Row],[W (curr)]]),Table1[[#This Row],[W (severity)]])</f>
        <v>0.67963754144965871</v>
      </c>
      <c r="M57" s="39">
        <f>ROUND(IF(VLOOKUP(Table1[[#This Row],[BaseDRG]],BaseDRGTable,8,0)&gt;0,Table1[[#This Row],[w (limit)]]*Current_CaseMix/$L$797,Table1[[#This Row],[w (limit)]]),10)</f>
        <v>0.72859193990000004</v>
      </c>
      <c r="N57" s="41">
        <f>Table1[[#This Row],[n]]</f>
        <v>32</v>
      </c>
      <c r="O57" s="56">
        <v>0.57023649352580741</v>
      </c>
      <c r="P57" s="40">
        <f>Table1[[#This Row],[W (proposed)]]/Table1[[#This Row],[W (curr)]]-1</f>
        <v>0.27770135403834151</v>
      </c>
      <c r="Q57" s="41">
        <f>RANK(Table1[[#This Row],[∆W%]],Table1[∆W%])</f>
        <v>177</v>
      </c>
      <c r="R57" s="55">
        <f>Table1[W (proposed)]-Table1[[#This Row],[W (curr)]]</f>
        <v>0.15835544637419263</v>
      </c>
      <c r="T57" s="64" t="s">
        <v>44</v>
      </c>
      <c r="U57" s="58" t="s">
        <v>834</v>
      </c>
      <c r="V57" s="70" t="s">
        <v>835</v>
      </c>
      <c r="W57" s="58" t="s">
        <v>41</v>
      </c>
    </row>
    <row r="58" spans="1:23" s="43" customFormat="1">
      <c r="A58" s="36">
        <v>14202</v>
      </c>
      <c r="B58" s="36" t="s">
        <v>9</v>
      </c>
      <c r="C58" s="36" t="s">
        <v>593</v>
      </c>
      <c r="D58" s="36">
        <v>1420</v>
      </c>
      <c r="E58" s="36">
        <v>2</v>
      </c>
      <c r="F58" s="37">
        <v>6</v>
      </c>
      <c r="G58" s="38">
        <v>7202.4622500000032</v>
      </c>
      <c r="H58" s="38">
        <f>Table1[[#This Row],[Cost]]+IF(Table1[[#This Row],[n]]=0,0,IFERROR(VLOOKUP(Table1[[#This Row],[DRG]],HCPCs,5,0),0))</f>
        <v>7202.4622500000032</v>
      </c>
      <c r="I58" s="39">
        <v>0.8982</v>
      </c>
      <c r="J58" s="39">
        <f>Table1[[#This Row],[W (3M)]]-IFERROR((Table1[[#This Row],[W (3M)]]-Table1[[#This Row],[Adjusted Cost]]*Casemix/TotalCost)*EXP(-a/Table1[[#This Row],[n]]),)</f>
        <v>0.86239869493480148</v>
      </c>
      <c r="K58" s="39">
        <f>VLOOKUP(Table1[[#This Row],[BaseDRG]],BaseDRGTable,13+Table1[[#This Row],[severity]],FALSE)</f>
        <v>0.86239869493480148</v>
      </c>
      <c r="L58" s="39">
        <f>IF(Table1[[#This Row],[W (severity)]]&lt;Table1[[#This Row],[W (curr)]],MAX(Table1[[#This Row],[W (severity)]],0.7*Table1[[#This Row],[W (curr)]]),Table1[[#This Row],[W (severity)]])</f>
        <v>0.86239869493480148</v>
      </c>
      <c r="M58" s="39">
        <f>ROUND(IF(VLOOKUP(Table1[[#This Row],[BaseDRG]],BaseDRGTable,8,0)&gt;0,Table1[[#This Row],[w (limit)]]*Current_CaseMix/$L$797,Table1[[#This Row],[w (limit)]]),10)</f>
        <v>0.92451740780000002</v>
      </c>
      <c r="N58" s="41">
        <f>Table1[[#This Row],[n]]</f>
        <v>6</v>
      </c>
      <c r="O58" s="56">
        <v>0.8100830862589502</v>
      </c>
      <c r="P58" s="40">
        <f>Table1[[#This Row],[W (proposed)]]/Table1[[#This Row],[W (curr)]]-1</f>
        <v>0.14126245008955762</v>
      </c>
      <c r="Q58" s="41">
        <f>RANK(Table1[[#This Row],[∆W%]],Table1[∆W%])</f>
        <v>281</v>
      </c>
      <c r="R58" s="55">
        <f>Table1[W (proposed)]-Table1[[#This Row],[W (curr)]]</f>
        <v>0.11443432154104982</v>
      </c>
      <c r="S58" s="65">
        <v>158171</v>
      </c>
      <c r="T58" s="65" t="str">
        <f>INDEX(WeightUpdate!$C$6:$C$794,MATCH(S58,WeightUpdate!$A$6:$A$794,0))</f>
        <v>IM Neonate, Birthwt &gt;2499 Grams Without Major Procedure</v>
      </c>
      <c r="U58" s="66">
        <f>INDEX(WeightUpdate!$O$6:$O$794,MATCH(S58,WeightUpdate!$A$6:$A$794,0))</f>
        <v>0.36628453363369112</v>
      </c>
      <c r="V58" s="71">
        <f>INDEX(WeightUpdate!$M$6:$M$794,MATCH(S58,WeightUpdate!$A$6:$A$794,0))</f>
        <v>0.27486764609999997</v>
      </c>
      <c r="W58" s="63">
        <f t="shared" ref="W58:W63" si="2">V58/U58-1</f>
        <v>-0.24957889056029348</v>
      </c>
    </row>
    <row r="59" spans="1:23" s="43" customFormat="1">
      <c r="A59" s="36">
        <v>14203</v>
      </c>
      <c r="B59" s="36" t="s">
        <v>9</v>
      </c>
      <c r="C59" s="36" t="s">
        <v>513</v>
      </c>
      <c r="D59" s="36">
        <v>1420</v>
      </c>
      <c r="E59" s="36">
        <v>3</v>
      </c>
      <c r="F59" s="37">
        <v>3</v>
      </c>
      <c r="G59" s="38">
        <v>19315.693733333337</v>
      </c>
      <c r="H59" s="38">
        <f>Table1[[#This Row],[Cost]]+IF(Table1[[#This Row],[n]]=0,0,IFERROR(VLOOKUP(Table1[[#This Row],[DRG]],HCPCs,5,0),0))</f>
        <v>19315.693733333337</v>
      </c>
      <c r="I59" s="39">
        <v>1.3262</v>
      </c>
      <c r="J59" s="39">
        <f>Table1[[#This Row],[W (3M)]]-IFERROR((Table1[[#This Row],[W (3M)]]-Table1[[#This Row],[Adjusted Cost]]*Casemix/TotalCost)*EXP(-a/Table1[[#This Row],[n]]),)</f>
        <v>2.0713732802936953</v>
      </c>
      <c r="K59" s="39">
        <f>VLOOKUP(Table1[[#This Row],[BaseDRG]],BaseDRGTable,13+Table1[[#This Row],[severity]],FALSE)</f>
        <v>2.0713732802936953</v>
      </c>
      <c r="L59" s="39">
        <f>IF(Table1[[#This Row],[W (severity)]]&lt;Table1[[#This Row],[W (curr)]],MAX(Table1[[#This Row],[W (severity)]],0.7*Table1[[#This Row],[W (curr)]]),Table1[[#This Row],[W (severity)]])</f>
        <v>2.0713732802936953</v>
      </c>
      <c r="M59" s="39">
        <f>ROUND(IF(VLOOKUP(Table1[[#This Row],[BaseDRG]],BaseDRGTable,8,0)&gt;0,Table1[[#This Row],[w (limit)]]*Current_CaseMix/$L$797,Table1[[#This Row],[w (limit)]]),10)</f>
        <v>2.2205746217</v>
      </c>
      <c r="N59" s="41">
        <f>Table1[[#This Row],[n]]</f>
        <v>3</v>
      </c>
      <c r="O59" s="56">
        <v>1.3394219377145107</v>
      </c>
      <c r="P59" s="40">
        <f>Table1[[#This Row],[W (proposed)]]/Table1[[#This Row],[W (curr)]]-1</f>
        <v>0.65786042409386125</v>
      </c>
      <c r="Q59" s="41">
        <f>RANK(Table1[[#This Row],[∆W%]],Table1[∆W%])</f>
        <v>63</v>
      </c>
      <c r="R59" s="55">
        <f>Table1[W (proposed)]-Table1[[#This Row],[W (curr)]]</f>
        <v>0.88115268398548929</v>
      </c>
      <c r="S59" s="65">
        <v>14252</v>
      </c>
      <c r="T59" s="65" t="str">
        <f>INDEX(WeightUpdate!$C$6:$C$794,MATCH(S59,WeightUpdate!$A$6:$A$794,0))</f>
        <v>IM Concussion w/CC</v>
      </c>
      <c r="U59" s="66">
        <f>INDEX(WeightUpdate!$O$6:$O$794,MATCH(S59,WeightUpdate!$A$6:$A$794,0))</f>
        <v>0.85376647713953213</v>
      </c>
      <c r="V59" s="71">
        <f>INDEX(WeightUpdate!$M$6:$M$794,MATCH(S59,WeightUpdate!$A$6:$A$794,0))</f>
        <v>0.64068438699999997</v>
      </c>
      <c r="W59" s="63">
        <f t="shared" si="2"/>
        <v>-0.24957889053391336</v>
      </c>
    </row>
    <row r="60" spans="1:23" s="43" customFormat="1">
      <c r="A60" s="36">
        <v>14211</v>
      </c>
      <c r="B60" s="36" t="s">
        <v>9</v>
      </c>
      <c r="C60" s="36" t="s">
        <v>263</v>
      </c>
      <c r="D60" s="36">
        <v>1421</v>
      </c>
      <c r="E60" s="36">
        <v>1</v>
      </c>
      <c r="F60" s="37">
        <v>16</v>
      </c>
      <c r="G60" s="38">
        <v>3224.7540750000003</v>
      </c>
      <c r="H60" s="38">
        <f>Table1[[#This Row],[Cost]]+IF(Table1[[#This Row],[n]]=0,0,IFERROR(VLOOKUP(Table1[[#This Row],[DRG]],HCPCs,5,0),0))</f>
        <v>3224.7540750000003</v>
      </c>
      <c r="I60" s="39">
        <v>0.64470000000000016</v>
      </c>
      <c r="J60" s="39">
        <f>Table1[[#This Row],[W (3M)]]-IFERROR((Table1[[#This Row],[W (3M)]]-Table1[[#This Row],[Adjusted Cost]]*Casemix/TotalCost)*EXP(-a/Table1[[#This Row],[n]]),)</f>
        <v>0.39655751281909624</v>
      </c>
      <c r="K60" s="39">
        <f>VLOOKUP(Table1[[#This Row],[BaseDRG]],BaseDRGTable,13+Table1[[#This Row],[severity]],FALSE)</f>
        <v>0.39655751281909624</v>
      </c>
      <c r="L60" s="39">
        <f>IF(Table1[[#This Row],[W (severity)]]&lt;Table1[[#This Row],[W (curr)]],MAX(Table1[[#This Row],[W (severity)]],0.7*Table1[[#This Row],[W (curr)]]),Table1[[#This Row],[W (severity)]])</f>
        <v>0.39655751281909624</v>
      </c>
      <c r="M60" s="39">
        <f>ROUND(IF(VLOOKUP(Table1[[#This Row],[BaseDRG]],BaseDRGTable,8,0)&gt;0,Table1[[#This Row],[w (limit)]]*Current_CaseMix/$L$797,Table1[[#This Row],[w (limit)]]),10)</f>
        <v>0.42512161250000002</v>
      </c>
      <c r="N60" s="41">
        <f>Table1[[#This Row],[n]]</f>
        <v>16</v>
      </c>
      <c r="O60" s="56">
        <v>0.36702539402030615</v>
      </c>
      <c r="P60" s="40">
        <f>Table1[[#This Row],[W (proposed)]]/Table1[[#This Row],[W (curr)]]-1</f>
        <v>0.15828937023490974</v>
      </c>
      <c r="Q60" s="41">
        <f>RANK(Table1[[#This Row],[∆W%]],Table1[∆W%])</f>
        <v>264</v>
      </c>
      <c r="R60" s="55">
        <f>Table1[W (proposed)]-Table1[[#This Row],[W (curr)]]</f>
        <v>5.8096218479693873E-2</v>
      </c>
      <c r="S60" s="65">
        <v>31101</v>
      </c>
      <c r="T60" s="65" t="str">
        <f>INDEX(WeightUpdate!$C$6:$C$794,MATCH(S60,WeightUpdate!$A$6:$A$794,0))</f>
        <v>IP Complex Larynx Procedures</v>
      </c>
      <c r="U60" s="66">
        <f>INDEX(WeightUpdate!$O$6:$O$794,MATCH(S60,WeightUpdate!$A$6:$A$794,0))</f>
        <v>3.6764258141432982</v>
      </c>
      <c r="V60" s="71">
        <f>INDEX(WeightUpdate!$M$6:$M$794,MATCH(S60,WeightUpdate!$A$6:$A$794,0))</f>
        <v>2.7588675385000001</v>
      </c>
      <c r="W60" s="63">
        <f t="shared" si="2"/>
        <v>-0.24957889048472826</v>
      </c>
    </row>
    <row r="61" spans="1:23" s="43" customFormat="1">
      <c r="A61" s="36">
        <v>14212</v>
      </c>
      <c r="B61" s="36" t="s">
        <v>9</v>
      </c>
      <c r="C61" s="36" t="s">
        <v>422</v>
      </c>
      <c r="D61" s="36">
        <v>1421</v>
      </c>
      <c r="E61" s="36">
        <v>2</v>
      </c>
      <c r="F61" s="37">
        <v>25</v>
      </c>
      <c r="G61" s="38">
        <v>6425.9789088333337</v>
      </c>
      <c r="H61" s="38">
        <f>Table1[[#This Row],[Cost]]+IF(Table1[[#This Row],[n]]=0,0,IFERROR(VLOOKUP(Table1[[#This Row],[DRG]],HCPCs,5,0),0))</f>
        <v>6425.9789088333337</v>
      </c>
      <c r="I61" s="39">
        <v>0.90090000000000003</v>
      </c>
      <c r="J61" s="39">
        <f>Table1[[#This Row],[W (3M)]]-IFERROR((Table1[[#This Row],[W (3M)]]-Table1[[#This Row],[Adjusted Cost]]*Casemix/TotalCost)*EXP(-a/Table1[[#This Row],[n]]),)</f>
        <v>0.7691533911040388</v>
      </c>
      <c r="K61" s="39">
        <f>VLOOKUP(Table1[[#This Row],[BaseDRG]],BaseDRGTable,13+Table1[[#This Row],[severity]],FALSE)</f>
        <v>0.7691533911040388</v>
      </c>
      <c r="L61" s="39">
        <f>IF(Table1[[#This Row],[W (severity)]]&lt;Table1[[#This Row],[W (curr)]],MAX(Table1[[#This Row],[W (severity)]],0.7*Table1[[#This Row],[W (curr)]]),Table1[[#This Row],[W (severity)]])</f>
        <v>0.82995153005914846</v>
      </c>
      <c r="M61" s="39">
        <f>ROUND(IF(VLOOKUP(Table1[[#This Row],[BaseDRG]],BaseDRGTable,8,0)&gt;0,Table1[[#This Row],[w (limit)]]*Current_CaseMix/$L$797,Table1[[#This Row],[w (limit)]]),10)</f>
        <v>0.88973306860000001</v>
      </c>
      <c r="N61" s="41">
        <f>Table1[[#This Row],[n]]</f>
        <v>25</v>
      </c>
      <c r="O61" s="56">
        <v>1.1856450429416407</v>
      </c>
      <c r="P61" s="40">
        <f>Table1[[#This Row],[W (proposed)]]/Table1[[#This Row],[W (curr)]]-1</f>
        <v>-0.24957889049784188</v>
      </c>
      <c r="Q61" s="41">
        <f>RANK(Table1[[#This Row],[∆W%]],Table1[∆W%])</f>
        <v>751</v>
      </c>
      <c r="R61" s="55">
        <f>Table1[W (proposed)]-Table1[[#This Row],[W (curr)]]</f>
        <v>-0.29591197434164074</v>
      </c>
      <c r="S61" s="65">
        <v>158083</v>
      </c>
      <c r="T61" s="65" t="str">
        <f>INDEX(WeightUpdate!$C$6:$C$794,MATCH(S61,WeightUpdate!$A$6:$A$794,0))</f>
        <v>IP Neonate, Birthwt &gt;2499 Grams With Respiratory Distress Syndrome w/MCC</v>
      </c>
      <c r="U61" s="66">
        <f>INDEX(WeightUpdate!$O$6:$O$794,MATCH(S61,WeightUpdate!$A$6:$A$794,0))</f>
        <v>9.6282763967364495</v>
      </c>
      <c r="V61" s="71">
        <f>INDEX(WeightUpdate!$M$6:$M$794,MATCH(S61,WeightUpdate!$A$6:$A$794,0))</f>
        <v>7.2252618563000004</v>
      </c>
      <c r="W61" s="63">
        <f t="shared" si="2"/>
        <v>-0.2495788904908216</v>
      </c>
    </row>
    <row r="62" spans="1:23" s="43" customFormat="1">
      <c r="A62" s="36">
        <v>14213</v>
      </c>
      <c r="B62" s="36" t="s">
        <v>9</v>
      </c>
      <c r="C62" s="36" t="s">
        <v>603</v>
      </c>
      <c r="D62" s="36">
        <v>1421</v>
      </c>
      <c r="E62" s="36">
        <v>3</v>
      </c>
      <c r="F62" s="37">
        <v>18</v>
      </c>
      <c r="G62" s="38">
        <v>44048.809614461126</v>
      </c>
      <c r="H62" s="38">
        <f>Table1[[#This Row],[Cost]]+IF(Table1[[#This Row],[n]]=0,0,IFERROR(VLOOKUP(Table1[[#This Row],[DRG]],HCPCs,5,0),0))</f>
        <v>44113.698021942488</v>
      </c>
      <c r="I62" s="39">
        <v>1.5754999999999988</v>
      </c>
      <c r="J62" s="39">
        <f>Table1[[#This Row],[W (3M)]]-IFERROR((Table1[[#This Row],[W (3M)]]-Table1[[#This Row],[Adjusted Cost]]*Casemix/TotalCost)*EXP(-a/Table1[[#This Row],[n]]),)</f>
        <v>5.0909830604420341</v>
      </c>
      <c r="K62" s="39">
        <f>VLOOKUP(Table1[[#This Row],[BaseDRG]],BaseDRGTable,13+Table1[[#This Row],[severity]],FALSE)</f>
        <v>5.0909830604420341</v>
      </c>
      <c r="L62" s="39">
        <f>IF(Table1[[#This Row],[W (severity)]]&lt;Table1[[#This Row],[W (curr)]],MAX(Table1[[#This Row],[W (severity)]],0.7*Table1[[#This Row],[W (curr)]]),Table1[[#This Row],[W (severity)]])</f>
        <v>5.0909830604420341</v>
      </c>
      <c r="M62" s="39">
        <f>ROUND(IF(VLOOKUP(Table1[[#This Row],[BaseDRG]],BaseDRGTable,8,0)&gt;0,Table1[[#This Row],[w (limit)]]*Current_CaseMix/$L$797,Table1[[#This Row],[w (limit)]]),10)</f>
        <v>5.4576873667000001</v>
      </c>
      <c r="N62" s="41">
        <f>Table1[[#This Row],[n]]</f>
        <v>18</v>
      </c>
      <c r="O62" s="56">
        <v>1.9111554595161282</v>
      </c>
      <c r="P62" s="40">
        <f>Table1[[#This Row],[W (proposed)]]/Table1[[#This Row],[W (curr)]]-1</f>
        <v>1.8557003772376492</v>
      </c>
      <c r="Q62" s="41">
        <f>RANK(Table1[[#This Row],[∆W%]],Table1[∆W%])</f>
        <v>15</v>
      </c>
      <c r="R62" s="55">
        <f>Table1[W (proposed)]-Table1[[#This Row],[W (curr)]]</f>
        <v>3.5465319071838719</v>
      </c>
      <c r="S62" s="65">
        <v>64113</v>
      </c>
      <c r="T62" s="65" t="str">
        <f>INDEX(WeightUpdate!$C$6:$C$794,MATCH(S62,WeightUpdate!$A$6:$A$794,0))</f>
        <v>IM Peptic Ulcer &amp; Gastritis w/MCC</v>
      </c>
      <c r="U62" s="66">
        <f>INDEX(WeightUpdate!$O$6:$O$794,MATCH(S62,WeightUpdate!$A$6:$A$794,0))</f>
        <v>1.3932366176475064</v>
      </c>
      <c r="V62" s="71">
        <f>INDEX(WeightUpdate!$M$6:$M$794,MATCH(S62,WeightUpdate!$A$6:$A$794,0))</f>
        <v>1.0455141684</v>
      </c>
      <c r="W62" s="63">
        <f t="shared" si="2"/>
        <v>-0.2495788905079448</v>
      </c>
    </row>
    <row r="63" spans="1:23" s="43" customFormat="1">
      <c r="A63" s="36">
        <v>14221</v>
      </c>
      <c r="B63" s="36" t="s">
        <v>9</v>
      </c>
      <c r="C63" s="36" t="s">
        <v>193</v>
      </c>
      <c r="D63" s="36">
        <v>1422</v>
      </c>
      <c r="E63" s="36">
        <v>1</v>
      </c>
      <c r="F63" s="37">
        <v>667</v>
      </c>
      <c r="G63" s="38">
        <v>2572.5306889438966</v>
      </c>
      <c r="H63" s="38">
        <f>Table1[[#This Row],[Cost]]+IF(Table1[[#This Row],[n]]=0,0,IFERROR(VLOOKUP(Table1[[#This Row],[DRG]],HCPCs,5,0),0))</f>
        <v>2572.5306889438966</v>
      </c>
      <c r="I63" s="39">
        <v>0.60919999999999108</v>
      </c>
      <c r="J63" s="39">
        <f>Table1[[#This Row],[W (3M)]]-IFERROR((Table1[[#This Row],[W (3M)]]-Table1[[#This Row],[Adjusted Cost]]*Casemix/TotalCost)*EXP(-a/Table1[[#This Row],[n]]),)</f>
        <v>0.3065655407685462</v>
      </c>
      <c r="K63" s="39">
        <f>VLOOKUP(Table1[[#This Row],[BaseDRG]],BaseDRGTable,13+Table1[[#This Row],[severity]],FALSE)</f>
        <v>0.3065655407685462</v>
      </c>
      <c r="L63" s="39">
        <f>IF(Table1[[#This Row],[W (severity)]]&lt;Table1[[#This Row],[W (curr)]],MAX(Table1[[#This Row],[W (severity)]],0.7*Table1[[#This Row],[W (curr)]]),Table1[[#This Row],[W (severity)]])</f>
        <v>0.3065655407685462</v>
      </c>
      <c r="M63" s="39">
        <f>ROUND(IF(VLOOKUP(Table1[[#This Row],[BaseDRG]],BaseDRGTable,8,0)&gt;0,Table1[[#This Row],[w (limit)]]*Current_CaseMix/$L$797,Table1[[#This Row],[w (limit)]]),10)</f>
        <v>0.32864750459999997</v>
      </c>
      <c r="N63" s="41">
        <f>Table1[[#This Row],[n]]</f>
        <v>667</v>
      </c>
      <c r="O63" s="56">
        <v>0.38261718772636016</v>
      </c>
      <c r="P63" s="40">
        <f>Table1[[#This Row],[W (proposed)]]/Table1[[#This Row],[W (curr)]]-1</f>
        <v>-0.141053995632204</v>
      </c>
      <c r="Q63" s="41">
        <f>RANK(Table1[[#This Row],[∆W%]],Table1[∆W%])</f>
        <v>586</v>
      </c>
      <c r="R63" s="55">
        <f>Table1[W (proposed)]-Table1[[#This Row],[W (curr)]]</f>
        <v>-5.3969683126360191E-2</v>
      </c>
      <c r="S63" s="65">
        <v>41201</v>
      </c>
      <c r="T63" s="65" t="str">
        <f>INDEX(WeightUpdate!$C$6:$C$794,MATCH(S63,WeightUpdate!$A$6:$A$794,0))</f>
        <v>IP Non-Complex Respiratory System Procedures</v>
      </c>
      <c r="U63" s="66">
        <f>INDEX(WeightUpdate!$O$6:$O$794,MATCH(S63,WeightUpdate!$A$6:$A$794,0))</f>
        <v>2.0871069637750845</v>
      </c>
      <c r="V63" s="71">
        <f>INDEX(WeightUpdate!$M$6:$M$794,MATCH(S63,WeightUpdate!$A$6:$A$794,0))</f>
        <v>1.5662091234</v>
      </c>
      <c r="W63" s="63">
        <f t="shared" si="2"/>
        <v>-0.24957889050061099</v>
      </c>
    </row>
    <row r="64" spans="1:23" s="43" customFormat="1">
      <c r="A64" s="36">
        <v>14222</v>
      </c>
      <c r="B64" s="36" t="s">
        <v>9</v>
      </c>
      <c r="C64" s="36" t="s">
        <v>336</v>
      </c>
      <c r="D64" s="36">
        <v>1422</v>
      </c>
      <c r="E64" s="36">
        <v>2</v>
      </c>
      <c r="F64" s="37">
        <v>192</v>
      </c>
      <c r="G64" s="38">
        <v>4703.8051909761898</v>
      </c>
      <c r="H64" s="38">
        <f>Table1[[#This Row],[Cost]]+IF(Table1[[#This Row],[n]]=0,0,IFERROR(VLOOKUP(Table1[[#This Row],[DRG]],HCPCs,5,0),0))</f>
        <v>4703.8051909761898</v>
      </c>
      <c r="I64" s="39">
        <v>0.78170000000000062</v>
      </c>
      <c r="J64" s="39">
        <f>Table1[[#This Row],[W (3M)]]-IFERROR((Table1[[#This Row],[W (3M)]]-Table1[[#This Row],[Adjusted Cost]]*Casemix/TotalCost)*EXP(-a/Table1[[#This Row],[n]]),)</f>
        <v>0.56080530362058634</v>
      </c>
      <c r="K64" s="39">
        <f>VLOOKUP(Table1[[#This Row],[BaseDRG]],BaseDRGTable,13+Table1[[#This Row],[severity]],FALSE)</f>
        <v>0.56080530362058634</v>
      </c>
      <c r="L64" s="39">
        <f>IF(Table1[[#This Row],[W (severity)]]&lt;Table1[[#This Row],[W (curr)]],MAX(Table1[[#This Row],[W (severity)]],0.7*Table1[[#This Row],[W (curr)]]),Table1[[#This Row],[W (severity)]])</f>
        <v>0.56080530362058634</v>
      </c>
      <c r="M64" s="39">
        <f>ROUND(IF(VLOOKUP(Table1[[#This Row],[BaseDRG]],BaseDRGTable,8,0)&gt;0,Table1[[#This Row],[w (limit)]]*Current_CaseMix/$L$797,Table1[[#This Row],[w (limit)]]),10)</f>
        <v>0.60120019739999997</v>
      </c>
      <c r="N64" s="41">
        <f>Table1[[#This Row],[n]]</f>
        <v>192</v>
      </c>
      <c r="O64" s="56">
        <v>0.75957673083155308</v>
      </c>
      <c r="P64" s="40">
        <f>Table1[[#This Row],[W (proposed)]]/Table1[[#This Row],[W (curr)]]-1</f>
        <v>-0.20850629963107092</v>
      </c>
      <c r="Q64" s="41">
        <f>RANK(Table1[[#This Row],[∆W%]],Table1[∆W%])</f>
        <v>648</v>
      </c>
      <c r="R64" s="55">
        <f>Table1[W (proposed)]-Table1[[#This Row],[W (curr)]]</f>
        <v>-0.15837653343155311</v>
      </c>
      <c r="S64" s="65">
        <v>31203</v>
      </c>
      <c r="T64" s="65" t="str">
        <f>INDEX(WeightUpdate!$C$6:$C$794,MATCH(S64,WeightUpdate!$A$6:$A$794,0))</f>
        <v>IP Other Ear, Nose, Mouth &amp; Throat Procedures w/MCC</v>
      </c>
      <c r="U64" s="66">
        <f>INDEX(WeightUpdate!$O$6:$O$794,MATCH(S64,WeightUpdate!$A$6:$A$794,0))</f>
        <v>13.614663491471905</v>
      </c>
      <c r="V64" s="71">
        <f>INDEX(WeightUpdate!$M$6:$M$794,MATCH(S64,WeightUpdate!$A$6:$A$794,0))</f>
        <v>10.2167308829</v>
      </c>
      <c r="W64" s="63">
        <f>V64/U64-1</f>
        <v>-0.24957889048821058</v>
      </c>
    </row>
    <row r="65" spans="1:23" s="43" customFormat="1">
      <c r="A65" s="36">
        <v>14223</v>
      </c>
      <c r="B65" s="36" t="s">
        <v>9</v>
      </c>
      <c r="C65" s="36" t="s">
        <v>789</v>
      </c>
      <c r="D65" s="36">
        <v>1422</v>
      </c>
      <c r="E65" s="36">
        <v>3</v>
      </c>
      <c r="F65" s="37">
        <v>127</v>
      </c>
      <c r="G65" s="38">
        <v>10565.536925524155</v>
      </c>
      <c r="H65" s="38">
        <f>Table1[[#This Row],[Cost]]+IF(Table1[[#This Row],[n]]=0,0,IFERROR(VLOOKUP(Table1[[#This Row],[DRG]],HCPCs,5,0),0))</f>
        <v>10604.349160805248</v>
      </c>
      <c r="I65" s="39">
        <v>1.1773000000000013</v>
      </c>
      <c r="J65" s="39">
        <f>Table1[[#This Row],[W (3M)]]-IFERROR((Table1[[#This Row],[W (3M)]]-Table1[[#This Row],[Adjusted Cost]]*Casemix/TotalCost)*EXP(-a/Table1[[#This Row],[n]]),)</f>
        <v>1.2616778191347533</v>
      </c>
      <c r="K65" s="39">
        <f>VLOOKUP(Table1[[#This Row],[BaseDRG]],BaseDRGTable,13+Table1[[#This Row],[severity]],FALSE)</f>
        <v>1.2616778191347533</v>
      </c>
      <c r="L65" s="39">
        <f>IF(Table1[[#This Row],[W (severity)]]&lt;Table1[[#This Row],[W (curr)]],MAX(Table1[[#This Row],[W (severity)]],0.7*Table1[[#This Row],[W (curr)]]),Table1[[#This Row],[W (severity)]])</f>
        <v>1.2616778191347533</v>
      </c>
      <c r="M65" s="39">
        <f>ROUND(IF(VLOOKUP(Table1[[#This Row],[BaseDRG]],BaseDRGTable,8,0)&gt;0,Table1[[#This Row],[w (limit)]]*Current_CaseMix/$L$797,Table1[[#This Row],[w (limit)]]),10)</f>
        <v>1.3525566698</v>
      </c>
      <c r="N65" s="41">
        <f>Table1[[#This Row],[n]]</f>
        <v>127</v>
      </c>
      <c r="O65" s="56">
        <v>1.4706262612298513</v>
      </c>
      <c r="P65" s="40">
        <f>Table1[[#This Row],[W (proposed)]]/Table1[[#This Row],[W (curr)]]-1</f>
        <v>-8.0285246185602843E-2</v>
      </c>
      <c r="Q65" s="41">
        <f>RANK(Table1[[#This Row],[∆W%]],Table1[∆W%])</f>
        <v>526</v>
      </c>
      <c r="R65" s="55">
        <f>Table1[W (proposed)]-Table1[[#This Row],[W (curr)]]</f>
        <v>-0.11806959142985129</v>
      </c>
      <c r="S65" s="65">
        <v>158031</v>
      </c>
      <c r="T65" s="65" t="str">
        <f>INDEX(WeightUpdate!$C$6:$C$794,MATCH(S65,WeightUpdate!$A$6:$A$794,0))</f>
        <v>IP Neonate, Birthwt &lt;1000 Grams Without Major Procedure</v>
      </c>
      <c r="U65" s="66">
        <f>INDEX(WeightUpdate!$O$6:$O$794,MATCH(S65,WeightUpdate!$A$6:$A$794,0))</f>
        <v>4.9155726567777362</v>
      </c>
      <c r="V65" s="71">
        <f>INDEX(WeightUpdate!$M$6:$M$794,MATCH(S65,WeightUpdate!$A$6:$A$794,0))</f>
        <v>3.6887494869999999</v>
      </c>
      <c r="W65" s="63">
        <f>V65/U65-1</f>
        <v>-0.24957889048515158</v>
      </c>
    </row>
    <row r="66" spans="1:23" s="43" customFormat="1">
      <c r="A66" s="36">
        <v>14231</v>
      </c>
      <c r="B66" s="36" t="s">
        <v>9</v>
      </c>
      <c r="C66" s="36" t="s">
        <v>167</v>
      </c>
      <c r="D66" s="36">
        <v>1423</v>
      </c>
      <c r="E66" s="36">
        <v>1</v>
      </c>
      <c r="F66" s="37">
        <v>95</v>
      </c>
      <c r="G66" s="38">
        <v>2822.8183354904299</v>
      </c>
      <c r="H66" s="38">
        <f>Table1[[#This Row],[Cost]]+IF(Table1[[#This Row],[n]]=0,0,IFERROR(VLOOKUP(Table1[[#This Row],[DRG]],HCPCs,5,0),0))</f>
        <v>2822.8183354904299</v>
      </c>
      <c r="I66" s="39">
        <v>0.55630000000000013</v>
      </c>
      <c r="J66" s="39">
        <f>Table1[[#This Row],[W (3M)]]-IFERROR((Table1[[#This Row],[W (3M)]]-Table1[[#This Row],[Adjusted Cost]]*Casemix/TotalCost)*EXP(-a/Table1[[#This Row],[n]]),)</f>
        <v>0.33784092253316478</v>
      </c>
      <c r="K66" s="39">
        <f>VLOOKUP(Table1[[#This Row],[BaseDRG]],BaseDRGTable,13+Table1[[#This Row],[severity]],FALSE)</f>
        <v>0.33784092253316478</v>
      </c>
      <c r="L66" s="39">
        <f>IF(Table1[[#This Row],[W (severity)]]&lt;Table1[[#This Row],[W (curr)]],MAX(Table1[[#This Row],[W (severity)]],0.7*Table1[[#This Row],[W (curr)]]),Table1[[#This Row],[W (severity)]])</f>
        <v>0.33784092253316478</v>
      </c>
      <c r="M66" s="39">
        <f>ROUND(IF(VLOOKUP(Table1[[#This Row],[BaseDRG]],BaseDRGTable,8,0)&gt;0,Table1[[#This Row],[w (limit)]]*Current_CaseMix/$L$797,Table1[[#This Row],[w (limit)]]),10)</f>
        <v>0.36217565699999998</v>
      </c>
      <c r="N66" s="41">
        <f>Table1[[#This Row],[n]]</f>
        <v>95</v>
      </c>
      <c r="O66" s="56">
        <v>0.30970638021269697</v>
      </c>
      <c r="P66" s="40">
        <f>Table1[[#This Row],[W (proposed)]]/Table1[[#This Row],[W (curr)]]-1</f>
        <v>0.16941619591843304</v>
      </c>
      <c r="Q66" s="41">
        <f>RANK(Table1[[#This Row],[∆W%]],Table1[∆W%])</f>
        <v>250</v>
      </c>
      <c r="R66" s="48">
        <f>Table1[W (proposed)]-Table1[[#This Row],[W (curr)]]</f>
        <v>5.246927678730301E-2</v>
      </c>
      <c r="S66" s="65">
        <v>158141</v>
      </c>
      <c r="T66" s="65" t="str">
        <f>INDEX(WeightUpdate!$C$6:$C$794,MATCH(S66,WeightUpdate!$A$6:$A$794,0))</f>
        <v>IM Neonate, Birthwt &gt;2499 Grams With Major Anomaly Or Hereditary Condition</v>
      </c>
      <c r="U66" s="66">
        <f>INDEX(WeightUpdate!$O$6:$O$794,MATCH(S66,WeightUpdate!$A$6:$A$794,0))</f>
        <v>1.7186761530112942</v>
      </c>
      <c r="V66" s="71">
        <f>INDEX(WeightUpdate!$M$6:$M$794,MATCH(S66,WeightUpdate!$A$6:$A$794,0))</f>
        <v>1.2897308655999999</v>
      </c>
      <c r="W66" s="63">
        <f>V66/U66-1</f>
        <v>-0.24957889050810345</v>
      </c>
    </row>
    <row r="67" spans="1:23" s="43" customFormat="1">
      <c r="A67" s="36">
        <v>14232</v>
      </c>
      <c r="B67" s="36" t="s">
        <v>9</v>
      </c>
      <c r="C67" s="36" t="s">
        <v>584</v>
      </c>
      <c r="D67" s="36">
        <v>1423</v>
      </c>
      <c r="E67" s="36">
        <v>2</v>
      </c>
      <c r="F67" s="37">
        <v>29</v>
      </c>
      <c r="G67" s="38">
        <v>4870.1013253694573</v>
      </c>
      <c r="H67" s="38">
        <f>Table1[[#This Row],[Cost]]+IF(Table1[[#This Row],[n]]=0,0,IFERROR(VLOOKUP(Table1[[#This Row],[DRG]],HCPCs,5,0),0))</f>
        <v>4879.6438741468983</v>
      </c>
      <c r="I67" s="39">
        <v>0.68069999999999997</v>
      </c>
      <c r="J67" s="39">
        <f>Table1[[#This Row],[W (3M)]]-IFERROR((Table1[[#This Row],[W (3M)]]-Table1[[#This Row],[Adjusted Cost]]*Casemix/TotalCost)*EXP(-a/Table1[[#This Row],[n]]),)</f>
        <v>0.58353051117658516</v>
      </c>
      <c r="K67" s="39">
        <f>VLOOKUP(Table1[[#This Row],[BaseDRG]],BaseDRGTable,13+Table1[[#This Row],[severity]],FALSE)</f>
        <v>0.58353051117658516</v>
      </c>
      <c r="L67" s="39">
        <f>IF(Table1[[#This Row],[W (severity)]]&lt;Table1[[#This Row],[W (curr)]],MAX(Table1[[#This Row],[W (severity)]],0.7*Table1[[#This Row],[W (curr)]]),Table1[[#This Row],[W (severity)]])</f>
        <v>0.58353051117658516</v>
      </c>
      <c r="M67" s="39">
        <f>ROUND(IF(VLOOKUP(Table1[[#This Row],[BaseDRG]],BaseDRGTable,8,0)&gt;0,Table1[[#This Row],[w (limit)]]*Current_CaseMix/$L$797,Table1[[#This Row],[w (limit)]]),10)</f>
        <v>0.6255623052</v>
      </c>
      <c r="N67" s="41">
        <f>Table1[[#This Row],[n]]</f>
        <v>29</v>
      </c>
      <c r="O67" s="56">
        <v>0.59919438732339769</v>
      </c>
      <c r="P67" s="40">
        <f>Table1[[#This Row],[W (proposed)]]/Table1[[#This Row],[W (curr)]]-1</f>
        <v>4.4005615597281889E-2</v>
      </c>
      <c r="Q67" s="41">
        <f>RANK(Table1[[#This Row],[∆W%]],Table1[∆W%])</f>
        <v>369</v>
      </c>
      <c r="R67" s="55">
        <f>Table1[W (proposed)]-Table1[[#This Row],[W (curr)]]</f>
        <v>2.6367917876602309E-2</v>
      </c>
      <c r="S67" s="65">
        <v>31203</v>
      </c>
      <c r="T67" s="65" t="str">
        <f>INDEX(WeightUpdate!$C$6:$C$794,MATCH(S67,WeightUpdate!$A$6:$A$794,0))</f>
        <v>IP Other Ear, Nose, Mouth &amp; Throat Procedures w/MCC</v>
      </c>
      <c r="U67" s="66">
        <f>INDEX(WeightUpdate!$O$6:$O$794,MATCH(S67,WeightUpdate!$A$6:$A$794,0))</f>
        <v>13.614663491471905</v>
      </c>
      <c r="V67" s="71">
        <f>INDEX(WeightUpdate!$M$6:$M$794,MATCH(S67,WeightUpdate!$A$6:$A$794,0))</f>
        <v>10.2167308829</v>
      </c>
      <c r="W67" s="63">
        <f>V67/U67-1</f>
        <v>-0.24957889048821058</v>
      </c>
    </row>
    <row r="68" spans="1:23" s="43" customFormat="1">
      <c r="A68" s="36">
        <v>14233</v>
      </c>
      <c r="B68" s="36" t="s">
        <v>9</v>
      </c>
      <c r="C68" s="36" t="s">
        <v>470</v>
      </c>
      <c r="D68" s="36">
        <v>1423</v>
      </c>
      <c r="E68" s="36">
        <v>3</v>
      </c>
      <c r="F68" s="37">
        <v>16</v>
      </c>
      <c r="G68" s="38">
        <v>9878.3289624999998</v>
      </c>
      <c r="H68" s="38">
        <f>Table1[[#This Row],[Cost]]+IF(Table1[[#This Row],[n]]=0,0,IFERROR(VLOOKUP(Table1[[#This Row],[DRG]],HCPCs,5,0),0))</f>
        <v>9912.7039624999998</v>
      </c>
      <c r="I68" s="39">
        <v>0.90890000000000004</v>
      </c>
      <c r="J68" s="39">
        <f>Table1[[#This Row],[W (3M)]]-IFERROR((Table1[[#This Row],[W (3M)]]-Table1[[#This Row],[Adjusted Cost]]*Casemix/TotalCost)*EXP(-a/Table1[[#This Row],[n]]),)</f>
        <v>1.1666699439914847</v>
      </c>
      <c r="K68" s="39">
        <f>VLOOKUP(Table1[[#This Row],[BaseDRG]],BaseDRGTable,13+Table1[[#This Row],[severity]],FALSE)</f>
        <v>1.1666699439914847</v>
      </c>
      <c r="L68" s="39">
        <f>IF(Table1[[#This Row],[W (severity)]]&lt;Table1[[#This Row],[W (curr)]],MAX(Table1[[#This Row],[W (severity)]],0.7*Table1[[#This Row],[W (curr)]]),Table1[[#This Row],[W (severity)]])</f>
        <v>1.1666699439914847</v>
      </c>
      <c r="M68" s="39">
        <f>ROUND(IF(VLOOKUP(Table1[[#This Row],[BaseDRG]],BaseDRGTable,8,0)&gt;0,Table1[[#This Row],[w (limit)]]*Current_CaseMix/$L$797,Table1[[#This Row],[w (limit)]]),10)</f>
        <v>1.2507053626</v>
      </c>
      <c r="N68" s="41">
        <f>Table1[[#This Row],[n]]</f>
        <v>16</v>
      </c>
      <c r="O68" s="56">
        <v>1.0199999612131063</v>
      </c>
      <c r="P68" s="40">
        <f>Table1[[#This Row],[W (proposed)]]/Table1[[#This Row],[W (curr)]]-1</f>
        <v>0.22618177466645295</v>
      </c>
      <c r="Q68" s="41">
        <f>RANK(Table1[[#This Row],[∆W%]],Table1[∆W%])</f>
        <v>214</v>
      </c>
      <c r="R68" s="55">
        <f>Table1[W (proposed)]-Table1[[#This Row],[W (curr)]]</f>
        <v>0.23070540138689366</v>
      </c>
      <c r="S68" s="67">
        <v>134151</v>
      </c>
      <c r="T68" s="65" t="str">
        <f>INDEX(WeightUpdate!$C$6:$C$794,MATCH(S68,WeightUpdate!$A$6:$A$794,0))</f>
        <v>IM False Labor</v>
      </c>
      <c r="U68" s="66">
        <f>INDEX(WeightUpdate!$O$6:$O$794,MATCH(S68,WeightUpdate!$A$6:$A$794,0))</f>
        <v>0.35766127178307999</v>
      </c>
      <c r="V68" s="71">
        <f>INDEX(WeightUpdate!$M$6:$M$794,MATCH(S68,WeightUpdate!$A$6:$A$794,0))</f>
        <v>0.26839656839999998</v>
      </c>
      <c r="W68" s="63">
        <f>V68/U68-1</f>
        <v>-0.24957889049060555</v>
      </c>
    </row>
    <row r="69" spans="1:23" s="43" customFormat="1">
      <c r="A69" s="36">
        <v>14241</v>
      </c>
      <c r="B69" s="36" t="s">
        <v>9</v>
      </c>
      <c r="C69" s="36" t="s">
        <v>76</v>
      </c>
      <c r="D69" s="36">
        <v>1424</v>
      </c>
      <c r="E69" s="36">
        <v>1</v>
      </c>
      <c r="F69" s="37">
        <v>298</v>
      </c>
      <c r="G69" s="38">
        <v>3550.7783774782047</v>
      </c>
      <c r="H69" s="38">
        <f>Table1[[#This Row],[Cost]]+IF(Table1[[#This Row],[n]]=0,0,IFERROR(VLOOKUP(Table1[[#This Row],[DRG]],HCPCs,5,0),0))</f>
        <v>3554.8177739088856</v>
      </c>
      <c r="I69" s="39">
        <v>0.71139999999999803</v>
      </c>
      <c r="J69" s="39">
        <f>Table1[[#This Row],[W (3M)]]-IFERROR((Table1[[#This Row],[W (3M)]]-Table1[[#This Row],[Adjusted Cost]]*Casemix/TotalCost)*EXP(-a/Table1[[#This Row],[n]]),)</f>
        <v>0.42389455330040443</v>
      </c>
      <c r="K69" s="39">
        <f>VLOOKUP(Table1[[#This Row],[BaseDRG]],BaseDRGTable,13+Table1[[#This Row],[severity]],FALSE)</f>
        <v>0.42389455330040443</v>
      </c>
      <c r="L69" s="39">
        <f>IF(Table1[[#This Row],[W (severity)]]&lt;Table1[[#This Row],[W (curr)]],MAX(Table1[[#This Row],[W (severity)]],0.7*Table1[[#This Row],[W (curr)]]),Table1[[#This Row],[W (severity)]])</f>
        <v>0.42389455330040443</v>
      </c>
      <c r="M69" s="39">
        <f>ROUND(IF(VLOOKUP(Table1[[#This Row],[BaseDRG]],BaseDRGTable,8,0)&gt;0,Table1[[#This Row],[w (limit)]]*Current_CaseMix/$L$797,Table1[[#This Row],[w (limit)]]),10)</f>
        <v>0.45442774429999999</v>
      </c>
      <c r="N69" s="41">
        <f>Table1[[#This Row],[n]]</f>
        <v>298</v>
      </c>
      <c r="O69" s="56">
        <v>0.48662957757142794</v>
      </c>
      <c r="P69" s="40">
        <f>Table1[[#This Row],[W (proposed)]]/Table1[[#This Row],[W (curr)]]-1</f>
        <v>-6.6173193647896089E-2</v>
      </c>
      <c r="Q69" s="41">
        <f>RANK(Table1[[#This Row],[∆W%]],Table1[∆W%])</f>
        <v>512</v>
      </c>
      <c r="R69" s="55">
        <f>Table1[W (proposed)]-Table1[[#This Row],[W (curr)]]</f>
        <v>-3.2201833271427949E-2</v>
      </c>
      <c r="S69" s="46"/>
      <c r="T69" s="45"/>
      <c r="U69" s="45"/>
      <c r="V69" s="45"/>
      <c r="W69" s="45"/>
    </row>
    <row r="70" spans="1:23" s="43" customFormat="1">
      <c r="A70" s="36">
        <v>14242</v>
      </c>
      <c r="B70" s="36" t="s">
        <v>9</v>
      </c>
      <c r="C70" s="36" t="s">
        <v>670</v>
      </c>
      <c r="D70" s="36">
        <v>1424</v>
      </c>
      <c r="E70" s="36">
        <v>2</v>
      </c>
      <c r="F70" s="37">
        <v>66</v>
      </c>
      <c r="G70" s="38">
        <v>10962.09595528335</v>
      </c>
      <c r="H70" s="38">
        <f>Table1[[#This Row],[Cost]]+IF(Table1[[#This Row],[n]]=0,0,IFERROR(VLOOKUP(Table1[[#This Row],[DRG]],HCPCs,5,0),0))</f>
        <v>11756.782419450657</v>
      </c>
      <c r="I70" s="39">
        <v>1.0942000000000005</v>
      </c>
      <c r="J70" s="39">
        <f>Table1[[#This Row],[W (3M)]]-IFERROR((Table1[[#This Row],[W (3M)]]-Table1[[#This Row],[Adjusted Cost]]*Casemix/TotalCost)*EXP(-a/Table1[[#This Row],[n]]),)</f>
        <v>1.3957056079141101</v>
      </c>
      <c r="K70" s="39">
        <f>VLOOKUP(Table1[[#This Row],[BaseDRG]],BaseDRGTable,13+Table1[[#This Row],[severity]],FALSE)</f>
        <v>1.3957056079141101</v>
      </c>
      <c r="L70" s="39">
        <f>IF(Table1[[#This Row],[W (severity)]]&lt;Table1[[#This Row],[W (curr)]],MAX(Table1[[#This Row],[W (severity)]],0.7*Table1[[#This Row],[W (curr)]]),Table1[[#This Row],[W (severity)]])</f>
        <v>1.3957056079141101</v>
      </c>
      <c r="M70" s="39">
        <f>ROUND(IF(VLOOKUP(Table1[[#This Row],[BaseDRG]],BaseDRGTable,8,0)&gt;0,Table1[[#This Row],[w (limit)]]*Current_CaseMix/$L$797,Table1[[#This Row],[w (limit)]]),10)</f>
        <v>1.4962385011999999</v>
      </c>
      <c r="N70" s="41">
        <f>Table1[[#This Row],[n]]</f>
        <v>66</v>
      </c>
      <c r="O70" s="56">
        <v>1.4639728850664209</v>
      </c>
      <c r="P70" s="40">
        <f>Table1[[#This Row],[W (proposed)]]/Table1[[#This Row],[W (curr)]]-1</f>
        <v>2.2039763483812758E-2</v>
      </c>
      <c r="Q70" s="41">
        <f>RANK(Table1[[#This Row],[∆W%]],Table1[∆W%])</f>
        <v>388</v>
      </c>
      <c r="R70" s="55">
        <f>Table1[W (proposed)]-Table1[[#This Row],[W (curr)]]</f>
        <v>3.2265616133579034E-2</v>
      </c>
      <c r="S70" s="46"/>
      <c r="T70" s="45"/>
      <c r="U70" s="45"/>
      <c r="V70" s="45"/>
      <c r="W70" s="45"/>
    </row>
    <row r="71" spans="1:23" s="43" customFormat="1">
      <c r="A71" s="36">
        <v>14243</v>
      </c>
      <c r="B71" s="36" t="s">
        <v>9</v>
      </c>
      <c r="C71" s="36" t="s">
        <v>448</v>
      </c>
      <c r="D71" s="36">
        <v>1424</v>
      </c>
      <c r="E71" s="36">
        <v>3</v>
      </c>
      <c r="F71" s="37">
        <v>89</v>
      </c>
      <c r="G71" s="38">
        <v>39595.206560277351</v>
      </c>
      <c r="H71" s="38">
        <f>Table1[[#This Row],[Cost]]+IF(Table1[[#This Row],[n]]=0,0,IFERROR(VLOOKUP(Table1[[#This Row],[DRG]],HCPCs,5,0),0))</f>
        <v>41699.670585491811</v>
      </c>
      <c r="I71" s="39">
        <v>1.9956999999999998</v>
      </c>
      <c r="J71" s="39">
        <f>Table1[[#This Row],[W (3M)]]-IFERROR((Table1[[#This Row],[W (3M)]]-Table1[[#This Row],[Adjusted Cost]]*Casemix/TotalCost)*EXP(-a/Table1[[#This Row],[n]]),)</f>
        <v>4.9368582254222986</v>
      </c>
      <c r="K71" s="39">
        <f>VLOOKUP(Table1[[#This Row],[BaseDRG]],BaseDRGTable,13+Table1[[#This Row],[severity]],FALSE)</f>
        <v>4.9368582254222986</v>
      </c>
      <c r="L71" s="39">
        <f>IF(Table1[[#This Row],[W (severity)]]&lt;Table1[[#This Row],[W (curr)]],MAX(Table1[[#This Row],[W (severity)]],0.7*Table1[[#This Row],[W (curr)]]),Table1[[#This Row],[W (severity)]])</f>
        <v>4.9368582254222986</v>
      </c>
      <c r="M71" s="39">
        <f>ROUND(IF(VLOOKUP(Table1[[#This Row],[BaseDRG]],BaseDRGTable,8,0)&gt;0,Table1[[#This Row],[w (limit)]]*Current_CaseMix/$L$797,Table1[[#This Row],[w (limit)]]),10)</f>
        <v>5.2924608956999997</v>
      </c>
      <c r="N71" s="41">
        <f>Table1[[#This Row],[n]]</f>
        <v>89</v>
      </c>
      <c r="O71" s="56">
        <v>4.299842263134587</v>
      </c>
      <c r="P71" s="40">
        <f>Table1[[#This Row],[W (proposed)]]/Table1[[#This Row],[W (curr)]]-1</f>
        <v>0.23085001072615929</v>
      </c>
      <c r="Q71" s="41">
        <f>RANK(Table1[[#This Row],[∆W%]],Table1[∆W%])</f>
        <v>213</v>
      </c>
      <c r="R71" s="55">
        <f>Table1[W (proposed)]-Table1[[#This Row],[W (curr)]]</f>
        <v>0.99261863256541272</v>
      </c>
      <c r="S71" s="46"/>
      <c r="T71" s="45"/>
      <c r="U71" s="45"/>
      <c r="V71" s="45"/>
      <c r="W71" s="45"/>
    </row>
    <row r="72" spans="1:23" s="43" customFormat="1">
      <c r="A72" s="36">
        <v>14251</v>
      </c>
      <c r="B72" s="36" t="s">
        <v>9</v>
      </c>
      <c r="C72" s="36" t="s">
        <v>127</v>
      </c>
      <c r="D72" s="36">
        <v>1425</v>
      </c>
      <c r="E72" s="36">
        <v>1</v>
      </c>
      <c r="F72" s="37">
        <v>125</v>
      </c>
      <c r="G72" s="38">
        <v>2567.4110128280699</v>
      </c>
      <c r="H72" s="38">
        <f>Table1[[#This Row],[Cost]]+IF(Table1[[#This Row],[n]]=0,0,IFERROR(VLOOKUP(Table1[[#This Row],[DRG]],HCPCs,5,0),0))</f>
        <v>2571.9424442651743</v>
      </c>
      <c r="I72" s="39">
        <v>0.76870000000000072</v>
      </c>
      <c r="J72" s="39">
        <f>Table1[[#This Row],[W (3M)]]-IFERROR((Table1[[#This Row],[W (3M)]]-Table1[[#This Row],[Adjusted Cost]]*Casemix/TotalCost)*EXP(-a/Table1[[#This Row],[n]]),)</f>
        <v>0.30908330565251296</v>
      </c>
      <c r="K72" s="39">
        <f>VLOOKUP(Table1[[#This Row],[BaseDRG]],BaseDRGTable,13+Table1[[#This Row],[severity]],FALSE)</f>
        <v>0.30908330565251296</v>
      </c>
      <c r="L72" s="39">
        <f>IF(Table1[[#This Row],[W (severity)]]&lt;Table1[[#This Row],[W (curr)]],MAX(Table1[[#This Row],[W (severity)]],0.7*Table1[[#This Row],[W (curr)]]),Table1[[#This Row],[W (severity)]])</f>
        <v>0.30908330565251296</v>
      </c>
      <c r="M72" s="39">
        <f>ROUND(IF(VLOOKUP(Table1[[#This Row],[BaseDRG]],BaseDRGTable,8,0)&gt;0,Table1[[#This Row],[w (limit)]]*Current_CaseMix/$L$797,Table1[[#This Row],[w (limit)]]),10)</f>
        <v>0.33134662450000002</v>
      </c>
      <c r="N72" s="41">
        <f>Table1[[#This Row],[n]]</f>
        <v>125</v>
      </c>
      <c r="O72" s="56">
        <v>0.3229231943855167</v>
      </c>
      <c r="P72" s="40">
        <f>Table1[[#This Row],[W (proposed)]]/Table1[[#This Row],[W (curr)]]-1</f>
        <v>2.608493369611331E-2</v>
      </c>
      <c r="Q72" s="41">
        <f>RANK(Table1[[#This Row],[∆W%]],Table1[∆W%])</f>
        <v>385</v>
      </c>
      <c r="R72" s="48">
        <f>Table1[W (proposed)]-Table1[[#This Row],[W (curr)]]</f>
        <v>8.4234301144833212E-3</v>
      </c>
      <c r="S72" s="46"/>
      <c r="T72" s="45"/>
      <c r="U72" s="45"/>
      <c r="V72" s="45"/>
      <c r="W72" s="45"/>
    </row>
    <row r="73" spans="1:23" s="43" customFormat="1">
      <c r="A73" s="36">
        <v>14252</v>
      </c>
      <c r="B73" s="36" t="s">
        <v>9</v>
      </c>
      <c r="C73" s="36" t="s">
        <v>423</v>
      </c>
      <c r="D73" s="36">
        <v>1425</v>
      </c>
      <c r="E73" s="36">
        <v>2</v>
      </c>
      <c r="F73" s="37">
        <v>18</v>
      </c>
      <c r="G73" s="38">
        <v>3440.9995444444453</v>
      </c>
      <c r="H73" s="38">
        <f>Table1[[#This Row],[Cost]]+IF(Table1[[#This Row],[n]]=0,0,IFERROR(VLOOKUP(Table1[[#This Row],[DRG]],HCPCs,5,0),0))</f>
        <v>3440.9995444444453</v>
      </c>
      <c r="I73" s="39">
        <v>0.97350000000000014</v>
      </c>
      <c r="J73" s="39">
        <f>Table1[[#This Row],[W (3M)]]-IFERROR((Table1[[#This Row],[W (3M)]]-Table1[[#This Row],[Adjusted Cost]]*Casemix/TotalCost)*EXP(-a/Table1[[#This Row],[n]]),)</f>
        <v>0.43408873745255105</v>
      </c>
      <c r="K73" s="39">
        <f>VLOOKUP(Table1[[#This Row],[BaseDRG]],BaseDRGTable,13+Table1[[#This Row],[severity]],FALSE)</f>
        <v>0.43408873745255105</v>
      </c>
      <c r="L73" s="39">
        <f>IF(Table1[[#This Row],[W (severity)]]&lt;Table1[[#This Row],[W (curr)]],MAX(Table1[[#This Row],[W (severity)]],0.7*Table1[[#This Row],[W (curr)]]),Table1[[#This Row],[W (severity)]])</f>
        <v>0.59763653399767247</v>
      </c>
      <c r="M73" s="39">
        <f>ROUND(IF(VLOOKUP(Table1[[#This Row],[BaseDRG]],BaseDRGTable,8,0)&gt;0,Table1[[#This Row],[w (limit)]]*Current_CaseMix/$L$797,Table1[[#This Row],[w (limit)]]),10)</f>
        <v>0.64068438699999997</v>
      </c>
      <c r="N73" s="41">
        <f>Table1[[#This Row],[n]]</f>
        <v>18</v>
      </c>
      <c r="O73" s="56">
        <v>0.85376647713953213</v>
      </c>
      <c r="P73" s="40">
        <f>Table1[[#This Row],[W (proposed)]]/Table1[[#This Row],[W (curr)]]-1</f>
        <v>-0.24957889053391336</v>
      </c>
      <c r="Q73" s="41">
        <f>RANK(Table1[[#This Row],[∆W%]],Table1[∆W%])</f>
        <v>782</v>
      </c>
      <c r="R73" s="55">
        <f>Table1[W (proposed)]-Table1[[#This Row],[W (curr)]]</f>
        <v>-0.21308209013953217</v>
      </c>
      <c r="S73" s="46"/>
      <c r="T73" s="46"/>
      <c r="U73" s="45"/>
      <c r="V73" s="45"/>
      <c r="W73" s="45"/>
    </row>
    <row r="74" spans="1:23" s="43" customFormat="1">
      <c r="A74" s="36">
        <v>14253</v>
      </c>
      <c r="B74" s="36" t="s">
        <v>9</v>
      </c>
      <c r="C74" s="36" t="s">
        <v>370</v>
      </c>
      <c r="D74" s="36">
        <v>1425</v>
      </c>
      <c r="E74" s="36">
        <v>3</v>
      </c>
      <c r="F74" s="37">
        <v>2</v>
      </c>
      <c r="G74" s="38">
        <v>11826.106299999998</v>
      </c>
      <c r="H74" s="38">
        <f>Table1[[#This Row],[Cost]]+IF(Table1[[#This Row],[n]]=0,0,IFERROR(VLOOKUP(Table1[[#This Row],[DRG]],HCPCs,5,0),0))</f>
        <v>11826.106299999998</v>
      </c>
      <c r="I74" s="39">
        <v>1.4352</v>
      </c>
      <c r="J74" s="39">
        <f>Table1[[#This Row],[W (3M)]]-IFERROR((Table1[[#This Row],[W (3M)]]-Table1[[#This Row],[Adjusted Cost]]*Casemix/TotalCost)*EXP(-a/Table1[[#This Row],[n]]),)</f>
        <v>1.4167219043239365</v>
      </c>
      <c r="K74" s="39">
        <f>VLOOKUP(Table1[[#This Row],[BaseDRG]],BaseDRGTable,13+Table1[[#This Row],[severity]],FALSE)</f>
        <v>1.4167219043239365</v>
      </c>
      <c r="L74" s="39">
        <f>IF(Table1[[#This Row],[W (severity)]]&lt;Table1[[#This Row],[W (curr)]],MAX(Table1[[#This Row],[W (severity)]],0.7*Table1[[#This Row],[W (curr)]]),Table1[[#This Row],[W (severity)]])</f>
        <v>2.2614829541369317</v>
      </c>
      <c r="M74" s="39">
        <f>ROUND(IF(VLOOKUP(Table1[[#This Row],[BaseDRG]],BaseDRGTable,8,0)&gt;0,Table1[[#This Row],[w (limit)]]*Current_CaseMix/$L$797,Table1[[#This Row],[w (limit)]]),10)</f>
        <v>2.4243779250999999</v>
      </c>
      <c r="N74" s="41">
        <f>Table1[[#This Row],[n]]</f>
        <v>2</v>
      </c>
      <c r="O74" s="56">
        <v>3.2306899344813309</v>
      </c>
      <c r="P74" s="40">
        <f>Table1[[#This Row],[W (proposed)]]/Table1[[#This Row],[W (curr)]]-1</f>
        <v>-0.2495788904950359</v>
      </c>
      <c r="Q74" s="41">
        <f>RANK(Table1[[#This Row],[∆W%]],Table1[∆W%])</f>
        <v>741</v>
      </c>
      <c r="R74" s="55">
        <f>Table1[W (proposed)]-Table1[[#This Row],[W (curr)]]</f>
        <v>-0.80631200938133096</v>
      </c>
      <c r="S74" s="46"/>
      <c r="T74" s="45"/>
      <c r="U74" s="45"/>
      <c r="V74" s="45"/>
      <c r="W74" s="45"/>
    </row>
    <row r="75" spans="1:23" s="43" customFormat="1">
      <c r="A75" s="36">
        <v>14261</v>
      </c>
      <c r="B75" s="36" t="s">
        <v>9</v>
      </c>
      <c r="C75" s="36" t="s">
        <v>292</v>
      </c>
      <c r="D75" s="36">
        <v>1426</v>
      </c>
      <c r="E75" s="36">
        <v>1</v>
      </c>
      <c r="F75" s="37">
        <v>218</v>
      </c>
      <c r="G75" s="38">
        <v>4245.0975929638944</v>
      </c>
      <c r="H75" s="38">
        <f>Table1[[#This Row],[Cost]]+IF(Table1[[#This Row],[n]]=0,0,IFERROR(VLOOKUP(Table1[[#This Row],[DRG]],HCPCs,5,0),0))</f>
        <v>4245.0975929638944</v>
      </c>
      <c r="I75" s="39">
        <v>0.74309999999999854</v>
      </c>
      <c r="J75" s="39">
        <f>Table1[[#This Row],[W (3M)]]-IFERROR((Table1[[#This Row],[W (3M)]]-Table1[[#This Row],[Adjusted Cost]]*Casemix/TotalCost)*EXP(-a/Table1[[#This Row],[n]]),)</f>
        <v>0.50615521021996346</v>
      </c>
      <c r="K75" s="39">
        <f>VLOOKUP(Table1[[#This Row],[BaseDRG]],BaseDRGTable,13+Table1[[#This Row],[severity]],FALSE)</f>
        <v>0.50615521021996346</v>
      </c>
      <c r="L75" s="39">
        <f>IF(Table1[[#This Row],[W (severity)]]&lt;Table1[[#This Row],[W (curr)]],MAX(Table1[[#This Row],[W (severity)]],0.7*Table1[[#This Row],[W (curr)]]),Table1[[#This Row],[W (severity)]])</f>
        <v>0.50615521021996346</v>
      </c>
      <c r="M75" s="39">
        <f>ROUND(IF(VLOOKUP(Table1[[#This Row],[BaseDRG]],BaseDRGTable,8,0)&gt;0,Table1[[#This Row],[w (limit)]]*Current_CaseMix/$L$797,Table1[[#This Row],[w (limit)]]),10)</f>
        <v>0.54261364919999999</v>
      </c>
      <c r="N75" s="41">
        <f>Table1[[#This Row],[n]]</f>
        <v>218</v>
      </c>
      <c r="O75" s="56">
        <v>0.5133939520421954</v>
      </c>
      <c r="P75" s="40">
        <f>Table1[[#This Row],[W (proposed)]]/Table1[[#This Row],[W (curr)]]-1</f>
        <v>5.6914766996326138E-2</v>
      </c>
      <c r="Q75" s="41">
        <f>RANK(Table1[[#This Row],[∆W%]],Table1[∆W%])</f>
        <v>356</v>
      </c>
      <c r="R75" s="55">
        <f>Table1[W (proposed)]-Table1[[#This Row],[W (curr)]]</f>
        <v>2.9219697157804592E-2</v>
      </c>
      <c r="S75" s="46"/>
      <c r="T75" s="45"/>
      <c r="U75" s="45"/>
      <c r="V75" s="45"/>
      <c r="W75" s="45"/>
    </row>
    <row r="76" spans="1:23" s="43" customFormat="1">
      <c r="A76" s="36">
        <v>14262</v>
      </c>
      <c r="B76" s="36" t="s">
        <v>9</v>
      </c>
      <c r="C76" s="36" t="s">
        <v>718</v>
      </c>
      <c r="D76" s="36">
        <v>1426</v>
      </c>
      <c r="E76" s="36">
        <v>2</v>
      </c>
      <c r="F76" s="37">
        <v>83</v>
      </c>
      <c r="G76" s="38">
        <v>7284.3062381144755</v>
      </c>
      <c r="H76" s="38">
        <f>Table1[[#This Row],[Cost]]+IF(Table1[[#This Row],[n]]=0,0,IFERROR(VLOOKUP(Table1[[#This Row],[DRG]],HCPCs,5,0),0))</f>
        <v>7416.4800036541465</v>
      </c>
      <c r="I76" s="39">
        <v>0.84170000000000189</v>
      </c>
      <c r="J76" s="39">
        <f>Table1[[#This Row],[W (3M)]]-IFERROR((Table1[[#This Row],[W (3M)]]-Table1[[#This Row],[Adjusted Cost]]*Casemix/TotalCost)*EXP(-a/Table1[[#This Row],[n]]),)</f>
        <v>0.88237244216063648</v>
      </c>
      <c r="K76" s="39">
        <f>VLOOKUP(Table1[[#This Row],[BaseDRG]],BaseDRGTable,13+Table1[[#This Row],[severity]],FALSE)</f>
        <v>0.88237244216063648</v>
      </c>
      <c r="L76" s="39">
        <f>IF(Table1[[#This Row],[W (severity)]]&lt;Table1[[#This Row],[W (curr)]],MAX(Table1[[#This Row],[W (severity)]],0.7*Table1[[#This Row],[W (curr)]]),Table1[[#This Row],[W (severity)]])</f>
        <v>0.88237244216063648</v>
      </c>
      <c r="M76" s="39">
        <f>ROUND(IF(VLOOKUP(Table1[[#This Row],[BaseDRG]],BaseDRGTable,8,0)&gt;0,Table1[[#This Row],[w (limit)]]*Current_CaseMix/$L$797,Table1[[#This Row],[w (limit)]]),10)</f>
        <v>0.94592986720000005</v>
      </c>
      <c r="N76" s="41">
        <f>Table1[[#This Row],[n]]</f>
        <v>83</v>
      </c>
      <c r="O76" s="56">
        <v>1.0713804302597394</v>
      </c>
      <c r="P76" s="40">
        <f>Table1[[#This Row],[W (proposed)]]/Table1[[#This Row],[W (curr)]]-1</f>
        <v>-0.11709245335881846</v>
      </c>
      <c r="Q76" s="41">
        <f>RANK(Table1[[#This Row],[∆W%]],Table1[∆W%])</f>
        <v>558</v>
      </c>
      <c r="R76" s="55">
        <f>Table1[W (proposed)]-Table1[[#This Row],[W (curr)]]</f>
        <v>-0.12545056305973934</v>
      </c>
      <c r="S76" s="46"/>
      <c r="T76" s="45"/>
      <c r="U76" s="45"/>
      <c r="V76" s="45"/>
      <c r="W76" s="45"/>
    </row>
    <row r="77" spans="1:23" s="43" customFormat="1">
      <c r="A77" s="36">
        <v>14263</v>
      </c>
      <c r="B77" s="36" t="s">
        <v>9</v>
      </c>
      <c r="C77" s="36" t="s">
        <v>749</v>
      </c>
      <c r="D77" s="36">
        <v>1426</v>
      </c>
      <c r="E77" s="36">
        <v>3</v>
      </c>
      <c r="F77" s="37">
        <v>82</v>
      </c>
      <c r="G77" s="38">
        <v>17458.251150319953</v>
      </c>
      <c r="H77" s="38">
        <f>Table1[[#This Row],[Cost]]+IF(Table1[[#This Row],[n]]=0,0,IFERROR(VLOOKUP(Table1[[#This Row],[DRG]],HCPCs,5,0),0))</f>
        <v>18293.058366103116</v>
      </c>
      <c r="I77" s="39">
        <v>1.3591999999999991</v>
      </c>
      <c r="J77" s="39">
        <f>Table1[[#This Row],[W (3M)]]-IFERROR((Table1[[#This Row],[W (3M)]]-Table1[[#This Row],[Adjusted Cost]]*Casemix/TotalCost)*EXP(-a/Table1[[#This Row],[n]]),)</f>
        <v>2.1694367459498851</v>
      </c>
      <c r="K77" s="39">
        <f>VLOOKUP(Table1[[#This Row],[BaseDRG]],BaseDRGTable,13+Table1[[#This Row],[severity]],FALSE)</f>
        <v>2.1694367459498851</v>
      </c>
      <c r="L77" s="39">
        <f>IF(Table1[[#This Row],[W (severity)]]&lt;Table1[[#This Row],[W (curr)]],MAX(Table1[[#This Row],[W (severity)]],0.7*Table1[[#This Row],[W (curr)]]),Table1[[#This Row],[W (severity)]])</f>
        <v>2.1694367459498851</v>
      </c>
      <c r="M77" s="39">
        <f>ROUND(IF(VLOOKUP(Table1[[#This Row],[BaseDRG]],BaseDRGTable,8,0)&gt;0,Table1[[#This Row],[w (limit)]]*Current_CaseMix/$L$797,Table1[[#This Row],[w (limit)]]),10)</f>
        <v>2.3257016141000002</v>
      </c>
      <c r="N77" s="41">
        <f>Table1[[#This Row],[n]]</f>
        <v>82</v>
      </c>
      <c r="O77" s="56">
        <v>2.1210181437451263</v>
      </c>
      <c r="P77" s="40">
        <f>Table1[[#This Row],[W (proposed)]]/Table1[[#This Row],[W (curr)]]-1</f>
        <v>9.6502460838670645E-2</v>
      </c>
      <c r="Q77" s="41">
        <f>RANK(Table1[[#This Row],[∆W%]],Table1[∆W%])</f>
        <v>308</v>
      </c>
      <c r="R77" s="55">
        <f>Table1[W (proposed)]-Table1[[#This Row],[W (curr)]]</f>
        <v>0.20468347035487389</v>
      </c>
      <c r="S77" s="46"/>
      <c r="T77" s="45"/>
      <c r="U77" s="45"/>
      <c r="V77" s="45"/>
      <c r="W77" s="45"/>
    </row>
    <row r="78" spans="1:23" s="43" customFormat="1">
      <c r="A78" s="36">
        <v>21201</v>
      </c>
      <c r="B78" s="36" t="s">
        <v>10</v>
      </c>
      <c r="C78" s="36" t="s">
        <v>78</v>
      </c>
      <c r="D78" s="36">
        <v>2120</v>
      </c>
      <c r="E78" s="36">
        <v>1</v>
      </c>
      <c r="F78" s="37">
        <v>165</v>
      </c>
      <c r="G78" s="38">
        <v>3718.1560930222226</v>
      </c>
      <c r="H78" s="38">
        <f>Table1[[#This Row],[Cost]]+IF(Table1[[#This Row],[n]]=0,0,IFERROR(VLOOKUP(Table1[[#This Row],[DRG]],HCPCs,5,0),0))</f>
        <v>3718.1560930222226</v>
      </c>
      <c r="I78" s="39">
        <v>1.0726999999999998</v>
      </c>
      <c r="J78" s="39">
        <f>Table1[[#This Row],[W (3M)]]-IFERROR((Table1[[#This Row],[W (3M)]]-Table1[[#This Row],[Adjusted Cost]]*Casemix/TotalCost)*EXP(-a/Table1[[#This Row],[n]]),)</f>
        <v>0.44561128260460725</v>
      </c>
      <c r="K78" s="39">
        <f>VLOOKUP(Table1[[#This Row],[BaseDRG]],BaseDRGTable,13+Table1[[#This Row],[severity]],FALSE)</f>
        <v>0.44561128260460725</v>
      </c>
      <c r="L78" s="39">
        <f>IF(Table1[[#This Row],[W (severity)]]&lt;Table1[[#This Row],[W (curr)]],MAX(Table1[[#This Row],[W (severity)]],0.7*Table1[[#This Row],[W (curr)]]),Table1[[#This Row],[W (severity)]])</f>
        <v>0.44561128260460725</v>
      </c>
      <c r="M78" s="39">
        <f>ROUND(IF(VLOOKUP(Table1[[#This Row],[BaseDRG]],BaseDRGTable,8,0)&gt;0,Table1[[#This Row],[w (limit)]]*Current_CaseMix/$L$797,Table1[[#This Row],[w (limit)]]),10)</f>
        <v>0.477708733</v>
      </c>
      <c r="N78" s="41">
        <f>Table1[[#This Row],[n]]</f>
        <v>165</v>
      </c>
      <c r="O78" s="56">
        <v>0.36612076115705516</v>
      </c>
      <c r="P78" s="40">
        <f>Table1[[#This Row],[W (proposed)]]/Table1[[#This Row],[W (curr)]]-1</f>
        <v>0.30478460574126487</v>
      </c>
      <c r="Q78" s="41">
        <f>RANK(Table1[[#This Row],[∆W%]],Table1[∆W%])</f>
        <v>172</v>
      </c>
      <c r="R78" s="48">
        <f>Table1[W (proposed)]-Table1[[#This Row],[W (curr)]]</f>
        <v>0.11158797184294483</v>
      </c>
      <c r="S78" s="46"/>
      <c r="T78" s="45"/>
      <c r="U78" s="45"/>
      <c r="V78" s="45"/>
      <c r="W78" s="45"/>
    </row>
    <row r="79" spans="1:23" s="43" customFormat="1">
      <c r="A79" s="36">
        <v>21202</v>
      </c>
      <c r="B79" s="36" t="s">
        <v>10</v>
      </c>
      <c r="C79" s="36" t="s">
        <v>648</v>
      </c>
      <c r="D79" s="36">
        <v>2120</v>
      </c>
      <c r="E79" s="36">
        <v>2</v>
      </c>
      <c r="F79" s="37">
        <v>10</v>
      </c>
      <c r="G79" s="38">
        <v>18884.449739372005</v>
      </c>
      <c r="H79" s="38">
        <f>Table1[[#This Row],[Cost]]+IF(Table1[[#This Row],[n]]=0,0,IFERROR(VLOOKUP(Table1[[#This Row],[DRG]],HCPCs,5,0),0))</f>
        <v>18900.541840586062</v>
      </c>
      <c r="I79" s="39">
        <v>1.4263000000000003</v>
      </c>
      <c r="J79" s="39">
        <f>Table1[[#This Row],[W (3M)]]-IFERROR((Table1[[#This Row],[W (3M)]]-Table1[[#This Row],[Adjusted Cost]]*Casemix/TotalCost)*EXP(-a/Table1[[#This Row],[n]]),)</f>
        <v>2.1863824836056662</v>
      </c>
      <c r="K79" s="39">
        <f>VLOOKUP(Table1[[#This Row],[BaseDRG]],BaseDRGTable,13+Table1[[#This Row],[severity]],FALSE)</f>
        <v>0.59250058019851926</v>
      </c>
      <c r="L79" s="39">
        <f>IF(Table1[[#This Row],[W (severity)]]&lt;Table1[[#This Row],[W (curr)]],MAX(Table1[[#This Row],[W (severity)]],0.7*Table1[[#This Row],[W (curr)]]),Table1[[#This Row],[W (severity)]])</f>
        <v>0.59250058019851926</v>
      </c>
      <c r="M79" s="39">
        <f>ROUND(IF(VLOOKUP(Table1[[#This Row],[BaseDRG]],BaseDRGTable,8,0)&gt;0,Table1[[#This Row],[w (limit)]]*Current_CaseMix/$L$797,Table1[[#This Row],[w (limit)]]),10)</f>
        <v>0.63517848970000002</v>
      </c>
      <c r="N79" s="41">
        <f>Table1[[#This Row],[n]]</f>
        <v>10</v>
      </c>
      <c r="O79" s="56">
        <v>0.48680716103133032</v>
      </c>
      <c r="P79" s="40">
        <f>Table1[[#This Row],[W (proposed)]]/Table1[[#This Row],[W (curr)]]-1</f>
        <v>0.30478460578586408</v>
      </c>
      <c r="Q79" s="41">
        <f>RANK(Table1[[#This Row],[∆W%]],Table1[∆W%])</f>
        <v>171</v>
      </c>
      <c r="R79" s="55">
        <f>Table1[W (proposed)]-Table1[[#This Row],[W (curr)]]</f>
        <v>0.1483713286686697</v>
      </c>
      <c r="S79" s="46"/>
      <c r="T79" s="45"/>
      <c r="U79" s="45"/>
      <c r="V79" s="45"/>
      <c r="W79" s="45"/>
    </row>
    <row r="80" spans="1:23" s="43" customFormat="1">
      <c r="A80" s="36">
        <v>21203</v>
      </c>
      <c r="B80" s="36" t="s">
        <v>10</v>
      </c>
      <c r="C80" s="36" t="s">
        <v>709</v>
      </c>
      <c r="D80" s="36">
        <v>2120</v>
      </c>
      <c r="E80" s="36">
        <v>3</v>
      </c>
      <c r="F80" s="37">
        <v>5</v>
      </c>
      <c r="G80" s="38">
        <v>14136.565800000002</v>
      </c>
      <c r="H80" s="38">
        <f>Table1[[#This Row],[Cost]]+IF(Table1[[#This Row],[n]]=0,0,IFERROR(VLOOKUP(Table1[[#This Row],[DRG]],HCPCs,5,0),0))</f>
        <v>14176.796053035148</v>
      </c>
      <c r="I80" s="39">
        <v>2.6638000000000002</v>
      </c>
      <c r="J80" s="39">
        <f>Table1[[#This Row],[W (3M)]]-IFERROR((Table1[[#This Row],[W (3M)]]-Table1[[#This Row],[Adjusted Cost]]*Casemix/TotalCost)*EXP(-a/Table1[[#This Row],[n]]),)</f>
        <v>1.8317932661923353</v>
      </c>
      <c r="K80" s="39">
        <f>VLOOKUP(Table1[[#This Row],[BaseDRG]],BaseDRGTable,13+Table1[[#This Row],[severity]],FALSE)</f>
        <v>1.1065715806862619</v>
      </c>
      <c r="L80" s="39">
        <f>IF(Table1[[#This Row],[W (severity)]]&lt;Table1[[#This Row],[W (curr)]],MAX(Table1[[#This Row],[W (severity)]],0.7*Table1[[#This Row],[W (curr)]]),Table1[[#This Row],[W (severity)]])</f>
        <v>1.1065715806862619</v>
      </c>
      <c r="M80" s="39">
        <f>ROUND(IF(VLOOKUP(Table1[[#This Row],[BaseDRG]],BaseDRGTable,8,0)&gt;0,Table1[[#This Row],[w (limit)]]*Current_CaseMix/$L$797,Table1[[#This Row],[w (limit)]]),10)</f>
        <v>1.1862781048</v>
      </c>
      <c r="N80" s="41">
        <f>Table1[[#This Row],[n]]</f>
        <v>5</v>
      </c>
      <c r="O80" s="56">
        <v>0.90917542982209731</v>
      </c>
      <c r="P80" s="40">
        <f>Table1[[#This Row],[W (proposed)]]/Table1[[#This Row],[W (curr)]]-1</f>
        <v>0.3047846057961825</v>
      </c>
      <c r="Q80" s="41">
        <f>RANK(Table1[[#This Row],[∆W%]],Table1[∆W%])</f>
        <v>170</v>
      </c>
      <c r="R80" s="55">
        <f>Table1[W (proposed)]-Table1[[#This Row],[W (curr)]]</f>
        <v>0.27710267497790264</v>
      </c>
      <c r="S80" s="46"/>
      <c r="T80" s="45"/>
      <c r="U80" s="45"/>
      <c r="V80" s="45"/>
      <c r="W80" s="45"/>
    </row>
    <row r="81" spans="1:23" s="43" customFormat="1">
      <c r="A81" s="36">
        <v>21301</v>
      </c>
      <c r="B81" s="36" t="s">
        <v>10</v>
      </c>
      <c r="C81" s="36" t="s">
        <v>51</v>
      </c>
      <c r="D81" s="36">
        <v>2130</v>
      </c>
      <c r="E81" s="36">
        <v>1</v>
      </c>
      <c r="F81" s="37">
        <v>450</v>
      </c>
      <c r="G81" s="38">
        <v>5319.9872176603913</v>
      </c>
      <c r="H81" s="38">
        <f>Table1[[#This Row],[Cost]]+IF(Table1[[#This Row],[n]]=0,0,IFERROR(VLOOKUP(Table1[[#This Row],[DRG]],HCPCs,5,0),0))</f>
        <v>5319.9872176603913</v>
      </c>
      <c r="I81" s="39">
        <v>0.79830000000001322</v>
      </c>
      <c r="J81" s="39">
        <f>Table1[[#This Row],[W (3M)]]-IFERROR((Table1[[#This Row],[W (3M)]]-Table1[[#This Row],[Adjusted Cost]]*Casemix/TotalCost)*EXP(-a/Table1[[#This Row],[n]]),)</f>
        <v>0.63351890675622502</v>
      </c>
      <c r="K81" s="39">
        <f>VLOOKUP(Table1[[#This Row],[BaseDRG]],BaseDRGTable,13+Table1[[#This Row],[severity]],FALSE)</f>
        <v>0.63351890675622502</v>
      </c>
      <c r="L81" s="39">
        <f>IF(Table1[[#This Row],[W (severity)]]&lt;Table1[[#This Row],[W (curr)]],MAX(Table1[[#This Row],[W (severity)]],0.7*Table1[[#This Row],[W (curr)]]),Table1[[#This Row],[W (severity)]])</f>
        <v>0.63351890675622502</v>
      </c>
      <c r="M81" s="39">
        <f>ROUND(IF(VLOOKUP(Table1[[#This Row],[BaseDRG]],BaseDRGTable,8,0)&gt;0,Table1[[#This Row],[w (limit)]]*Current_CaseMix/$L$797,Table1[[#This Row],[w (limit)]]),10)</f>
        <v>0.67915137270000003</v>
      </c>
      <c r="N81" s="41">
        <f>Table1[[#This Row],[n]]</f>
        <v>450</v>
      </c>
      <c r="O81" s="56">
        <v>0.58443566334020469</v>
      </c>
      <c r="P81" s="40">
        <f>Table1[[#This Row],[W (proposed)]]/Table1[[#This Row],[W (curr)]]-1</f>
        <v>0.16206353462153555</v>
      </c>
      <c r="Q81" s="41">
        <f>RANK(Table1[[#This Row],[∆W%]],Table1[∆W%])</f>
        <v>257</v>
      </c>
      <c r="R81" s="55">
        <f>Table1[W (proposed)]-Table1[[#This Row],[W (curr)]]</f>
        <v>9.4715709359795341E-2</v>
      </c>
      <c r="S81" s="46"/>
      <c r="T81" s="45"/>
      <c r="U81" s="45"/>
      <c r="V81" s="45"/>
      <c r="W81" s="45"/>
    </row>
    <row r="82" spans="1:23" s="43" customFormat="1">
      <c r="A82" s="36">
        <v>21302</v>
      </c>
      <c r="B82" s="36" t="s">
        <v>10</v>
      </c>
      <c r="C82" s="36" t="s">
        <v>337</v>
      </c>
      <c r="D82" s="36">
        <v>2130</v>
      </c>
      <c r="E82" s="36">
        <v>2</v>
      </c>
      <c r="F82" s="37">
        <v>118</v>
      </c>
      <c r="G82" s="38">
        <v>8262.5130542994866</v>
      </c>
      <c r="H82" s="38">
        <f>Table1[[#This Row],[Cost]]+IF(Table1[[#This Row],[n]]=0,0,IFERROR(VLOOKUP(Table1[[#This Row],[DRG]],HCPCs,5,0),0))</f>
        <v>8476.5011428685866</v>
      </c>
      <c r="I82" s="39">
        <v>0.91149999999999987</v>
      </c>
      <c r="J82" s="39">
        <f>Table1[[#This Row],[W (3M)]]-IFERROR((Table1[[#This Row],[W (3M)]]-Table1[[#This Row],[Adjusted Cost]]*Casemix/TotalCost)*EXP(-a/Table1[[#This Row],[n]]),)</f>
        <v>1.0082798474313037</v>
      </c>
      <c r="K82" s="39">
        <f>VLOOKUP(Table1[[#This Row],[BaseDRG]],BaseDRGTable,13+Table1[[#This Row],[severity]],FALSE)</f>
        <v>1.0082798474313037</v>
      </c>
      <c r="L82" s="39">
        <f>IF(Table1[[#This Row],[W (severity)]]&lt;Table1[[#This Row],[W (curr)]],MAX(Table1[[#This Row],[W (severity)]],0.7*Table1[[#This Row],[W (curr)]]),Table1[[#This Row],[W (severity)]])</f>
        <v>1.0082798474313037</v>
      </c>
      <c r="M82" s="39">
        <f>ROUND(IF(VLOOKUP(Table1[[#This Row],[BaseDRG]],BaseDRGTable,8,0)&gt;0,Table1[[#This Row],[w (limit)]]*Current_CaseMix/$L$797,Table1[[#This Row],[w (limit)]]),10)</f>
        <v>1.0809064025999999</v>
      </c>
      <c r="N82" s="41">
        <f>Table1[[#This Row],[n]]</f>
        <v>118</v>
      </c>
      <c r="O82" s="56">
        <v>0.95599262854966838</v>
      </c>
      <c r="P82" s="40">
        <f>Table1[[#This Row],[W (proposed)]]/Table1[[#This Row],[W (curr)]]-1</f>
        <v>0.13066395108070816</v>
      </c>
      <c r="Q82" s="41">
        <f>RANK(Table1[[#This Row],[∆W%]],Table1[∆W%])</f>
        <v>288</v>
      </c>
      <c r="R82" s="55">
        <f>Table1[W (proposed)]-Table1[[#This Row],[W (curr)]]</f>
        <v>0.12491377405033155</v>
      </c>
      <c r="S82" s="46"/>
      <c r="T82" s="45"/>
      <c r="U82" s="45"/>
      <c r="V82" s="45"/>
      <c r="W82" s="45"/>
    </row>
    <row r="83" spans="1:23" s="43" customFormat="1">
      <c r="A83" s="36">
        <v>21303</v>
      </c>
      <c r="B83" s="36" t="s">
        <v>10</v>
      </c>
      <c r="C83" s="36" t="s">
        <v>454</v>
      </c>
      <c r="D83" s="36">
        <v>2130</v>
      </c>
      <c r="E83" s="36">
        <v>3</v>
      </c>
      <c r="F83" s="37">
        <v>14</v>
      </c>
      <c r="G83" s="38">
        <v>9868.8335999999963</v>
      </c>
      <c r="H83" s="38">
        <f>Table1[[#This Row],[Cost]]+IF(Table1[[#This Row],[n]]=0,0,IFERROR(VLOOKUP(Table1[[#This Row],[DRG]],HCPCs,5,0),0))</f>
        <v>10109.574831586415</v>
      </c>
      <c r="I83" s="39">
        <v>2.1884000000000001</v>
      </c>
      <c r="J83" s="39">
        <f>Table1[[#This Row],[W (3M)]]-IFERROR((Table1[[#This Row],[W (3M)]]-Table1[[#This Row],[Adjusted Cost]]*Casemix/TotalCost)*EXP(-a/Table1[[#This Row],[n]]),)</f>
        <v>1.2580314124290406</v>
      </c>
      <c r="K83" s="39">
        <f>VLOOKUP(Table1[[#This Row],[BaseDRG]],BaseDRGTable,13+Table1[[#This Row],[severity]],FALSE)</f>
        <v>1.2580314124290406</v>
      </c>
      <c r="L83" s="39">
        <f>IF(Table1[[#This Row],[W (severity)]]&lt;Table1[[#This Row],[W (curr)]],MAX(Table1[[#This Row],[W (severity)]],0.7*Table1[[#This Row],[W (curr)]]),Table1[[#This Row],[W (severity)]])</f>
        <v>1.2580314124290406</v>
      </c>
      <c r="M83" s="39">
        <f>ROUND(IF(VLOOKUP(Table1[[#This Row],[BaseDRG]],BaseDRGTable,8,0)&gt;0,Table1[[#This Row],[w (limit)]]*Current_CaseMix/$L$797,Table1[[#This Row],[w (limit)]]),10)</f>
        <v>1.3486476118999999</v>
      </c>
      <c r="N83" s="41">
        <f>Table1[[#This Row],[n]]</f>
        <v>14</v>
      </c>
      <c r="O83" s="56">
        <v>0.95635594334446261</v>
      </c>
      <c r="P83" s="40">
        <f>Table1[[#This Row],[W (proposed)]]/Table1[[#This Row],[W (curr)]]-1</f>
        <v>0.41019420780055826</v>
      </c>
      <c r="Q83" s="41">
        <f>RANK(Table1[[#This Row],[∆W%]],Table1[∆W%])</f>
        <v>125</v>
      </c>
      <c r="R83" s="55">
        <f>Table1[W (proposed)]-Table1[[#This Row],[W (curr)]]</f>
        <v>0.39229166855553732</v>
      </c>
      <c r="S83" s="46"/>
      <c r="T83" s="45"/>
      <c r="U83" s="45"/>
      <c r="V83" s="45"/>
      <c r="W83" s="45"/>
    </row>
    <row r="84" spans="1:23" s="43" customFormat="1">
      <c r="A84" s="36">
        <v>24101</v>
      </c>
      <c r="B84" s="36" t="s">
        <v>10</v>
      </c>
      <c r="C84" s="36" t="s">
        <v>215</v>
      </c>
      <c r="D84" s="36">
        <v>2410</v>
      </c>
      <c r="E84" s="36">
        <v>1</v>
      </c>
      <c r="F84" s="37">
        <v>52</v>
      </c>
      <c r="G84" s="38">
        <v>4414.422626805338</v>
      </c>
      <c r="H84" s="38">
        <f>Table1[[#This Row],[Cost]]+IF(Table1[[#This Row],[n]]=0,0,IFERROR(VLOOKUP(Table1[[#This Row],[DRG]],HCPCs,5,0),0))</f>
        <v>4429.4239160157649</v>
      </c>
      <c r="I84" s="39">
        <v>0.44170000000000054</v>
      </c>
      <c r="J84" s="39">
        <f>Table1[[#This Row],[W (3M)]]-IFERROR((Table1[[#This Row],[W (3M)]]-Table1[[#This Row],[Adjusted Cost]]*Casemix/TotalCost)*EXP(-a/Table1[[#This Row],[n]]),)</f>
        <v>0.52591833932820597</v>
      </c>
      <c r="K84" s="39">
        <f>VLOOKUP(Table1[[#This Row],[BaseDRG]],BaseDRGTable,13+Table1[[#This Row],[severity]],FALSE)</f>
        <v>0.52591833932820597</v>
      </c>
      <c r="L84" s="39">
        <f>IF(Table1[[#This Row],[W (severity)]]&lt;Table1[[#This Row],[W (curr)]],MAX(Table1[[#This Row],[W (severity)]],0.7*Table1[[#This Row],[W (curr)]]),Table1[[#This Row],[W (severity)]])</f>
        <v>0.52591833932820597</v>
      </c>
      <c r="M84" s="39">
        <f>ROUND(IF(VLOOKUP(Table1[[#This Row],[BaseDRG]],BaseDRGTable,8,0)&gt;0,Table1[[#This Row],[w (limit)]]*Current_CaseMix/$L$797,Table1[[#This Row],[w (limit)]]),10)</f>
        <v>0.56380031959999999</v>
      </c>
      <c r="N84" s="41">
        <f>Table1[[#This Row],[n]]</f>
        <v>52</v>
      </c>
      <c r="O84" s="56">
        <v>0.55289197916609556</v>
      </c>
      <c r="P84" s="40">
        <f>Table1[[#This Row],[W (proposed)]]/Table1[[#This Row],[W (curr)]]-1</f>
        <v>1.9729605139790607E-2</v>
      </c>
      <c r="Q84" s="41">
        <f>RANK(Table1[[#This Row],[∆W%]],Table1[∆W%])</f>
        <v>390</v>
      </c>
      <c r="R84" s="55">
        <f>Table1[W (proposed)]-Table1[[#This Row],[W (curr)]]</f>
        <v>1.0908340433904429E-2</v>
      </c>
      <c r="S84" s="46"/>
      <c r="T84" s="45"/>
      <c r="U84" s="45"/>
      <c r="V84" s="45"/>
      <c r="W84" s="45"/>
    </row>
    <row r="85" spans="1:23" s="43" customFormat="1">
      <c r="A85" s="36">
        <v>24102</v>
      </c>
      <c r="B85" s="36" t="s">
        <v>10</v>
      </c>
      <c r="C85" s="36" t="s">
        <v>453</v>
      </c>
      <c r="D85" s="36">
        <v>2410</v>
      </c>
      <c r="E85" s="36">
        <v>2</v>
      </c>
      <c r="F85" s="37">
        <v>16</v>
      </c>
      <c r="G85" s="38">
        <v>5867.4043124999998</v>
      </c>
      <c r="H85" s="38">
        <f>Table1[[#This Row],[Cost]]+IF(Table1[[#This Row],[n]]=0,0,IFERROR(VLOOKUP(Table1[[#This Row],[DRG]],HCPCs,5,0),0))</f>
        <v>5878.2551703138479</v>
      </c>
      <c r="I85" s="39">
        <v>0.71909999999999996</v>
      </c>
      <c r="J85" s="39">
        <f>Table1[[#This Row],[W (3M)]]-IFERROR((Table1[[#This Row],[W (3M)]]-Table1[[#This Row],[Adjusted Cost]]*Casemix/TotalCost)*EXP(-a/Table1[[#This Row],[n]]),)</f>
        <v>0.70062240427605527</v>
      </c>
      <c r="K85" s="39">
        <f>VLOOKUP(Table1[[#This Row],[BaseDRG]],BaseDRGTable,13+Table1[[#This Row],[severity]],FALSE)</f>
        <v>0.70062240427605527</v>
      </c>
      <c r="L85" s="39">
        <f>IF(Table1[[#This Row],[W (severity)]]&lt;Table1[[#This Row],[W (curr)]],MAX(Table1[[#This Row],[W (severity)]],0.7*Table1[[#This Row],[W (curr)]]),Table1[[#This Row],[W (severity)]])</f>
        <v>0.70062240427605527</v>
      </c>
      <c r="M85" s="39">
        <f>ROUND(IF(VLOOKUP(Table1[[#This Row],[BaseDRG]],BaseDRGTable,8,0)&gt;0,Table1[[#This Row],[w (limit)]]*Current_CaseMix/$L$797,Table1[[#This Row],[w (limit)]]),10)</f>
        <v>0.75108834570000005</v>
      </c>
      <c r="N85" s="41">
        <f>Table1[[#This Row],[n]]</f>
        <v>16</v>
      </c>
      <c r="O85" s="56">
        <v>0.86276352680459323</v>
      </c>
      <c r="P85" s="40">
        <f>Table1[[#This Row],[W (proposed)]]/Table1[[#This Row],[W (curr)]]-1</f>
        <v>-0.12943892229450538</v>
      </c>
      <c r="Q85" s="41">
        <f>RANK(Table1[[#This Row],[∆W%]],Table1[∆W%])</f>
        <v>572</v>
      </c>
      <c r="R85" s="55">
        <f>Table1[W (proposed)]-Table1[[#This Row],[W (curr)]]</f>
        <v>-0.11167518110459318</v>
      </c>
      <c r="S85" s="46"/>
      <c r="T85" s="45"/>
      <c r="U85" s="45"/>
      <c r="V85" s="45"/>
      <c r="W85" s="45"/>
    </row>
    <row r="86" spans="1:23" s="43" customFormat="1">
      <c r="A86" s="36">
        <v>24103</v>
      </c>
      <c r="B86" s="36" t="s">
        <v>10</v>
      </c>
      <c r="C86" s="36" t="s">
        <v>426</v>
      </c>
      <c r="D86" s="36">
        <v>2410</v>
      </c>
      <c r="E86" s="36">
        <v>3</v>
      </c>
      <c r="F86" s="37">
        <v>8</v>
      </c>
      <c r="G86" s="38">
        <v>13333.227537500012</v>
      </c>
      <c r="H86" s="38">
        <f>Table1[[#This Row],[Cost]]+IF(Table1[[#This Row],[n]]=0,0,IFERROR(VLOOKUP(Table1[[#This Row],[DRG]],HCPCs,5,0),0))</f>
        <v>13333.227537500012</v>
      </c>
      <c r="I86" s="39">
        <v>1.1291</v>
      </c>
      <c r="J86" s="39">
        <f>Table1[[#This Row],[W (3M)]]-IFERROR((Table1[[#This Row],[W (3M)]]-Table1[[#This Row],[Adjusted Cost]]*Casemix/TotalCost)*EXP(-a/Table1[[#This Row],[n]]),)</f>
        <v>1.5434459149455366</v>
      </c>
      <c r="K86" s="39">
        <f>VLOOKUP(Table1[[#This Row],[BaseDRG]],BaseDRGTable,13+Table1[[#This Row],[severity]],FALSE)</f>
        <v>1.5434459149455366</v>
      </c>
      <c r="L86" s="39">
        <f>IF(Table1[[#This Row],[W (severity)]]&lt;Table1[[#This Row],[W (curr)]],MAX(Table1[[#This Row],[W (severity)]],0.7*Table1[[#This Row],[W (curr)]]),Table1[[#This Row],[W (severity)]])</f>
        <v>1.5434459149455366</v>
      </c>
      <c r="M86" s="39">
        <f>ROUND(IF(VLOOKUP(Table1[[#This Row],[BaseDRG]],BaseDRGTable,8,0)&gt;0,Table1[[#This Row],[w (limit)]]*Current_CaseMix/$L$797,Table1[[#This Row],[w (limit)]]),10)</f>
        <v>1.6546205656999999</v>
      </c>
      <c r="N86" s="41">
        <f>Table1[[#This Row],[n]]</f>
        <v>8</v>
      </c>
      <c r="O86" s="56">
        <v>1.5915102957535125</v>
      </c>
      <c r="P86" s="40">
        <f>Table1[[#This Row],[W (proposed)]]/Table1[[#This Row],[W (curr)]]-1</f>
        <v>3.9654327160106417E-2</v>
      </c>
      <c r="Q86" s="41">
        <f>RANK(Table1[[#This Row],[∆W%]],Table1[∆W%])</f>
        <v>373</v>
      </c>
      <c r="R86" s="55">
        <f>Table1[W (proposed)]-Table1[[#This Row],[W (curr)]]</f>
        <v>6.3110269946487385E-2</v>
      </c>
      <c r="S86" s="46"/>
      <c r="T86" s="45"/>
      <c r="U86" s="45"/>
      <c r="V86" s="45"/>
      <c r="W86" s="45"/>
    </row>
    <row r="87" spans="1:23" s="43" customFormat="1">
      <c r="A87" s="36">
        <v>24111</v>
      </c>
      <c r="B87" s="36" t="s">
        <v>10</v>
      </c>
      <c r="C87" s="36" t="s">
        <v>175</v>
      </c>
      <c r="D87" s="36">
        <v>2411</v>
      </c>
      <c r="E87" s="36">
        <v>1</v>
      </c>
      <c r="F87" s="37">
        <v>17</v>
      </c>
      <c r="G87" s="38">
        <v>6162.0291823529424</v>
      </c>
      <c r="H87" s="38">
        <f>Table1[[#This Row],[Cost]]+IF(Table1[[#This Row],[n]]=0,0,IFERROR(VLOOKUP(Table1[[#This Row],[DRG]],HCPCs,5,0),0))</f>
        <v>6174.4301627116256</v>
      </c>
      <c r="I87" s="39">
        <v>0.72899999999999965</v>
      </c>
      <c r="J87" s="39">
        <f>Table1[[#This Row],[W (3M)]]-IFERROR((Table1[[#This Row],[W (3M)]]-Table1[[#This Row],[Adjusted Cost]]*Casemix/TotalCost)*EXP(-a/Table1[[#This Row],[n]]),)</f>
        <v>0.73465555274562533</v>
      </c>
      <c r="K87" s="39">
        <f>VLOOKUP(Table1[[#This Row],[BaseDRG]],BaseDRGTable,13+Table1[[#This Row],[severity]],FALSE)</f>
        <v>0.73465555274562533</v>
      </c>
      <c r="L87" s="39">
        <f>IF(Table1[[#This Row],[W (severity)]]&lt;Table1[[#This Row],[W (curr)]],MAX(Table1[[#This Row],[W (severity)]],0.7*Table1[[#This Row],[W (curr)]]),Table1[[#This Row],[W (severity)]])</f>
        <v>0.73465555274562533</v>
      </c>
      <c r="M87" s="39">
        <f>ROUND(IF(VLOOKUP(Table1[[#This Row],[BaseDRG]],BaseDRGTable,8,0)&gt;0,Table1[[#This Row],[w (limit)]]*Current_CaseMix/$L$797,Table1[[#This Row],[w (limit)]]),10)</f>
        <v>0.78757290710000005</v>
      </c>
      <c r="N87" s="41">
        <f>Table1[[#This Row],[n]]</f>
        <v>17</v>
      </c>
      <c r="O87" s="56">
        <v>0.40105188202772407</v>
      </c>
      <c r="P87" s="40">
        <f>Table1[[#This Row],[W (proposed)]]/Table1[[#This Row],[W (curr)]]-1</f>
        <v>0.96376813672590211</v>
      </c>
      <c r="Q87" s="41">
        <f>RANK(Table1[[#This Row],[∆W%]],Table1[∆W%])</f>
        <v>31</v>
      </c>
      <c r="R87" s="55">
        <f>Table1[W (proposed)]-Table1[[#This Row],[W (curr)]]</f>
        <v>0.38652102507227598</v>
      </c>
      <c r="S87" s="46"/>
      <c r="T87" s="45"/>
      <c r="U87" s="45"/>
      <c r="V87" s="45"/>
      <c r="W87" s="45"/>
    </row>
    <row r="88" spans="1:23" s="43" customFormat="1">
      <c r="A88" s="36">
        <v>24112</v>
      </c>
      <c r="B88" s="36" t="s">
        <v>10</v>
      </c>
      <c r="C88" s="36" t="s">
        <v>571</v>
      </c>
      <c r="D88" s="36">
        <v>2411</v>
      </c>
      <c r="E88" s="36">
        <v>2</v>
      </c>
      <c r="F88" s="37">
        <v>5</v>
      </c>
      <c r="G88" s="38">
        <v>7106.850660000001</v>
      </c>
      <c r="H88" s="38">
        <f>Table1[[#This Row],[Cost]]+IF(Table1[[#This Row],[n]]=0,0,IFERROR(VLOOKUP(Table1[[#This Row],[DRG]],HCPCs,5,0),0))</f>
        <v>7106.850660000001</v>
      </c>
      <c r="I88" s="39">
        <v>0.80470000000000008</v>
      </c>
      <c r="J88" s="39">
        <f>Table1[[#This Row],[W (3M)]]-IFERROR((Table1[[#This Row],[W (3M)]]-Table1[[#This Row],[Adjusted Cost]]*Casemix/TotalCost)*EXP(-a/Table1[[#This Row],[n]]),)</f>
        <v>0.83981846513132918</v>
      </c>
      <c r="K88" s="39">
        <f>VLOOKUP(Table1[[#This Row],[BaseDRG]],BaseDRGTable,13+Table1[[#This Row],[severity]],FALSE)</f>
        <v>0.83981846513132918</v>
      </c>
      <c r="L88" s="39">
        <f>IF(Table1[[#This Row],[W (severity)]]&lt;Table1[[#This Row],[W (curr)]],MAX(Table1[[#This Row],[W (severity)]],0.7*Table1[[#This Row],[W (curr)]]),Table1[[#This Row],[W (severity)]])</f>
        <v>0.83981846513132918</v>
      </c>
      <c r="M88" s="39">
        <f>ROUND(IF(VLOOKUP(Table1[[#This Row],[BaseDRG]],BaseDRGTable,8,0)&gt;0,Table1[[#This Row],[w (limit)]]*Current_CaseMix/$L$797,Table1[[#This Row],[w (limit)]]),10)</f>
        <v>0.90031072059999995</v>
      </c>
      <c r="N88" s="41">
        <f>Table1[[#This Row],[n]]</f>
        <v>5</v>
      </c>
      <c r="O88" s="56">
        <v>0.52973571058382862</v>
      </c>
      <c r="P88" s="40">
        <f>Table1[[#This Row],[W (proposed)]]/Table1[[#This Row],[W (curr)]]-1</f>
        <v>0.69954696769027658</v>
      </c>
      <c r="Q88" s="41">
        <f>RANK(Table1[[#This Row],[∆W%]],Table1[∆W%])</f>
        <v>54</v>
      </c>
      <c r="R88" s="55">
        <f>Table1[W (proposed)]-Table1[[#This Row],[W (curr)]]</f>
        <v>0.37057501001617132</v>
      </c>
      <c r="S88" s="46"/>
      <c r="T88" s="45"/>
      <c r="U88" s="45"/>
      <c r="V88" s="45"/>
      <c r="W88" s="45"/>
    </row>
    <row r="89" spans="1:23" s="43" customFormat="1">
      <c r="A89" s="36">
        <v>24113</v>
      </c>
      <c r="B89" s="36" t="s">
        <v>10</v>
      </c>
      <c r="C89" s="36" t="s">
        <v>609</v>
      </c>
      <c r="D89" s="36">
        <v>2411</v>
      </c>
      <c r="E89" s="36">
        <v>3</v>
      </c>
      <c r="F89" s="37">
        <v>2</v>
      </c>
      <c r="G89" s="38">
        <v>8103.194999999997</v>
      </c>
      <c r="H89" s="38">
        <f>Table1[[#This Row],[Cost]]+IF(Table1[[#This Row],[n]]=0,0,IFERROR(VLOOKUP(Table1[[#This Row],[DRG]],HCPCs,5,0),0))</f>
        <v>8103.194999999997</v>
      </c>
      <c r="I89" s="39">
        <v>1.0676879241999999</v>
      </c>
      <c r="J89" s="39">
        <f>Table1[[#This Row],[W (3M)]]-IFERROR((Table1[[#This Row],[W (3M)]]-Table1[[#This Row],[Adjusted Cost]]*Casemix/TotalCost)*EXP(-a/Table1[[#This Row],[n]]),)</f>
        <v>0.99852197268087883</v>
      </c>
      <c r="K89" s="39">
        <f>VLOOKUP(Table1[[#This Row],[BaseDRG]],BaseDRGTable,13+Table1[[#This Row],[severity]],FALSE)</f>
        <v>0.99852197268087883</v>
      </c>
      <c r="L89" s="39">
        <f>IF(Table1[[#This Row],[W (severity)]]&lt;Table1[[#This Row],[W (curr)]],MAX(Table1[[#This Row],[W (severity)]],0.7*Table1[[#This Row],[W (curr)]]),Table1[[#This Row],[W (severity)]])</f>
        <v>0.99852197268087883</v>
      </c>
      <c r="M89" s="39">
        <f>ROUND(IF(VLOOKUP(Table1[[#This Row],[BaseDRG]],BaseDRGTable,8,0)&gt;0,Table1[[#This Row],[w (limit)]]*Current_CaseMix/$L$797,Table1[[#This Row],[w (limit)]]),10)</f>
        <v>1.0704456666</v>
      </c>
      <c r="N89" s="41">
        <f>Table1[[#This Row],[n]]</f>
        <v>2</v>
      </c>
      <c r="O89" s="56">
        <v>0.6262843644854581</v>
      </c>
      <c r="P89" s="40">
        <f>Table1[[#This Row],[W (proposed)]]/Table1[[#This Row],[W (curr)]]-1</f>
        <v>0.70920068790070356</v>
      </c>
      <c r="Q89" s="41">
        <f>RANK(Table1[[#This Row],[∆W%]],Table1[∆W%])</f>
        <v>53</v>
      </c>
      <c r="R89" s="48">
        <f>Table1[W (proposed)]-Table1[[#This Row],[W (curr)]]</f>
        <v>0.44416130211454186</v>
      </c>
      <c r="S89" s="46"/>
      <c r="T89" s="45"/>
      <c r="U89" s="45"/>
      <c r="V89" s="45"/>
      <c r="W89" s="45"/>
    </row>
    <row r="90" spans="1:23" s="43" customFormat="1">
      <c r="A90" s="36">
        <v>24121</v>
      </c>
      <c r="B90" s="36" t="s">
        <v>10</v>
      </c>
      <c r="C90" s="36" t="s">
        <v>132</v>
      </c>
      <c r="D90" s="36">
        <v>2412</v>
      </c>
      <c r="E90" s="36">
        <v>1</v>
      </c>
      <c r="F90" s="37">
        <v>129</v>
      </c>
      <c r="G90" s="38">
        <v>2902.8009351967098</v>
      </c>
      <c r="H90" s="38">
        <f>Table1[[#This Row],[Cost]]+IF(Table1[[#This Row],[n]]=0,0,IFERROR(VLOOKUP(Table1[[#This Row],[DRG]],HCPCs,5,0),0))</f>
        <v>2902.8009351967098</v>
      </c>
      <c r="I90" s="39">
        <v>0.53539999999999888</v>
      </c>
      <c r="J90" s="39">
        <f>Table1[[#This Row],[W (3M)]]-IFERROR((Table1[[#This Row],[W (3M)]]-Table1[[#This Row],[Adjusted Cost]]*Casemix/TotalCost)*EXP(-a/Table1[[#This Row],[n]]),)</f>
        <v>0.34668758811938566</v>
      </c>
      <c r="K90" s="39">
        <f>VLOOKUP(Table1[[#This Row],[BaseDRG]],BaseDRGTable,13+Table1[[#This Row],[severity]],FALSE)</f>
        <v>0.34668758811938566</v>
      </c>
      <c r="L90" s="39">
        <f>IF(Table1[[#This Row],[W (severity)]]&lt;Table1[[#This Row],[W (curr)]],MAX(Table1[[#This Row],[W (severity)]],0.7*Table1[[#This Row],[W (curr)]]),Table1[[#This Row],[W (severity)]])</f>
        <v>0.34668758811938566</v>
      </c>
      <c r="M90" s="39">
        <f>ROUND(IF(VLOOKUP(Table1[[#This Row],[BaseDRG]],BaseDRGTable,8,0)&gt;0,Table1[[#This Row],[w (limit)]]*Current_CaseMix/$L$797,Table1[[#This Row],[w (limit)]]),10)</f>
        <v>0.3716595493</v>
      </c>
      <c r="N90" s="41">
        <f>Table1[[#This Row],[n]]</f>
        <v>129</v>
      </c>
      <c r="O90" s="56">
        <v>0.3082328643492529</v>
      </c>
      <c r="P90" s="40">
        <f>Table1[[#This Row],[W (proposed)]]/Table1[[#This Row],[W (curr)]]-1</f>
        <v>0.20577521830663548</v>
      </c>
      <c r="Q90" s="41">
        <f>RANK(Table1[[#This Row],[∆W%]],Table1[∆W%])</f>
        <v>223</v>
      </c>
      <c r="R90" s="48">
        <f>Table1[W (proposed)]-Table1[[#This Row],[W (curr)]]</f>
        <v>6.3426684950747103E-2</v>
      </c>
      <c r="S90" s="46"/>
      <c r="T90" s="45"/>
      <c r="U90" s="45"/>
      <c r="V90" s="45"/>
      <c r="W90" s="45"/>
    </row>
    <row r="91" spans="1:23" s="43" customFormat="1">
      <c r="A91" s="36">
        <v>24122</v>
      </c>
      <c r="B91" s="36" t="s">
        <v>10</v>
      </c>
      <c r="C91" s="36" t="s">
        <v>705</v>
      </c>
      <c r="D91" s="36">
        <v>2412</v>
      </c>
      <c r="E91" s="36">
        <v>2</v>
      </c>
      <c r="F91" s="37">
        <v>41</v>
      </c>
      <c r="G91" s="38">
        <v>3626.0235744544298</v>
      </c>
      <c r="H91" s="38">
        <f>Table1[[#This Row],[Cost]]+IF(Table1[[#This Row],[n]]=0,0,IFERROR(VLOOKUP(Table1[[#This Row],[DRG]],HCPCs,5,0),0))</f>
        <v>3629.1182093032871</v>
      </c>
      <c r="I91" s="39">
        <v>0.72520000000000029</v>
      </c>
      <c r="J91" s="39">
        <f>Table1[[#This Row],[W (3M)]]-IFERROR((Table1[[#This Row],[W (3M)]]-Table1[[#This Row],[Adjusted Cost]]*Casemix/TotalCost)*EXP(-a/Table1[[#This Row],[n]]),)</f>
        <v>0.437631686794348</v>
      </c>
      <c r="K91" s="39">
        <f>VLOOKUP(Table1[[#This Row],[BaseDRG]],BaseDRGTable,13+Table1[[#This Row],[severity]],FALSE)</f>
        <v>0.437631686794348</v>
      </c>
      <c r="L91" s="39">
        <f>IF(Table1[[#This Row],[W (severity)]]&lt;Table1[[#This Row],[W (curr)]],MAX(Table1[[#This Row],[W (severity)]],0.7*Table1[[#This Row],[W (curr)]]),Table1[[#This Row],[W (severity)]])</f>
        <v>0.437631686794348</v>
      </c>
      <c r="M91" s="39">
        <f>ROUND(IF(VLOOKUP(Table1[[#This Row],[BaseDRG]],BaseDRGTable,8,0)&gt;0,Table1[[#This Row],[w (limit)]]*Current_CaseMix/$L$797,Table1[[#This Row],[w (limit)]]),10)</f>
        <v>0.46915436570000002</v>
      </c>
      <c r="N91" s="41">
        <f>Table1[[#This Row],[n]]</f>
        <v>41</v>
      </c>
      <c r="O91" s="56">
        <v>0.60825211915612531</v>
      </c>
      <c r="P91" s="40">
        <f>Table1[[#This Row],[W (proposed)]]/Table1[[#This Row],[W (curr)]]-1</f>
        <v>-0.22868437129180286</v>
      </c>
      <c r="Q91" s="41">
        <f>RANK(Table1[[#This Row],[∆W%]],Table1[∆W%])</f>
        <v>666</v>
      </c>
      <c r="R91" s="55">
        <f>Table1[W (proposed)]-Table1[[#This Row],[W (curr)]]</f>
        <v>-0.13909775345612529</v>
      </c>
      <c r="S91" s="46"/>
      <c r="T91" s="45"/>
      <c r="U91" s="45"/>
      <c r="V91" s="45"/>
      <c r="W91" s="45"/>
    </row>
    <row r="92" spans="1:23" s="43" customFormat="1">
      <c r="A92" s="36">
        <v>24123</v>
      </c>
      <c r="B92" s="36" t="s">
        <v>10</v>
      </c>
      <c r="C92" s="36" t="s">
        <v>782</v>
      </c>
      <c r="D92" s="36">
        <v>2412</v>
      </c>
      <c r="E92" s="36">
        <v>3</v>
      </c>
      <c r="F92" s="37">
        <v>21</v>
      </c>
      <c r="G92" s="38">
        <v>10536.769525952383</v>
      </c>
      <c r="H92" s="38">
        <f>Table1[[#This Row],[Cost]]+IF(Table1[[#This Row],[n]]=0,0,IFERROR(VLOOKUP(Table1[[#This Row],[DRG]],HCPCs,5,0),0))</f>
        <v>10697.747034371725</v>
      </c>
      <c r="I92" s="39">
        <v>1.2083999999999999</v>
      </c>
      <c r="J92" s="39">
        <f>Table1[[#This Row],[W (3M)]]-IFERROR((Table1[[#This Row],[W (3M)]]-Table1[[#This Row],[Adjusted Cost]]*Casemix/TotalCost)*EXP(-a/Table1[[#This Row],[n]]),)</f>
        <v>1.2709010173668891</v>
      </c>
      <c r="K92" s="39">
        <f>VLOOKUP(Table1[[#This Row],[BaseDRG]],BaseDRGTable,13+Table1[[#This Row],[severity]],FALSE)</f>
        <v>1.2709010173668891</v>
      </c>
      <c r="L92" s="39">
        <f>IF(Table1[[#This Row],[W (severity)]]&lt;Table1[[#This Row],[W (curr)]],MAX(Table1[[#This Row],[W (severity)]],0.7*Table1[[#This Row],[W (curr)]]),Table1[[#This Row],[W (severity)]])</f>
        <v>1.2709010173668891</v>
      </c>
      <c r="M92" s="39">
        <f>ROUND(IF(VLOOKUP(Table1[[#This Row],[BaseDRG]],BaseDRGTable,8,0)&gt;0,Table1[[#This Row],[w (limit)]]*Current_CaseMix/$L$797,Table1[[#This Row],[w (limit)]]),10)</f>
        <v>1.3624442164999999</v>
      </c>
      <c r="N92" s="41">
        <f>Table1[[#This Row],[n]]</f>
        <v>21</v>
      </c>
      <c r="O92" s="56">
        <v>1.6568634283164054</v>
      </c>
      <c r="P92" s="40">
        <f>Table1[[#This Row],[W (proposed)]]/Table1[[#This Row],[W (curr)]]-1</f>
        <v>-0.17769672912363976</v>
      </c>
      <c r="Q92" s="41">
        <f>RANK(Table1[[#This Row],[∆W%]],Table1[∆W%])</f>
        <v>620</v>
      </c>
      <c r="R92" s="55">
        <f>Table1[W (proposed)]-Table1[[#This Row],[W (curr)]]</f>
        <v>-0.29441921181640551</v>
      </c>
      <c r="S92" s="46"/>
      <c r="T92" s="45"/>
      <c r="U92" s="45"/>
      <c r="V92" s="45"/>
      <c r="W92" s="45"/>
    </row>
    <row r="93" spans="1:23" s="43" customFormat="1">
      <c r="A93" s="36">
        <v>31101</v>
      </c>
      <c r="B93" s="36" t="s">
        <v>11</v>
      </c>
      <c r="C93" s="36" t="s">
        <v>179</v>
      </c>
      <c r="D93" s="36">
        <v>3110</v>
      </c>
      <c r="E93" s="36">
        <v>1</v>
      </c>
      <c r="F93" s="37">
        <v>0</v>
      </c>
      <c r="G93" s="38">
        <v>0</v>
      </c>
      <c r="H93" s="38">
        <f>Table1[[#This Row],[Cost]]+IF(Table1[[#This Row],[n]]=0,0,IFERROR(VLOOKUP(Table1[[#This Row],[DRG]],HCPCs,5,0),0))</f>
        <v>0</v>
      </c>
      <c r="I93" s="39">
        <v>2.0487000000000002</v>
      </c>
      <c r="J93" s="39">
        <f>Table1[[#This Row],[W (3M)]]-IFERROR((Table1[[#This Row],[W (3M)]]-Table1[[#This Row],[Adjusted Cost]]*Casemix/TotalCost)*EXP(-a/Table1[[#This Row],[n]]),)</f>
        <v>2.0487000000000002</v>
      </c>
      <c r="K93" s="39">
        <f>VLOOKUP(Table1[[#This Row],[BaseDRG]],BaseDRGTable,13+Table1[[#This Row],[severity]],FALSE)</f>
        <v>1.1113359973363908</v>
      </c>
      <c r="L93" s="39">
        <f>IF(Table1[[#This Row],[W (severity)]]&lt;Table1[[#This Row],[W (curr)]],MAX(Table1[[#This Row],[W (severity)]],0.7*Table1[[#This Row],[W (curr)]]),Table1[[#This Row],[W (severity)]])</f>
        <v>2.5734980699003085</v>
      </c>
      <c r="M93" s="39">
        <f>ROUND(IF(VLOOKUP(Table1[[#This Row],[BaseDRG]],BaseDRGTable,8,0)&gt;0,Table1[[#This Row],[w (limit)]]*Current_CaseMix/$L$797,Table1[[#This Row],[w (limit)]]),10)</f>
        <v>2.7588675385000001</v>
      </c>
      <c r="N93" s="41">
        <f>Table1[[#This Row],[n]]</f>
        <v>0</v>
      </c>
      <c r="O93" s="56">
        <v>3.6764258141432982</v>
      </c>
      <c r="P93" s="40">
        <f>Table1[[#This Row],[W (proposed)]]/Table1[[#This Row],[W (curr)]]-1</f>
        <v>-0.24957889048472826</v>
      </c>
      <c r="Q93" s="41">
        <f>RANK(Table1[[#This Row],[∆W%]],Table1[∆W%])</f>
        <v>700</v>
      </c>
      <c r="R93" s="55">
        <f>Table1[W (proposed)]-Table1[[#This Row],[W (curr)]]</f>
        <v>-0.91755827564329806</v>
      </c>
      <c r="S93" s="46"/>
      <c r="T93" s="45"/>
      <c r="U93" s="45"/>
      <c r="V93" s="45"/>
      <c r="W93" s="45"/>
    </row>
    <row r="94" spans="1:23" s="43" customFormat="1">
      <c r="A94" s="36">
        <v>31102</v>
      </c>
      <c r="B94" s="36" t="s">
        <v>11</v>
      </c>
      <c r="C94" s="36" t="s">
        <v>508</v>
      </c>
      <c r="D94" s="36">
        <v>3110</v>
      </c>
      <c r="E94" s="36">
        <v>2</v>
      </c>
      <c r="F94" s="37">
        <v>3</v>
      </c>
      <c r="G94" s="38">
        <v>7797.4249666666656</v>
      </c>
      <c r="H94" s="38">
        <f>Table1[[#This Row],[Cost]]+IF(Table1[[#This Row],[n]]=0,0,IFERROR(VLOOKUP(Table1[[#This Row],[DRG]],HCPCs,5,0),0))</f>
        <v>11279.877124439286</v>
      </c>
      <c r="I94" s="39">
        <v>3.3346</v>
      </c>
      <c r="J94" s="39">
        <f>Table1[[#This Row],[W (3M)]]-IFERROR((Table1[[#This Row],[W (3M)]]-Table1[[#This Row],[Adjusted Cost]]*Casemix/TotalCost)*EXP(-a/Table1[[#This Row],[n]]),)</f>
        <v>1.8088841786098153</v>
      </c>
      <c r="K94" s="39">
        <f>VLOOKUP(Table1[[#This Row],[BaseDRG]],BaseDRGTable,13+Table1[[#This Row],[severity]],FALSE)</f>
        <v>1.8088841786098153</v>
      </c>
      <c r="L94" s="39">
        <f>IF(Table1[[#This Row],[W (severity)]]&lt;Table1[[#This Row],[W (curr)]],MAX(Table1[[#This Row],[W (severity)]],0.7*Table1[[#This Row],[W (curr)]]),Table1[[#This Row],[W (severity)]])</f>
        <v>3.8113842994591574</v>
      </c>
      <c r="M94" s="39">
        <f>ROUND(IF(VLOOKUP(Table1[[#This Row],[BaseDRG]],BaseDRGTable,8,0)&gt;0,Table1[[#This Row],[w (limit)]]*Current_CaseMix/$L$797,Table1[[#This Row],[w (limit)]]),10)</f>
        <v>4.0859189067999999</v>
      </c>
      <c r="N94" s="41">
        <f>Table1[[#This Row],[n]]</f>
        <v>3</v>
      </c>
      <c r="O94" s="56">
        <v>5.4448347135130826</v>
      </c>
      <c r="P94" s="40">
        <f>Table1[[#This Row],[W (proposed)]]/Table1[[#This Row],[W (curr)]]-1</f>
        <v>-0.2495788904923969</v>
      </c>
      <c r="Q94" s="41">
        <f>RANK(Table1[[#This Row],[∆W%]],Table1[∆W%])</f>
        <v>732</v>
      </c>
      <c r="R94" s="55">
        <f>Table1[W (proposed)]-Table1[[#This Row],[W (curr)]]</f>
        <v>-1.3589158067130827</v>
      </c>
      <c r="S94" s="46"/>
      <c r="T94" s="45"/>
      <c r="U94" s="45"/>
      <c r="V94" s="45"/>
      <c r="W94" s="45"/>
    </row>
    <row r="95" spans="1:23" s="43" customFormat="1">
      <c r="A95" s="36">
        <v>31103</v>
      </c>
      <c r="B95" s="36" t="s">
        <v>11</v>
      </c>
      <c r="C95" s="36" t="s">
        <v>548</v>
      </c>
      <c r="D95" s="36">
        <v>3110</v>
      </c>
      <c r="E95" s="36">
        <v>3</v>
      </c>
      <c r="F95" s="37">
        <v>1</v>
      </c>
      <c r="G95" s="38">
        <v>62154.380299999924</v>
      </c>
      <c r="H95" s="38">
        <f>Table1[[#This Row],[Cost]]+IF(Table1[[#This Row],[n]]=0,0,IFERROR(VLOOKUP(Table1[[#This Row],[DRG]],HCPCs,5,0),0))</f>
        <v>62154.380299999924</v>
      </c>
      <c r="I95" s="39">
        <v>4.9009879110999996</v>
      </c>
      <c r="J95" s="39">
        <f>Table1[[#This Row],[W (3M)]]-IFERROR((Table1[[#This Row],[W (3M)]]-Table1[[#This Row],[Adjusted Cost]]*Casemix/TotalCost)*EXP(-a/Table1[[#This Row],[n]]),)</f>
        <v>6.0230087858478205</v>
      </c>
      <c r="K95" s="39">
        <f>VLOOKUP(Table1[[#This Row],[BaseDRG]],BaseDRGTable,13+Table1[[#This Row],[severity]],FALSE)</f>
        <v>2.6585855850617035</v>
      </c>
      <c r="L95" s="39">
        <f>IF(Table1[[#This Row],[W (severity)]]&lt;Table1[[#This Row],[W (curr)]],MAX(Table1[[#This Row],[W (severity)]],0.7*Table1[[#This Row],[W (curr)]]),Table1[[#This Row],[W (severity)]])</f>
        <v>4.1578737812281714</v>
      </c>
      <c r="M95" s="39">
        <f>ROUND(IF(VLOOKUP(Table1[[#This Row],[BaseDRG]],BaseDRGTable,8,0)&gt;0,Table1[[#This Row],[w (limit)]]*Current_CaseMix/$L$797,Table1[[#This Row],[w (limit)]]),10)</f>
        <v>4.4573660801999999</v>
      </c>
      <c r="N95" s="41">
        <f>Table1[[#This Row],[n]]</f>
        <v>1</v>
      </c>
      <c r="O95" s="56">
        <v>5.9398196874688161</v>
      </c>
      <c r="P95" s="40">
        <f>Table1[[#This Row],[W (proposed)]]/Table1[[#This Row],[W (curr)]]-1</f>
        <v>-0.24957889048321369</v>
      </c>
      <c r="Q95" s="41">
        <f>RANK(Table1[[#This Row],[∆W%]],Table1[∆W%])</f>
        <v>695</v>
      </c>
      <c r="R95" s="48">
        <f>Table1[W (proposed)]-Table1[[#This Row],[W (curr)]]</f>
        <v>-1.4824536072688161</v>
      </c>
      <c r="S95" s="46"/>
      <c r="T95" s="45"/>
      <c r="U95" s="45"/>
      <c r="V95" s="45"/>
      <c r="W95" s="45"/>
    </row>
    <row r="96" spans="1:23" s="43" customFormat="1">
      <c r="A96" s="36">
        <v>31111</v>
      </c>
      <c r="B96" s="36" t="s">
        <v>11</v>
      </c>
      <c r="C96" s="36" t="s">
        <v>58</v>
      </c>
      <c r="D96" s="36">
        <v>3111</v>
      </c>
      <c r="E96" s="36">
        <v>1</v>
      </c>
      <c r="F96" s="37">
        <v>28</v>
      </c>
      <c r="G96" s="38">
        <v>117826.06475997268</v>
      </c>
      <c r="H96" s="38">
        <f>Table1[[#This Row],[Cost]]+IF(Table1[[#This Row],[n]]=0,0,IFERROR(VLOOKUP(Table1[[#This Row],[DRG]],HCPCs,5,0),0))</f>
        <v>124724.36787791477</v>
      </c>
      <c r="I96" s="39">
        <v>1.561599999999999</v>
      </c>
      <c r="J96" s="39">
        <f>Table1[[#This Row],[W (3M)]]-IFERROR((Table1[[#This Row],[W (3M)]]-Table1[[#This Row],[Adjusted Cost]]*Casemix/TotalCost)*EXP(-a/Table1[[#This Row],[n]]),)</f>
        <v>14.471477813967557</v>
      </c>
      <c r="K96" s="39">
        <f>VLOOKUP(Table1[[#This Row],[BaseDRG]],BaseDRGTable,13+Table1[[#This Row],[severity]],FALSE)</f>
        <v>14.471477813967557</v>
      </c>
      <c r="L96" s="39">
        <f>IF(Table1[[#This Row],[W (severity)]]&lt;Table1[[#This Row],[W (curr)]],MAX(Table1[[#This Row],[W (severity)]],0.7*Table1[[#This Row],[W (curr)]]),Table1[[#This Row],[W (severity)]])</f>
        <v>14.471477813967557</v>
      </c>
      <c r="M96" s="39">
        <f>ROUND(IF(VLOOKUP(Table1[[#This Row],[BaseDRG]],BaseDRGTable,8,0)&gt;0,Table1[[#This Row],[w (limit)]]*Current_CaseMix/$L$797,Table1[[#This Row],[w (limit)]]),10)</f>
        <v>15.513860624799999</v>
      </c>
      <c r="N96" s="41">
        <f>Table1[[#This Row],[n]]</f>
        <v>28</v>
      </c>
      <c r="O96" s="56">
        <v>9.9965416115945445</v>
      </c>
      <c r="P96" s="40">
        <f>Table1[[#This Row],[W (proposed)]]/Table1[[#This Row],[W (curr)]]-1</f>
        <v>0.55192277765404008</v>
      </c>
      <c r="Q96" s="41">
        <f>RANK(Table1[[#This Row],[∆W%]],Table1[∆W%])</f>
        <v>91</v>
      </c>
      <c r="R96" s="55">
        <f>Table1[W (proposed)]-Table1[[#This Row],[W (curr)]]</f>
        <v>5.517319013205455</v>
      </c>
      <c r="S96" s="46"/>
      <c r="T96" s="45"/>
      <c r="U96" s="45"/>
      <c r="V96" s="45"/>
      <c r="W96" s="45"/>
    </row>
    <row r="97" spans="1:23" s="43" customFormat="1">
      <c r="A97" s="36">
        <v>31112</v>
      </c>
      <c r="B97" s="36" t="s">
        <v>11</v>
      </c>
      <c r="C97" s="36" t="s">
        <v>469</v>
      </c>
      <c r="D97" s="36">
        <v>3111</v>
      </c>
      <c r="E97" s="36">
        <v>2</v>
      </c>
      <c r="F97" s="37">
        <v>3</v>
      </c>
      <c r="G97" s="38">
        <v>95831.100537953331</v>
      </c>
      <c r="H97" s="38">
        <f>Table1[[#This Row],[Cost]]+IF(Table1[[#This Row],[n]]=0,0,IFERROR(VLOOKUP(Table1[[#This Row],[DRG]],HCPCs,5,0),0))</f>
        <v>99131.100537953331</v>
      </c>
      <c r="I97" s="39">
        <v>1.9881</v>
      </c>
      <c r="J97" s="39">
        <f>Table1[[#This Row],[W (3M)]]-IFERROR((Table1[[#This Row],[W (3M)]]-Table1[[#This Row],[Adjusted Cost]]*Casemix/TotalCost)*EXP(-a/Table1[[#This Row],[n]]),)</f>
        <v>9.5028100266393025</v>
      </c>
      <c r="K97" s="39">
        <f>VLOOKUP(Table1[[#This Row],[BaseDRG]],BaseDRGTable,13+Table1[[#This Row],[severity]],FALSE)</f>
        <v>15.918625595364313</v>
      </c>
      <c r="L97" s="39">
        <f>IF(Table1[[#This Row],[W (severity)]]&lt;Table1[[#This Row],[W (curr)]],MAX(Table1[[#This Row],[W (severity)]],0.7*Table1[[#This Row],[W (curr)]]),Table1[[#This Row],[W (severity)]])</f>
        <v>15.918625595364313</v>
      </c>
      <c r="M97" s="39">
        <f>ROUND(IF(VLOOKUP(Table1[[#This Row],[BaseDRG]],BaseDRGTable,8,0)&gt;0,Table1[[#This Row],[w (limit)]]*Current_CaseMix/$L$797,Table1[[#This Row],[w (limit)]]),10)</f>
        <v>17.0652466873</v>
      </c>
      <c r="N97" s="41">
        <f>Table1[[#This Row],[n]]</f>
        <v>3</v>
      </c>
      <c r="O97" s="56">
        <v>10.996195772754</v>
      </c>
      <c r="P97" s="40">
        <f>Table1[[#This Row],[W (proposed)]]/Table1[[#This Row],[W (curr)]]-1</f>
        <v>0.55192277765585884</v>
      </c>
      <c r="Q97" s="41">
        <f>RANK(Table1[[#This Row],[∆W%]],Table1[∆W%])</f>
        <v>90</v>
      </c>
      <c r="R97" s="55">
        <f>Table1[W (proposed)]-Table1[[#This Row],[W (curr)]]</f>
        <v>6.0690509145460005</v>
      </c>
      <c r="S97" s="46"/>
      <c r="T97" s="45"/>
      <c r="U97" s="45"/>
      <c r="V97" s="45"/>
      <c r="W97" s="45"/>
    </row>
    <row r="98" spans="1:23" s="43" customFormat="1">
      <c r="A98" s="36">
        <v>31113</v>
      </c>
      <c r="B98" s="36" t="s">
        <v>11</v>
      </c>
      <c r="C98" s="36" t="s">
        <v>549</v>
      </c>
      <c r="D98" s="36">
        <v>3111</v>
      </c>
      <c r="E98" s="36">
        <v>3</v>
      </c>
      <c r="F98" s="37">
        <v>2</v>
      </c>
      <c r="G98" s="38">
        <v>128770.95141999998</v>
      </c>
      <c r="H98" s="38">
        <f>Table1[[#This Row],[Cost]]+IF(Table1[[#This Row],[n]]=0,0,IFERROR(VLOOKUP(Table1[[#This Row],[DRG]],HCPCs,5,0),0))</f>
        <v>128951.98755865813</v>
      </c>
      <c r="I98" s="39">
        <v>4.6974185000000004</v>
      </c>
      <c r="J98" s="39">
        <f>Table1[[#This Row],[W (3M)]]-IFERROR((Table1[[#This Row],[W (3M)]]-Table1[[#This Row],[Adjusted Cost]]*Casemix/TotalCost)*EXP(-a/Table1[[#This Row],[n]]),)</f>
        <v>11.837289961187221</v>
      </c>
      <c r="K98" s="39">
        <f>VLOOKUP(Table1[[#This Row],[BaseDRG]],BaseDRGTable,13+Table1[[#This Row],[severity]],FALSE)</f>
        <v>17.365773376761066</v>
      </c>
      <c r="L98" s="39">
        <f>IF(Table1[[#This Row],[W (severity)]]&lt;Table1[[#This Row],[W (curr)]],MAX(Table1[[#This Row],[W (severity)]],0.7*Table1[[#This Row],[W (curr)]]),Table1[[#This Row],[W (severity)]])</f>
        <v>17.365773376761066</v>
      </c>
      <c r="M98" s="39">
        <f>ROUND(IF(VLOOKUP(Table1[[#This Row],[BaseDRG]],BaseDRGTable,8,0)&gt;0,Table1[[#This Row],[w (limit)]]*Current_CaseMix/$L$797,Table1[[#This Row],[w (limit)]]),10)</f>
        <v>18.616632749800001</v>
      </c>
      <c r="N98" s="41">
        <f>Table1[[#This Row],[n]]</f>
        <v>2</v>
      </c>
      <c r="O98" s="56">
        <v>11.995849933913455</v>
      </c>
      <c r="P98" s="40">
        <f>Table1[[#This Row],[W (proposed)]]/Table1[[#This Row],[W (curr)]]-1</f>
        <v>0.55192277765737452</v>
      </c>
      <c r="Q98" s="41">
        <f>RANK(Table1[[#This Row],[∆W%]],Table1[∆W%])</f>
        <v>89</v>
      </c>
      <c r="R98" s="48">
        <f>Table1[W (proposed)]-Table1[[#This Row],[W (curr)]]</f>
        <v>6.620782815886546</v>
      </c>
      <c r="S98" s="46"/>
      <c r="T98" s="45"/>
      <c r="U98" s="45"/>
      <c r="V98" s="45"/>
      <c r="W98" s="45"/>
    </row>
    <row r="99" spans="1:23" s="43" customFormat="1">
      <c r="A99" s="36">
        <v>31121</v>
      </c>
      <c r="B99" s="36" t="s">
        <v>11</v>
      </c>
      <c r="C99" s="36" t="s">
        <v>281</v>
      </c>
      <c r="D99" s="36">
        <v>3112</v>
      </c>
      <c r="E99" s="36">
        <v>1</v>
      </c>
      <c r="F99" s="37">
        <v>437</v>
      </c>
      <c r="G99" s="38">
        <v>7121.9617124448123</v>
      </c>
      <c r="H99" s="38">
        <f>Table1[[#This Row],[Cost]]+IF(Table1[[#This Row],[n]]=0,0,IFERROR(VLOOKUP(Table1[[#This Row],[DRG]],HCPCs,5,0),0))</f>
        <v>7121.9617124448123</v>
      </c>
      <c r="I99" s="39">
        <v>1.0765999999999984</v>
      </c>
      <c r="J99" s="39">
        <f>Table1[[#This Row],[W (3M)]]-IFERROR((Table1[[#This Row],[W (3M)]]-Table1[[#This Row],[Adjusted Cost]]*Casemix/TotalCost)*EXP(-a/Table1[[#This Row],[n]]),)</f>
        <v>0.84812917033145396</v>
      </c>
      <c r="K99" s="39">
        <f>VLOOKUP(Table1[[#This Row],[BaseDRG]],BaseDRGTable,13+Table1[[#This Row],[severity]],FALSE)</f>
        <v>0.84812917033145396</v>
      </c>
      <c r="L99" s="39">
        <f>IF(Table1[[#This Row],[W (severity)]]&lt;Table1[[#This Row],[W (curr)]],MAX(Table1[[#This Row],[W (severity)]],0.7*Table1[[#This Row],[W (curr)]]),Table1[[#This Row],[W (severity)]])</f>
        <v>0.84812917033145396</v>
      </c>
      <c r="M99" s="39">
        <f>ROUND(IF(VLOOKUP(Table1[[#This Row],[BaseDRG]],BaseDRGTable,8,0)&gt;0,Table1[[#This Row],[w (limit)]]*Current_CaseMix/$L$797,Table1[[#This Row],[w (limit)]]),10)</f>
        <v>0.90922004720000005</v>
      </c>
      <c r="N99" s="41">
        <f>Table1[[#This Row],[n]]</f>
        <v>437</v>
      </c>
      <c r="O99" s="56">
        <v>0.65919001973447555</v>
      </c>
      <c r="P99" s="40">
        <f>Table1[[#This Row],[W (proposed)]]/Table1[[#This Row],[W (curr)]]-1</f>
        <v>0.37929886676111635</v>
      </c>
      <c r="Q99" s="41">
        <f>RANK(Table1[[#This Row],[∆W%]],Table1[∆W%])</f>
        <v>135</v>
      </c>
      <c r="R99" s="55">
        <f>Table1[W (proposed)]-Table1[[#This Row],[W (curr)]]</f>
        <v>0.2500300274655245</v>
      </c>
      <c r="S99" s="46"/>
      <c r="T99" s="45"/>
      <c r="U99" s="45"/>
      <c r="V99" s="45"/>
      <c r="W99" s="45"/>
    </row>
    <row r="100" spans="1:23" s="43" customFormat="1">
      <c r="A100" s="36">
        <v>31122</v>
      </c>
      <c r="B100" s="36" t="s">
        <v>11</v>
      </c>
      <c r="C100" s="36" t="s">
        <v>461</v>
      </c>
      <c r="D100" s="36">
        <v>3112</v>
      </c>
      <c r="E100" s="36">
        <v>2</v>
      </c>
      <c r="F100" s="37">
        <v>8</v>
      </c>
      <c r="G100" s="38">
        <v>7886.5661375000009</v>
      </c>
      <c r="H100" s="38">
        <f>Table1[[#This Row],[Cost]]+IF(Table1[[#This Row],[n]]=0,0,IFERROR(VLOOKUP(Table1[[#This Row],[DRG]],HCPCs,5,0),0))</f>
        <v>8704.214034312261</v>
      </c>
      <c r="I100" s="39">
        <v>1.6007</v>
      </c>
      <c r="J100" s="39">
        <f>Table1[[#This Row],[W (3M)]]-IFERROR((Table1[[#This Row],[W (3M)]]-Table1[[#This Row],[Adjusted Cost]]*Casemix/TotalCost)*EXP(-a/Table1[[#This Row],[n]]),)</f>
        <v>1.089776627117196</v>
      </c>
      <c r="K100" s="39">
        <f>VLOOKUP(Table1[[#This Row],[BaseDRG]],BaseDRGTable,13+Table1[[#This Row],[severity]],FALSE)</f>
        <v>1.089776627117196</v>
      </c>
      <c r="L100" s="39">
        <f>IF(Table1[[#This Row],[W (severity)]]&lt;Table1[[#This Row],[W (curr)]],MAX(Table1[[#This Row],[W (severity)]],0.7*Table1[[#This Row],[W (curr)]]),Table1[[#This Row],[W (severity)]])</f>
        <v>1.089776627117196</v>
      </c>
      <c r="M100" s="39">
        <f>ROUND(IF(VLOOKUP(Table1[[#This Row],[BaseDRG]],BaseDRGTable,8,0)&gt;0,Table1[[#This Row],[w (limit)]]*Current_CaseMix/$L$797,Table1[[#This Row],[w (limit)]]),10)</f>
        <v>1.1682734080999999</v>
      </c>
      <c r="N100" s="41">
        <f>Table1[[#This Row],[n]]</f>
        <v>8</v>
      </c>
      <c r="O100" s="56">
        <v>1.2331881142141921</v>
      </c>
      <c r="P100" s="40">
        <f>Table1[[#This Row],[W (proposed)]]/Table1[[#This Row],[W (curr)]]-1</f>
        <v>-5.2639743576799569E-2</v>
      </c>
      <c r="Q100" s="41">
        <f>RANK(Table1[[#This Row],[∆W%]],Table1[∆W%])</f>
        <v>498</v>
      </c>
      <c r="R100" s="55">
        <f>Table1[W (proposed)]-Table1[[#This Row],[W (curr)]]</f>
        <v>-6.4914706114192144E-2</v>
      </c>
      <c r="S100" s="46"/>
      <c r="T100" s="45"/>
      <c r="U100" s="45"/>
      <c r="V100" s="45"/>
      <c r="W100" s="45"/>
    </row>
    <row r="101" spans="1:23" s="43" customFormat="1">
      <c r="A101" s="36">
        <v>31123</v>
      </c>
      <c r="B101" s="36" t="s">
        <v>11</v>
      </c>
      <c r="C101" s="36" t="s">
        <v>707</v>
      </c>
      <c r="D101" s="36">
        <v>3112</v>
      </c>
      <c r="E101" s="36">
        <v>3</v>
      </c>
      <c r="F101" s="37">
        <v>13</v>
      </c>
      <c r="G101" s="38">
        <v>16919.982700000004</v>
      </c>
      <c r="H101" s="38">
        <f>Table1[[#This Row],[Cost]]+IF(Table1[[#This Row],[n]]=0,0,IFERROR(VLOOKUP(Table1[[#This Row],[DRG]],HCPCs,5,0),0))</f>
        <v>17467.243963301051</v>
      </c>
      <c r="I101" s="39">
        <v>4.0446141121999997</v>
      </c>
      <c r="J101" s="39">
        <f>Table1[[#This Row],[W (3M)]]-IFERROR((Table1[[#This Row],[W (3M)]]-Table1[[#This Row],[Adjusted Cost]]*Casemix/TotalCost)*EXP(-a/Table1[[#This Row],[n]]),)</f>
        <v>2.196394496673983</v>
      </c>
      <c r="K101" s="39">
        <f>VLOOKUP(Table1[[#This Row],[BaseDRG]],BaseDRGTable,13+Table1[[#This Row],[severity]],FALSE)</f>
        <v>2.196394496673983</v>
      </c>
      <c r="L101" s="39">
        <f>IF(Table1[[#This Row],[W (severity)]]&lt;Table1[[#This Row],[W (curr)]],MAX(Table1[[#This Row],[W (severity)]],0.7*Table1[[#This Row],[W (curr)]]),Table1[[#This Row],[W (severity)]])</f>
        <v>2.196394496673983</v>
      </c>
      <c r="M101" s="39">
        <f>ROUND(IF(VLOOKUP(Table1[[#This Row],[BaseDRG]],BaseDRGTable,8,0)&gt;0,Table1[[#This Row],[w (limit)]]*Current_CaseMix/$L$797,Table1[[#This Row],[w (limit)]]),10)</f>
        <v>2.3546011358999999</v>
      </c>
      <c r="N101" s="41">
        <f>Table1[[#This Row],[n]]</f>
        <v>13</v>
      </c>
      <c r="O101" s="56">
        <v>1.4298519405051491</v>
      </c>
      <c r="P101" s="40">
        <f>Table1[[#This Row],[W (proposed)]]/Table1[[#This Row],[W (curr)]]-1</f>
        <v>0.64674472174241227</v>
      </c>
      <c r="Q101" s="41">
        <f>RANK(Table1[[#This Row],[∆W%]],Table1[∆W%])</f>
        <v>65</v>
      </c>
      <c r="R101" s="48">
        <f>Table1[W (proposed)]-Table1[[#This Row],[W (curr)]]</f>
        <v>0.92474919539485079</v>
      </c>
      <c r="S101" s="46"/>
      <c r="T101" s="45"/>
      <c r="U101" s="45"/>
      <c r="V101" s="45"/>
      <c r="W101" s="45"/>
    </row>
    <row r="102" spans="1:23" s="43" customFormat="1">
      <c r="A102" s="36">
        <v>31131</v>
      </c>
      <c r="B102" s="36" t="s">
        <v>11</v>
      </c>
      <c r="C102" s="36" t="s">
        <v>144</v>
      </c>
      <c r="D102" s="36">
        <v>3113</v>
      </c>
      <c r="E102" s="36">
        <v>1</v>
      </c>
      <c r="F102" s="37">
        <v>50</v>
      </c>
      <c r="G102" s="38">
        <v>5003.3434309787226</v>
      </c>
      <c r="H102" s="38">
        <f>Table1[[#This Row],[Cost]]+IF(Table1[[#This Row],[n]]=0,0,IFERROR(VLOOKUP(Table1[[#This Row],[DRG]],HCPCs,5,0),0))</f>
        <v>5003.3434309787226</v>
      </c>
      <c r="I102" s="39">
        <v>0.86999999999999966</v>
      </c>
      <c r="J102" s="39">
        <f>Table1[[#This Row],[W (3M)]]-IFERROR((Table1[[#This Row],[W (3M)]]-Table1[[#This Row],[Adjusted Cost]]*Casemix/TotalCost)*EXP(-a/Table1[[#This Row],[n]]),)</f>
        <v>0.59989280276624612</v>
      </c>
      <c r="K102" s="39">
        <f>VLOOKUP(Table1[[#This Row],[BaseDRG]],BaseDRGTable,13+Table1[[#This Row],[severity]],FALSE)</f>
        <v>0.59989280276624612</v>
      </c>
      <c r="L102" s="39">
        <f>IF(Table1[[#This Row],[W (severity)]]&lt;Table1[[#This Row],[W (curr)]],MAX(Table1[[#This Row],[W (severity)]],0.7*Table1[[#This Row],[W (curr)]]),Table1[[#This Row],[W (severity)]])</f>
        <v>0.59989280276624612</v>
      </c>
      <c r="M102" s="39">
        <f>ROUND(IF(VLOOKUP(Table1[[#This Row],[BaseDRG]],BaseDRGTable,8,0)&gt;0,Table1[[#This Row],[w (limit)]]*Current_CaseMix/$L$797,Table1[[#This Row],[w (limit)]]),10)</f>
        <v>0.64310317520000004</v>
      </c>
      <c r="N102" s="41">
        <f>Table1[[#This Row],[n]]</f>
        <v>50</v>
      </c>
      <c r="O102" s="56">
        <v>0.60221936305211154</v>
      </c>
      <c r="P102" s="40">
        <f>Table1[[#This Row],[W (proposed)]]/Table1[[#This Row],[W (curr)]]-1</f>
        <v>6.7888571268590603E-2</v>
      </c>
      <c r="Q102" s="41">
        <f>RANK(Table1[[#This Row],[∆W%]],Table1[∆W%])</f>
        <v>338</v>
      </c>
      <c r="R102" s="55">
        <f>Table1[W (proposed)]-Table1[[#This Row],[W (curr)]]</f>
        <v>4.0883812147888499E-2</v>
      </c>
      <c r="S102" s="46"/>
      <c r="T102" s="45"/>
      <c r="U102" s="45"/>
      <c r="V102" s="45"/>
      <c r="W102" s="45"/>
    </row>
    <row r="103" spans="1:23" s="43" customFormat="1">
      <c r="A103" s="36">
        <v>31132</v>
      </c>
      <c r="B103" s="36" t="s">
        <v>11</v>
      </c>
      <c r="C103" s="36" t="s">
        <v>599</v>
      </c>
      <c r="D103" s="36">
        <v>3113</v>
      </c>
      <c r="E103" s="36">
        <v>2</v>
      </c>
      <c r="F103" s="37">
        <v>2</v>
      </c>
      <c r="G103" s="38">
        <v>7213.7387999999992</v>
      </c>
      <c r="H103" s="38">
        <f>Table1[[#This Row],[Cost]]+IF(Table1[[#This Row],[n]]=0,0,IFERROR(VLOOKUP(Table1[[#This Row],[DRG]],HCPCs,5,0),0))</f>
        <v>7213.7387999999992</v>
      </c>
      <c r="I103" s="39">
        <v>0.93300000000000005</v>
      </c>
      <c r="J103" s="39">
        <f>Table1[[#This Row],[W (3M)]]-IFERROR((Table1[[#This Row],[W (3M)]]-Table1[[#This Row],[Adjusted Cost]]*Casemix/TotalCost)*EXP(-a/Table1[[#This Row],[n]]),)</f>
        <v>0.88315134628420888</v>
      </c>
      <c r="K103" s="39">
        <f>VLOOKUP(Table1[[#This Row],[BaseDRG]],BaseDRGTable,13+Table1[[#This Row],[severity]],FALSE)</f>
        <v>0.88315134628420888</v>
      </c>
      <c r="L103" s="39">
        <f>IF(Table1[[#This Row],[W (severity)]]&lt;Table1[[#This Row],[W (curr)]],MAX(Table1[[#This Row],[W (severity)]],0.7*Table1[[#This Row],[W (curr)]]),Table1[[#This Row],[W (severity)]])</f>
        <v>0.88315134628420888</v>
      </c>
      <c r="M103" s="39">
        <f>ROUND(IF(VLOOKUP(Table1[[#This Row],[BaseDRG]],BaseDRGTable,8,0)&gt;0,Table1[[#This Row],[w (limit)]]*Current_CaseMix/$L$797,Table1[[#This Row],[w (limit)]]),10)</f>
        <v>0.94676487590000002</v>
      </c>
      <c r="N103" s="41">
        <f>Table1[[#This Row],[n]]</f>
        <v>2</v>
      </c>
      <c r="O103" s="56">
        <v>0.8354806143438398</v>
      </c>
      <c r="P103" s="40">
        <f>Table1[[#This Row],[W (proposed)]]/Table1[[#This Row],[W (curr)]]-1</f>
        <v>0.13319789788726499</v>
      </c>
      <c r="Q103" s="41">
        <f>RANK(Table1[[#This Row],[∆W%]],Table1[∆W%])</f>
        <v>286</v>
      </c>
      <c r="R103" s="55">
        <f>Table1[W (proposed)]-Table1[[#This Row],[W (curr)]]</f>
        <v>0.11128426155616022</v>
      </c>
      <c r="S103" s="46"/>
      <c r="T103" s="45"/>
      <c r="U103" s="45"/>
      <c r="V103" s="45"/>
      <c r="W103" s="45"/>
    </row>
    <row r="104" spans="1:23" s="43" customFormat="1">
      <c r="A104" s="36">
        <v>31133</v>
      </c>
      <c r="B104" s="36" t="s">
        <v>11</v>
      </c>
      <c r="C104" s="36" t="s">
        <v>550</v>
      </c>
      <c r="D104" s="36">
        <v>3113</v>
      </c>
      <c r="E104" s="36">
        <v>3</v>
      </c>
      <c r="F104" s="37">
        <v>0</v>
      </c>
      <c r="G104" s="38">
        <v>0</v>
      </c>
      <c r="H104" s="38">
        <f>Table1[[#This Row],[Cost]]+IF(Table1[[#This Row],[n]]=0,0,IFERROR(VLOOKUP(Table1[[#This Row],[DRG]],HCPCs,5,0),0))</f>
        <v>0</v>
      </c>
      <c r="I104" s="39">
        <v>1.8908962068999999</v>
      </c>
      <c r="J104" s="39">
        <f>Table1[[#This Row],[W (3M)]]-IFERROR((Table1[[#This Row],[W (3M)]]-Table1[[#This Row],[Adjusted Cost]]*Casemix/TotalCost)*EXP(-a/Table1[[#This Row],[n]]),)</f>
        <v>1.8908962068999999</v>
      </c>
      <c r="K104" s="39">
        <f>VLOOKUP(Table1[[#This Row],[BaseDRG]],BaseDRGTable,13+Table1[[#This Row],[severity]],FALSE)</f>
        <v>1.8908962068999999</v>
      </c>
      <c r="L104" s="39">
        <f>IF(Table1[[#This Row],[W (severity)]]&lt;Table1[[#This Row],[W (curr)]],MAX(Table1[[#This Row],[W (severity)]],0.7*Table1[[#This Row],[W (curr)]]),Table1[[#This Row],[W (severity)]])</f>
        <v>1.8908962068999999</v>
      </c>
      <c r="M104" s="39">
        <f>ROUND(IF(VLOOKUP(Table1[[#This Row],[BaseDRG]],BaseDRGTable,8,0)&gt;0,Table1[[#This Row],[w (limit)]]*Current_CaseMix/$L$797,Table1[[#This Row],[w (limit)]]),10)</f>
        <v>2.0270977564999999</v>
      </c>
      <c r="N104" s="41">
        <f>Table1[[#This Row],[n]]</f>
        <v>0</v>
      </c>
      <c r="O104" s="56">
        <v>1.9097480481548907</v>
      </c>
      <c r="P104" s="40">
        <f>Table1[[#This Row],[W (proposed)]]/Table1[[#This Row],[W (curr)]]-1</f>
        <v>6.144774356936078E-2</v>
      </c>
      <c r="Q104" s="41">
        <f>RANK(Table1[[#This Row],[∆W%]],Table1[∆W%])</f>
        <v>346</v>
      </c>
      <c r="R104" s="48">
        <f>Table1[W (proposed)]-Table1[[#This Row],[W (curr)]]</f>
        <v>0.11734970834510916</v>
      </c>
      <c r="S104" s="46"/>
      <c r="T104" s="45"/>
      <c r="U104" s="45"/>
      <c r="V104" s="45"/>
      <c r="W104" s="45"/>
    </row>
    <row r="105" spans="1:23" s="43" customFormat="1">
      <c r="A105" s="36">
        <v>31141</v>
      </c>
      <c r="B105" s="36" t="s">
        <v>11</v>
      </c>
      <c r="C105" s="36" t="s">
        <v>160</v>
      </c>
      <c r="D105" s="36">
        <v>3114</v>
      </c>
      <c r="E105" s="36">
        <v>1</v>
      </c>
      <c r="F105" s="37">
        <v>34</v>
      </c>
      <c r="G105" s="38">
        <v>4809.5479575757563</v>
      </c>
      <c r="H105" s="38">
        <f>Table1[[#This Row],[Cost]]+IF(Table1[[#This Row],[n]]=0,0,IFERROR(VLOOKUP(Table1[[#This Row],[DRG]],HCPCs,5,0),0))</f>
        <v>5220.4314541676868</v>
      </c>
      <c r="I105" s="39">
        <v>0.73460000000000025</v>
      </c>
      <c r="J105" s="39">
        <f>Table1[[#This Row],[W (3M)]]-IFERROR((Table1[[#This Row],[W (3M)]]-Table1[[#This Row],[Adjusted Cost]]*Casemix/TotalCost)*EXP(-a/Table1[[#This Row],[n]]),)</f>
        <v>0.62400881172921596</v>
      </c>
      <c r="K105" s="39">
        <f>VLOOKUP(Table1[[#This Row],[BaseDRG]],BaseDRGTable,13+Table1[[#This Row],[severity]],FALSE)</f>
        <v>0.62400881172921596</v>
      </c>
      <c r="L105" s="39">
        <f>IF(Table1[[#This Row],[W (severity)]]&lt;Table1[[#This Row],[W (curr)]],MAX(Table1[[#This Row],[W (severity)]],0.7*Table1[[#This Row],[W (curr)]]),Table1[[#This Row],[W (severity)]])</f>
        <v>0.62400881172921596</v>
      </c>
      <c r="M105" s="39">
        <f>ROUND(IF(VLOOKUP(Table1[[#This Row],[BaseDRG]],BaseDRGTable,8,0)&gt;0,Table1[[#This Row],[w (limit)]]*Current_CaseMix/$L$797,Table1[[#This Row],[w (limit)]]),10)</f>
        <v>0.66895626409999998</v>
      </c>
      <c r="N105" s="41">
        <f>Table1[[#This Row],[n]]</f>
        <v>34</v>
      </c>
      <c r="O105" s="56">
        <v>0.77017749856540096</v>
      </c>
      <c r="P105" s="40">
        <f>Table1[[#This Row],[W (proposed)]]/Table1[[#This Row],[W (curr)]]-1</f>
        <v>-0.1314258526819394</v>
      </c>
      <c r="Q105" s="41">
        <f>RANK(Table1[[#This Row],[∆W%]],Table1[∆W%])</f>
        <v>573</v>
      </c>
      <c r="R105" s="55">
        <f>Table1[W (proposed)]-Table1[[#This Row],[W (curr)]]</f>
        <v>-0.10122123446540099</v>
      </c>
      <c r="S105" s="46"/>
      <c r="T105" s="45"/>
      <c r="U105" s="45"/>
      <c r="V105" s="45"/>
      <c r="W105" s="45"/>
    </row>
    <row r="106" spans="1:23" s="43" customFormat="1">
      <c r="A106" s="36">
        <v>31142</v>
      </c>
      <c r="B106" s="36" t="s">
        <v>11</v>
      </c>
      <c r="C106" s="36" t="s">
        <v>495</v>
      </c>
      <c r="D106" s="36">
        <v>3114</v>
      </c>
      <c r="E106" s="36">
        <v>2</v>
      </c>
      <c r="F106" s="37">
        <v>1</v>
      </c>
      <c r="G106" s="38">
        <v>4756.5924000000005</v>
      </c>
      <c r="H106" s="38">
        <f>Table1[[#This Row],[Cost]]+IF(Table1[[#This Row],[n]]=0,0,IFERROR(VLOOKUP(Table1[[#This Row],[DRG]],HCPCs,5,0),0))</f>
        <v>4756.5924000000005</v>
      </c>
      <c r="I106" s="39">
        <v>0.80289999999999984</v>
      </c>
      <c r="J106" s="39">
        <f>Table1[[#This Row],[W (3M)]]-IFERROR((Table1[[#This Row],[W (3M)]]-Table1[[#This Row],[Adjusted Cost]]*Casemix/TotalCost)*EXP(-a/Table1[[#This Row],[n]]),)</f>
        <v>0.69652861433543745</v>
      </c>
      <c r="K106" s="39">
        <f>VLOOKUP(Table1[[#This Row],[BaseDRG]],BaseDRGTable,13+Table1[[#This Row],[severity]],FALSE)</f>
        <v>0.69652861433543745</v>
      </c>
      <c r="L106" s="39">
        <f>IF(Table1[[#This Row],[W (severity)]]&lt;Table1[[#This Row],[W (curr)]],MAX(Table1[[#This Row],[W (severity)]],0.7*Table1[[#This Row],[W (curr)]]),Table1[[#This Row],[W (severity)]])</f>
        <v>0.69652861433543745</v>
      </c>
      <c r="M106" s="39">
        <f>ROUND(IF(VLOOKUP(Table1[[#This Row],[BaseDRG]],BaseDRGTable,8,0)&gt;0,Table1[[#This Row],[w (limit)]]*Current_CaseMix/$L$797,Table1[[#This Row],[w (limit)]]),10)</f>
        <v>0.74669967940000004</v>
      </c>
      <c r="N106" s="41">
        <f>Table1[[#This Row],[n]]</f>
        <v>1</v>
      </c>
      <c r="O106" s="56">
        <v>0.84178534385809978</v>
      </c>
      <c r="P106" s="40">
        <f>Table1[[#This Row],[W (proposed)]]/Table1[[#This Row],[W (curr)]]-1</f>
        <v>-0.11295713943212626</v>
      </c>
      <c r="Q106" s="41">
        <f>RANK(Table1[[#This Row],[∆W%]],Table1[∆W%])</f>
        <v>554</v>
      </c>
      <c r="R106" s="55">
        <f>Table1[W (proposed)]-Table1[[#This Row],[W (curr)]]</f>
        <v>-9.5085664458099739E-2</v>
      </c>
      <c r="S106" s="46"/>
      <c r="T106" s="45"/>
      <c r="U106" s="45"/>
      <c r="V106" s="45"/>
      <c r="W106" s="45"/>
    </row>
    <row r="107" spans="1:23" s="43" customFormat="1">
      <c r="A107" s="36">
        <v>31143</v>
      </c>
      <c r="B107" s="36" t="s">
        <v>11</v>
      </c>
      <c r="C107" s="36" t="s">
        <v>555</v>
      </c>
      <c r="D107" s="36">
        <v>3114</v>
      </c>
      <c r="E107" s="36">
        <v>3</v>
      </c>
      <c r="F107" s="37">
        <v>1</v>
      </c>
      <c r="G107" s="38">
        <v>21450.435999999998</v>
      </c>
      <c r="H107" s="38">
        <f>Table1[[#This Row],[Cost]]+IF(Table1[[#This Row],[n]]=0,0,IFERROR(VLOOKUP(Table1[[#This Row],[DRG]],HCPCs,5,0),0))</f>
        <v>21551.776999999998</v>
      </c>
      <c r="I107" s="39">
        <v>1.0315676879</v>
      </c>
      <c r="J107" s="39">
        <f>Table1[[#This Row],[W (3M)]]-IFERROR((Table1[[#This Row],[W (3M)]]-Table1[[#This Row],[Adjusted Cost]]*Casemix/TotalCost)*EXP(-a/Table1[[#This Row],[n]]),)</f>
        <v>1.7206991123027584</v>
      </c>
      <c r="K107" s="39">
        <f>VLOOKUP(Table1[[#This Row],[BaseDRG]],BaseDRGTable,13+Table1[[#This Row],[severity]],FALSE)</f>
        <v>1.7206991123027584</v>
      </c>
      <c r="L107" s="39">
        <f>IF(Table1[[#This Row],[W (severity)]]&lt;Table1[[#This Row],[W (curr)]],MAX(Table1[[#This Row],[W (severity)]],0.7*Table1[[#This Row],[W (curr)]]),Table1[[#This Row],[W (severity)]])</f>
        <v>1.7206991123027584</v>
      </c>
      <c r="M107" s="39">
        <f>ROUND(IF(VLOOKUP(Table1[[#This Row],[BaseDRG]],BaseDRGTable,8,0)&gt;0,Table1[[#This Row],[w (limit)]]*Current_CaseMix/$L$797,Table1[[#This Row],[w (limit)]]),10)</f>
        <v>1.8446413385</v>
      </c>
      <c r="N107" s="41">
        <f>Table1[[#This Row],[n]]</f>
        <v>1</v>
      </c>
      <c r="O107" s="56">
        <v>0.97054920016119628</v>
      </c>
      <c r="P107" s="40">
        <f>Table1[[#This Row],[W (proposed)]]/Table1[[#This Row],[W (curr)]]-1</f>
        <v>0.90061599988298147</v>
      </c>
      <c r="Q107" s="41">
        <f>RANK(Table1[[#This Row],[∆W%]],Table1[∆W%])</f>
        <v>38</v>
      </c>
      <c r="R107" s="48">
        <f>Table1[W (proposed)]-Table1[[#This Row],[W (curr)]]</f>
        <v>0.87409213833880373</v>
      </c>
      <c r="S107" s="46"/>
      <c r="T107" s="45"/>
      <c r="U107" s="45"/>
      <c r="V107" s="45"/>
      <c r="W107" s="45"/>
    </row>
    <row r="108" spans="1:23" s="43" customFormat="1">
      <c r="A108" s="36">
        <v>31151</v>
      </c>
      <c r="B108" s="36" t="s">
        <v>11</v>
      </c>
      <c r="C108" s="36" t="s">
        <v>69</v>
      </c>
      <c r="D108" s="36">
        <v>3115</v>
      </c>
      <c r="E108" s="36">
        <v>1</v>
      </c>
      <c r="F108" s="37">
        <v>2259</v>
      </c>
      <c r="G108" s="38">
        <v>3099.4770955297799</v>
      </c>
      <c r="H108" s="38">
        <f>Table1[[#This Row],[Cost]]+IF(Table1[[#This Row],[n]]=0,0,IFERROR(VLOOKUP(Table1[[#This Row],[DRG]],HCPCs,5,0),0))</f>
        <v>3180.3301184890847</v>
      </c>
      <c r="I108" s="39">
        <v>0.54710000000000025</v>
      </c>
      <c r="J108" s="39">
        <f>Table1[[#This Row],[W (3M)]]-IFERROR((Table1[[#This Row],[W (3M)]]-Table1[[#This Row],[Adjusted Cost]]*Casemix/TotalCost)*EXP(-a/Table1[[#This Row],[n]]),)</f>
        <v>0.37860697576675528</v>
      </c>
      <c r="K108" s="39">
        <f>VLOOKUP(Table1[[#This Row],[BaseDRG]],BaseDRGTable,13+Table1[[#This Row],[severity]],FALSE)</f>
        <v>0.37860697576675528</v>
      </c>
      <c r="L108" s="39">
        <f>IF(Table1[[#This Row],[W (severity)]]&lt;Table1[[#This Row],[W (curr)]],MAX(Table1[[#This Row],[W (severity)]],0.7*Table1[[#This Row],[W (curr)]]),Table1[[#This Row],[W (severity)]])</f>
        <v>0.37860697576675528</v>
      </c>
      <c r="M108" s="39">
        <f>ROUND(IF(VLOOKUP(Table1[[#This Row],[BaseDRG]],BaseDRGTable,8,0)&gt;0,Table1[[#This Row],[w (limit)]]*Current_CaseMix/$L$797,Table1[[#This Row],[w (limit)]]),10)</f>
        <v>0.40587809549999998</v>
      </c>
      <c r="N108" s="41">
        <f>Table1[[#This Row],[n]]</f>
        <v>2259</v>
      </c>
      <c r="O108" s="56">
        <v>0.31050013229786183</v>
      </c>
      <c r="P108" s="40">
        <f>Table1[[#This Row],[W (proposed)]]/Table1[[#This Row],[W (curr)]]-1</f>
        <v>0.30717527395654165</v>
      </c>
      <c r="Q108" s="41">
        <f>RANK(Table1[[#This Row],[∆W%]],Table1[∆W%])</f>
        <v>168</v>
      </c>
      <c r="R108" s="48">
        <f>Table1[W (proposed)]-Table1[[#This Row],[W (curr)]]</f>
        <v>9.537796320213815E-2</v>
      </c>
      <c r="S108" s="46"/>
      <c r="T108" s="45"/>
      <c r="U108" s="45"/>
      <c r="V108" s="45"/>
      <c r="W108" s="45"/>
    </row>
    <row r="109" spans="1:23" s="43" customFormat="1">
      <c r="A109" s="36">
        <v>31152</v>
      </c>
      <c r="B109" s="36" t="s">
        <v>11</v>
      </c>
      <c r="C109" s="36" t="s">
        <v>644</v>
      </c>
      <c r="D109" s="36">
        <v>3115</v>
      </c>
      <c r="E109" s="36">
        <v>2</v>
      </c>
      <c r="F109" s="37">
        <v>91</v>
      </c>
      <c r="G109" s="38">
        <v>3177.2655081240191</v>
      </c>
      <c r="H109" s="38">
        <f>Table1[[#This Row],[Cost]]+IF(Table1[[#This Row],[n]]=0,0,IFERROR(VLOOKUP(Table1[[#This Row],[DRG]],HCPCs,5,0),0))</f>
        <v>3177.2655081240191</v>
      </c>
      <c r="I109" s="39">
        <v>0.77039999999999964</v>
      </c>
      <c r="J109" s="39">
        <f>Table1[[#This Row],[W (3M)]]-IFERROR((Table1[[#This Row],[W (3M)]]-Table1[[#This Row],[Adjusted Cost]]*Casemix/TotalCost)*EXP(-a/Table1[[#This Row],[n]]),)</f>
        <v>0.38161547553268166</v>
      </c>
      <c r="K109" s="39">
        <f>VLOOKUP(Table1[[#This Row],[BaseDRG]],BaseDRGTable,13+Table1[[#This Row],[severity]],FALSE)</f>
        <v>0.38161547553268166</v>
      </c>
      <c r="L109" s="39">
        <f>IF(Table1[[#This Row],[W (severity)]]&lt;Table1[[#This Row],[W (curr)]],MAX(Table1[[#This Row],[W (severity)]],0.7*Table1[[#This Row],[W (curr)]]),Table1[[#This Row],[W (severity)]])</f>
        <v>0.38161547553268166</v>
      </c>
      <c r="M109" s="39">
        <f>ROUND(IF(VLOOKUP(Table1[[#This Row],[BaseDRG]],BaseDRGTable,8,0)&gt;0,Table1[[#This Row],[w (limit)]]*Current_CaseMix/$L$797,Table1[[#This Row],[w (limit)]]),10)</f>
        <v>0.4091032979</v>
      </c>
      <c r="N109" s="41">
        <f>Table1[[#This Row],[n]]</f>
        <v>91</v>
      </c>
      <c r="O109" s="56">
        <v>0.43853016320528543</v>
      </c>
      <c r="P109" s="40">
        <f>Table1[[#This Row],[W (proposed)]]/Table1[[#This Row],[W (curr)]]-1</f>
        <v>-6.7103400801896695E-2</v>
      </c>
      <c r="Q109" s="41">
        <f>RANK(Table1[[#This Row],[∆W%]],Table1[∆W%])</f>
        <v>514</v>
      </c>
      <c r="R109" s="55">
        <f>Table1[W (proposed)]-Table1[[#This Row],[W (curr)]]</f>
        <v>-2.9426865305285432E-2</v>
      </c>
      <c r="S109" s="46"/>
      <c r="T109" s="45"/>
      <c r="U109" s="45"/>
      <c r="V109" s="45"/>
      <c r="W109" s="45"/>
    </row>
    <row r="110" spans="1:23" s="43" customFormat="1">
      <c r="A110" s="36">
        <v>31153</v>
      </c>
      <c r="B110" s="36" t="s">
        <v>11</v>
      </c>
      <c r="C110" s="36" t="s">
        <v>676</v>
      </c>
      <c r="D110" s="36">
        <v>3115</v>
      </c>
      <c r="E110" s="36">
        <v>3</v>
      </c>
      <c r="F110" s="37">
        <v>23</v>
      </c>
      <c r="G110" s="38">
        <v>6420.3606856802362</v>
      </c>
      <c r="H110" s="38">
        <f>Table1[[#This Row],[Cost]]+IF(Table1[[#This Row],[n]]=0,0,IFERROR(VLOOKUP(Table1[[#This Row],[DRG]],HCPCs,5,0),0))</f>
        <v>6864.174646765885</v>
      </c>
      <c r="I110" s="39">
        <v>1.5511999999999999</v>
      </c>
      <c r="J110" s="39">
        <f>Table1[[#This Row],[W (3M)]]-IFERROR((Table1[[#This Row],[W (3M)]]-Table1[[#This Row],[Adjusted Cost]]*Casemix/TotalCost)*EXP(-a/Table1[[#This Row],[n]]),)</f>
        <v>0.84212419284849416</v>
      </c>
      <c r="K110" s="39">
        <f>VLOOKUP(Table1[[#This Row],[BaseDRG]],BaseDRGTable,13+Table1[[#This Row],[severity]],FALSE)</f>
        <v>0.84212419284849416</v>
      </c>
      <c r="L110" s="39">
        <f>IF(Table1[[#This Row],[W (severity)]]&lt;Table1[[#This Row],[W (curr)]],MAX(Table1[[#This Row],[W (severity)]],0.7*Table1[[#This Row],[W (curr)]]),Table1[[#This Row],[W (severity)]])</f>
        <v>0.84212419284849416</v>
      </c>
      <c r="M110" s="39">
        <f>ROUND(IF(VLOOKUP(Table1[[#This Row],[BaseDRG]],BaseDRGTable,8,0)&gt;0,Table1[[#This Row],[w (limit)]]*Current_CaseMix/$L$797,Table1[[#This Row],[w (limit)]]),10)</f>
        <v>0.90278253019999999</v>
      </c>
      <c r="N110" s="41">
        <f>Table1[[#This Row],[n]]</f>
        <v>23</v>
      </c>
      <c r="O110" s="56">
        <v>0.72330002261840798</v>
      </c>
      <c r="P110" s="40">
        <f>Table1[[#This Row],[W (proposed)]]/Table1[[#This Row],[W (curr)]]-1</f>
        <v>0.2481439264053249</v>
      </c>
      <c r="Q110" s="41">
        <f>RANK(Table1[[#This Row],[∆W%]],Table1[∆W%])</f>
        <v>198</v>
      </c>
      <c r="R110" s="55">
        <f>Table1[W (proposed)]-Table1[[#This Row],[W (curr)]]</f>
        <v>0.17948250758159201</v>
      </c>
      <c r="S110" s="46"/>
      <c r="T110" s="45"/>
      <c r="U110" s="45"/>
      <c r="V110" s="45"/>
      <c r="W110" s="45"/>
    </row>
    <row r="111" spans="1:23" s="43" customFormat="1">
      <c r="A111" s="36">
        <v>31201</v>
      </c>
      <c r="B111" s="36" t="s">
        <v>11</v>
      </c>
      <c r="C111" s="36" t="s">
        <v>75</v>
      </c>
      <c r="D111" s="36">
        <v>3120</v>
      </c>
      <c r="E111" s="36">
        <v>1</v>
      </c>
      <c r="F111" s="37">
        <v>1808</v>
      </c>
      <c r="G111" s="38">
        <v>6242.745111363115</v>
      </c>
      <c r="H111" s="38">
        <f>Table1[[#This Row],[Cost]]+IF(Table1[[#This Row],[n]]=0,0,IFERROR(VLOOKUP(Table1[[#This Row],[DRG]],HCPCs,5,0),0))</f>
        <v>6242.745111363115</v>
      </c>
      <c r="I111" s="39">
        <v>0.96559999999999502</v>
      </c>
      <c r="J111" s="39">
        <f>Table1[[#This Row],[W (3M)]]-IFERROR((Table1[[#This Row],[W (3M)]]-Table1[[#This Row],[Adjusted Cost]]*Casemix/TotalCost)*EXP(-a/Table1[[#This Row],[n]]),)</f>
        <v>0.74315787491245611</v>
      </c>
      <c r="K111" s="39">
        <f>VLOOKUP(Table1[[#This Row],[BaseDRG]],BaseDRGTable,13+Table1[[#This Row],[severity]],FALSE)</f>
        <v>0.74315787491245611</v>
      </c>
      <c r="L111" s="39">
        <f>IF(Table1[[#This Row],[W (severity)]]&lt;Table1[[#This Row],[W (curr)]],MAX(Table1[[#This Row],[W (severity)]],0.7*Table1[[#This Row],[W (curr)]]),Table1[[#This Row],[W (severity)]])</f>
        <v>0.74315787491245611</v>
      </c>
      <c r="M111" s="39">
        <f>ROUND(IF(VLOOKUP(Table1[[#This Row],[BaseDRG]],BaseDRGTable,8,0)&gt;0,Table1[[#This Row],[w (limit)]]*Current_CaseMix/$L$797,Table1[[#This Row],[w (limit)]]),10)</f>
        <v>0.79668765289999999</v>
      </c>
      <c r="N111" s="41">
        <f>Table1[[#This Row],[n]]</f>
        <v>1808</v>
      </c>
      <c r="O111" s="56">
        <v>0.64243440415986741</v>
      </c>
      <c r="P111" s="40">
        <f>Table1[[#This Row],[W (proposed)]]/Table1[[#This Row],[W (curr)]]-1</f>
        <v>0.24010739110688606</v>
      </c>
      <c r="Q111" s="41">
        <f>RANK(Table1[[#This Row],[∆W%]],Table1[∆W%])</f>
        <v>206</v>
      </c>
      <c r="R111" s="55">
        <f>Table1[W (proposed)]-Table1[[#This Row],[W (curr)]]</f>
        <v>0.15425324874013258</v>
      </c>
      <c r="S111" s="46"/>
      <c r="T111" s="45"/>
      <c r="U111" s="45"/>
      <c r="V111" s="45"/>
      <c r="W111" s="45"/>
    </row>
    <row r="112" spans="1:23" s="43" customFormat="1">
      <c r="A112" s="36">
        <v>31202</v>
      </c>
      <c r="B112" s="36" t="s">
        <v>11</v>
      </c>
      <c r="C112" s="36" t="s">
        <v>768</v>
      </c>
      <c r="D112" s="36">
        <v>3120</v>
      </c>
      <c r="E112" s="36">
        <v>2</v>
      </c>
      <c r="F112" s="37">
        <v>59</v>
      </c>
      <c r="G112" s="38">
        <v>6995.7183155681123</v>
      </c>
      <c r="H112" s="38">
        <f>Table1[[#This Row],[Cost]]+IF(Table1[[#This Row],[n]]=0,0,IFERROR(VLOOKUP(Table1[[#This Row],[DRG]],HCPCs,5,0),0))</f>
        <v>8475.406213484237</v>
      </c>
      <c r="I112" s="39">
        <v>1.7206000000000001</v>
      </c>
      <c r="J112" s="39">
        <f>Table1[[#This Row],[W (3M)]]-IFERROR((Table1[[#This Row],[W (3M)]]-Table1[[#This Row],[Adjusted Cost]]*Casemix/TotalCost)*EXP(-a/Table1[[#This Row],[n]]),)</f>
        <v>1.0183941642287173</v>
      </c>
      <c r="K112" s="39">
        <f>VLOOKUP(Table1[[#This Row],[BaseDRG]],BaseDRGTable,13+Table1[[#This Row],[severity]],FALSE)</f>
        <v>1.0183941642287173</v>
      </c>
      <c r="L112" s="39">
        <f>IF(Table1[[#This Row],[W (severity)]]&lt;Table1[[#This Row],[W (curr)]],MAX(Table1[[#This Row],[W (severity)]],0.7*Table1[[#This Row],[W (curr)]]),Table1[[#This Row],[W (severity)]])</f>
        <v>1.0183941642287173</v>
      </c>
      <c r="M112" s="39">
        <f>ROUND(IF(VLOOKUP(Table1[[#This Row],[BaseDRG]],BaseDRGTable,8,0)&gt;0,Table1[[#This Row],[w (limit)]]*Current_CaseMix/$L$797,Table1[[#This Row],[w (limit)]]),10)</f>
        <v>1.0917492552000001</v>
      </c>
      <c r="N112" s="41">
        <f>Table1[[#This Row],[n]]</f>
        <v>59</v>
      </c>
      <c r="O112" s="56">
        <v>1.2471113461232168</v>
      </c>
      <c r="P112" s="40">
        <f>Table1[[#This Row],[W (proposed)]]/Table1[[#This Row],[W (curr)]]-1</f>
        <v>-0.12457756190429747</v>
      </c>
      <c r="Q112" s="41">
        <f>RANK(Table1[[#This Row],[∆W%]],Table1[∆W%])</f>
        <v>567</v>
      </c>
      <c r="R112" s="55">
        <f>Table1[W (proposed)]-Table1[[#This Row],[W (curr)]]</f>
        <v>-0.15536209092321673</v>
      </c>
      <c r="S112" s="46"/>
      <c r="T112" s="45"/>
      <c r="U112" s="45"/>
      <c r="V112" s="45"/>
      <c r="W112" s="45"/>
    </row>
    <row r="113" spans="1:23" s="43" customFormat="1">
      <c r="A113" s="36">
        <v>31203</v>
      </c>
      <c r="B113" s="36" t="s">
        <v>11</v>
      </c>
      <c r="C113" s="36" t="s">
        <v>317</v>
      </c>
      <c r="D113" s="36">
        <v>3120</v>
      </c>
      <c r="E113" s="36">
        <v>3</v>
      </c>
      <c r="F113" s="37">
        <v>34</v>
      </c>
      <c r="G113" s="38">
        <v>56377.890494528903</v>
      </c>
      <c r="H113" s="38">
        <f>Table1[[#This Row],[Cost]]+IF(Table1[[#This Row],[n]]=0,0,IFERROR(VLOOKUP(Table1[[#This Row],[DRG]],HCPCs,5,0),0))</f>
        <v>57381.519790543571</v>
      </c>
      <c r="I113" s="39">
        <v>9.9773999999999923</v>
      </c>
      <c r="J113" s="39">
        <f>Table1[[#This Row],[W (3M)]]-IFERROR((Table1[[#This Row],[W (3M)]]-Table1[[#This Row],[Adjusted Cost]]*Casemix/TotalCost)*EXP(-a/Table1[[#This Row],[n]]),)</f>
        <v>6.9031810792827457</v>
      </c>
      <c r="K113" s="39">
        <f>VLOOKUP(Table1[[#This Row],[BaseDRG]],BaseDRGTable,13+Table1[[#This Row],[severity]],FALSE)</f>
        <v>6.9031810792827457</v>
      </c>
      <c r="L113" s="39">
        <f>IF(Table1[[#This Row],[W (severity)]]&lt;Table1[[#This Row],[W (curr)]],MAX(Table1[[#This Row],[W (severity)]],0.7*Table1[[#This Row],[W (curr)]]),Table1[[#This Row],[W (severity)]])</f>
        <v>9.5302644440303332</v>
      </c>
      <c r="M113" s="39">
        <f>ROUND(IF(VLOOKUP(Table1[[#This Row],[BaseDRG]],BaseDRGTable,8,0)&gt;0,Table1[[#This Row],[w (limit)]]*Current_CaseMix/$L$797,Table1[[#This Row],[w (limit)]]),10)</f>
        <v>10.2167308829</v>
      </c>
      <c r="N113" s="41">
        <f>Table1[[#This Row],[n]]</f>
        <v>34</v>
      </c>
      <c r="O113" s="56">
        <v>13.614663491471905</v>
      </c>
      <c r="P113" s="40">
        <f>Table1[[#This Row],[W (proposed)]]/Table1[[#This Row],[W (curr)]]-1</f>
        <v>-0.24957889048821058</v>
      </c>
      <c r="Q113" s="41">
        <f>RANK(Table1[[#This Row],[∆W%]],Table1[∆W%])</f>
        <v>717</v>
      </c>
      <c r="R113" s="55">
        <f>Table1[W (proposed)]-Table1[[#This Row],[W (curr)]]</f>
        <v>-3.3979326085719048</v>
      </c>
      <c r="S113" s="46"/>
      <c r="T113" s="45"/>
      <c r="U113" s="45"/>
      <c r="V113" s="45"/>
      <c r="W113" s="45"/>
    </row>
    <row r="114" spans="1:23" s="43" customFormat="1">
      <c r="A114" s="36">
        <v>31301</v>
      </c>
      <c r="B114" s="36" t="s">
        <v>11</v>
      </c>
      <c r="C114" s="36" t="s">
        <v>154</v>
      </c>
      <c r="D114" s="36">
        <v>3130</v>
      </c>
      <c r="E114" s="36">
        <v>1</v>
      </c>
      <c r="F114" s="37">
        <v>70</v>
      </c>
      <c r="G114" s="38">
        <v>4222.8227330170157</v>
      </c>
      <c r="H114" s="38">
        <f>Table1[[#This Row],[Cost]]+IF(Table1[[#This Row],[n]]=0,0,IFERROR(VLOOKUP(Table1[[#This Row],[DRG]],HCPCs,5,0),0))</f>
        <v>4222.8227330170157</v>
      </c>
      <c r="I114" s="39">
        <v>0.84490000000000021</v>
      </c>
      <c r="J114" s="39">
        <f>Table1[[#This Row],[W (3M)]]-IFERROR((Table1[[#This Row],[W (3M)]]-Table1[[#This Row],[Adjusted Cost]]*Casemix/TotalCost)*EXP(-a/Table1[[#This Row],[n]]),)</f>
        <v>0.50652212418479237</v>
      </c>
      <c r="K114" s="39">
        <f>VLOOKUP(Table1[[#This Row],[BaseDRG]],BaseDRGTable,13+Table1[[#This Row],[severity]],FALSE)</f>
        <v>0.50652212418479237</v>
      </c>
      <c r="L114" s="39">
        <f>IF(Table1[[#This Row],[W (severity)]]&lt;Table1[[#This Row],[W (curr)]],MAX(Table1[[#This Row],[W (severity)]],0.7*Table1[[#This Row],[W (curr)]]),Table1[[#This Row],[W (severity)]])</f>
        <v>0.50652212418479237</v>
      </c>
      <c r="M114" s="39">
        <f>ROUND(IF(VLOOKUP(Table1[[#This Row],[BaseDRG]],BaseDRGTable,8,0)&gt;0,Table1[[#This Row],[w (limit)]]*Current_CaseMix/$L$797,Table1[[#This Row],[w (limit)]]),10)</f>
        <v>0.54300699200000002</v>
      </c>
      <c r="N114" s="41">
        <f>Table1[[#This Row],[n]]</f>
        <v>70</v>
      </c>
      <c r="O114" s="56">
        <v>0.39847441151114188</v>
      </c>
      <c r="P114" s="40">
        <f>Table1[[#This Row],[W (proposed)]]/Table1[[#This Row],[W (curr)]]-1</f>
        <v>0.36271483516531111</v>
      </c>
      <c r="Q114" s="41">
        <f>RANK(Table1[[#This Row],[∆W%]],Table1[∆W%])</f>
        <v>139</v>
      </c>
      <c r="R114" s="55">
        <f>Table1[W (proposed)]-Table1[[#This Row],[W (curr)]]</f>
        <v>0.14453258048885814</v>
      </c>
      <c r="S114" s="46"/>
      <c r="T114" s="45"/>
      <c r="U114" s="45"/>
      <c r="V114" s="45"/>
      <c r="W114" s="45"/>
    </row>
    <row r="115" spans="1:23" s="43" customFormat="1">
      <c r="A115" s="36">
        <v>31302</v>
      </c>
      <c r="B115" s="36" t="s">
        <v>11</v>
      </c>
      <c r="C115" s="36" t="s">
        <v>465</v>
      </c>
      <c r="D115" s="36">
        <v>3130</v>
      </c>
      <c r="E115" s="36">
        <v>2</v>
      </c>
      <c r="F115" s="37">
        <v>8</v>
      </c>
      <c r="G115" s="38">
        <v>6605.1327000000001</v>
      </c>
      <c r="H115" s="38">
        <f>Table1[[#This Row],[Cost]]+IF(Table1[[#This Row],[n]]=0,0,IFERROR(VLOOKUP(Table1[[#This Row],[DRG]],HCPCs,5,0),0))</f>
        <v>6621.8056339983023</v>
      </c>
      <c r="I115" s="39">
        <v>1.1425000000000001</v>
      </c>
      <c r="J115" s="39">
        <f>Table1[[#This Row],[W (3M)]]-IFERROR((Table1[[#This Row],[W (3M)]]-Table1[[#This Row],[Adjusted Cost]]*Casemix/TotalCost)*EXP(-a/Table1[[#This Row],[n]]),)</f>
        <v>0.82189630456103102</v>
      </c>
      <c r="K115" s="39">
        <f>VLOOKUP(Table1[[#This Row],[BaseDRG]],BaseDRGTable,13+Table1[[#This Row],[severity]],FALSE)</f>
        <v>0.82189630456103102</v>
      </c>
      <c r="L115" s="39">
        <f>IF(Table1[[#This Row],[W (severity)]]&lt;Table1[[#This Row],[W (curr)]],MAX(Table1[[#This Row],[W (severity)]],0.7*Table1[[#This Row],[W (curr)]]),Table1[[#This Row],[W (severity)]])</f>
        <v>0.82189630456103102</v>
      </c>
      <c r="M115" s="39">
        <f>ROUND(IF(VLOOKUP(Table1[[#This Row],[BaseDRG]],BaseDRGTable,8,0)&gt;0,Table1[[#This Row],[w (limit)]]*Current_CaseMix/$L$797,Table1[[#This Row],[w (limit)]]),10)</f>
        <v>0.88109762400000002</v>
      </c>
      <c r="N115" s="41">
        <f>Table1[[#This Row],[n]]</f>
        <v>8</v>
      </c>
      <c r="O115" s="56">
        <v>0.87341404490442476</v>
      </c>
      <c r="P115" s="40">
        <f>Table1[[#This Row],[W (proposed)]]/Table1[[#This Row],[W (curr)]]-1</f>
        <v>8.7971783146858495E-3</v>
      </c>
      <c r="Q115" s="41">
        <f>RANK(Table1[[#This Row],[∆W%]],Table1[∆W%])</f>
        <v>403</v>
      </c>
      <c r="R115" s="55">
        <f>Table1[W (proposed)]-Table1[[#This Row],[W (curr)]]</f>
        <v>7.6835790955752659E-3</v>
      </c>
      <c r="S115" s="46"/>
      <c r="T115" s="45"/>
      <c r="U115" s="45"/>
      <c r="V115" s="45"/>
      <c r="W115" s="45"/>
    </row>
    <row r="116" spans="1:23" s="43" customFormat="1">
      <c r="A116" s="36">
        <v>31303</v>
      </c>
      <c r="B116" s="36" t="s">
        <v>11</v>
      </c>
      <c r="C116" s="36" t="s">
        <v>482</v>
      </c>
      <c r="D116" s="36">
        <v>3130</v>
      </c>
      <c r="E116" s="36">
        <v>3</v>
      </c>
      <c r="F116" s="37">
        <v>2</v>
      </c>
      <c r="G116" s="38">
        <v>16611.395849999997</v>
      </c>
      <c r="H116" s="38">
        <f>Table1[[#This Row],[Cost]]+IF(Table1[[#This Row],[n]]=0,0,IFERROR(VLOOKUP(Table1[[#This Row],[DRG]],HCPCs,5,0),0))</f>
        <v>16654.190303035142</v>
      </c>
      <c r="I116" s="39">
        <v>2.4463432208000002</v>
      </c>
      <c r="J116" s="39">
        <f>Table1[[#This Row],[W (3M)]]-IFERROR((Table1[[#This Row],[W (3M)]]-Table1[[#This Row],[Adjusted Cost]]*Casemix/TotalCost)*EXP(-a/Table1[[#This Row],[n]]),)</f>
        <v>2.135292133996614</v>
      </c>
      <c r="K116" s="39">
        <f>VLOOKUP(Table1[[#This Row],[BaseDRG]],BaseDRGTable,13+Table1[[#This Row],[severity]],FALSE)</f>
        <v>2.135292133996614</v>
      </c>
      <c r="L116" s="39">
        <f>IF(Table1[[#This Row],[W (severity)]]&lt;Table1[[#This Row],[W (curr)]],MAX(Table1[[#This Row],[W (severity)]],0.7*Table1[[#This Row],[W (curr)]]),Table1[[#This Row],[W (severity)]])</f>
        <v>2.135292133996614</v>
      </c>
      <c r="M116" s="39">
        <f>ROUND(IF(VLOOKUP(Table1[[#This Row],[BaseDRG]],BaseDRGTable,8,0)&gt;0,Table1[[#This Row],[w (limit)]]*Current_CaseMix/$L$797,Table1[[#This Row],[w (limit)]]),10)</f>
        <v>2.2890975605000001</v>
      </c>
      <c r="N116" s="41">
        <f>Table1[[#This Row],[n]]</f>
        <v>2</v>
      </c>
      <c r="O116" s="56">
        <v>2.9876349979107233</v>
      </c>
      <c r="P116" s="40">
        <f>Table1[[#This Row],[W (proposed)]]/Table1[[#This Row],[W (curr)]]-1</f>
        <v>-0.23380949744504131</v>
      </c>
      <c r="Q116" s="41">
        <f>RANK(Table1[[#This Row],[∆W%]],Table1[∆W%])</f>
        <v>667</v>
      </c>
      <c r="R116" s="48">
        <f>Table1[W (proposed)]-Table1[[#This Row],[W (curr)]]</f>
        <v>-0.69853743741072316</v>
      </c>
      <c r="S116" s="46"/>
      <c r="T116" s="45"/>
      <c r="U116" s="45"/>
      <c r="V116" s="45"/>
      <c r="W116" s="45"/>
    </row>
    <row r="117" spans="1:23" s="43" customFormat="1">
      <c r="A117" s="36">
        <v>34101</v>
      </c>
      <c r="B117" s="36" t="s">
        <v>11</v>
      </c>
      <c r="C117" s="36" t="s">
        <v>173</v>
      </c>
      <c r="D117" s="36">
        <v>3410</v>
      </c>
      <c r="E117" s="36">
        <v>1</v>
      </c>
      <c r="F117" s="37">
        <v>14</v>
      </c>
      <c r="G117" s="38">
        <v>10913.222799999994</v>
      </c>
      <c r="H117" s="38">
        <f>Table1[[#This Row],[Cost]]+IF(Table1[[#This Row],[n]]=0,0,IFERROR(VLOOKUP(Table1[[#This Row],[DRG]],HCPCs,5,0),0))</f>
        <v>11575.066273649314</v>
      </c>
      <c r="I117" s="39">
        <v>0.8581000000000002</v>
      </c>
      <c r="J117" s="39">
        <f>Table1[[#This Row],[W (3M)]]-IFERROR((Table1[[#This Row],[W (3M)]]-Table1[[#This Row],[Adjusted Cost]]*Casemix/TotalCost)*EXP(-a/Table1[[#This Row],[n]]),)</f>
        <v>1.3488912224334453</v>
      </c>
      <c r="K117" s="39">
        <f>VLOOKUP(Table1[[#This Row],[BaseDRG]],BaseDRGTable,13+Table1[[#This Row],[severity]],FALSE)</f>
        <v>1.3488912224334453</v>
      </c>
      <c r="L117" s="39">
        <f>IF(Table1[[#This Row],[W (severity)]]&lt;Table1[[#This Row],[W (curr)]],MAX(Table1[[#This Row],[W (severity)]],0.7*Table1[[#This Row],[W (curr)]]),Table1[[#This Row],[W (severity)]])</f>
        <v>1.3488912224334453</v>
      </c>
      <c r="M117" s="39">
        <f>ROUND(IF(VLOOKUP(Table1[[#This Row],[BaseDRG]],BaseDRGTable,8,0)&gt;0,Table1[[#This Row],[w (limit)]]*Current_CaseMix/$L$797,Table1[[#This Row],[w (limit)]]),10)</f>
        <v>1.4460520682</v>
      </c>
      <c r="N117" s="41">
        <f>Table1[[#This Row],[n]]</f>
        <v>14</v>
      </c>
      <c r="O117" s="56">
        <v>1.0023967955023831</v>
      </c>
      <c r="P117" s="40">
        <f>Table1[[#This Row],[W (proposed)]]/Table1[[#This Row],[W (curr)]]-1</f>
        <v>0.44259446427625981</v>
      </c>
      <c r="Q117" s="41">
        <f>RANK(Table1[[#This Row],[∆W%]],Table1[∆W%])</f>
        <v>117</v>
      </c>
      <c r="R117" s="55">
        <f>Table1[W (proposed)]-Table1[[#This Row],[W (curr)]]</f>
        <v>0.44365527269761684</v>
      </c>
      <c r="S117" s="46"/>
      <c r="T117" s="45"/>
      <c r="U117" s="45"/>
      <c r="V117" s="45"/>
      <c r="W117" s="45"/>
    </row>
    <row r="118" spans="1:23" s="43" customFormat="1">
      <c r="A118" s="36">
        <v>34102</v>
      </c>
      <c r="B118" s="36" t="s">
        <v>11</v>
      </c>
      <c r="C118" s="36" t="s">
        <v>365</v>
      </c>
      <c r="D118" s="36">
        <v>3410</v>
      </c>
      <c r="E118" s="36">
        <v>2</v>
      </c>
      <c r="F118" s="37">
        <v>8</v>
      </c>
      <c r="G118" s="38">
        <v>26756.070122980003</v>
      </c>
      <c r="H118" s="38">
        <f>Table1[[#This Row],[Cost]]+IF(Table1[[#This Row],[n]]=0,0,IFERROR(VLOOKUP(Table1[[#This Row],[DRG]],HCPCs,5,0),0))</f>
        <v>27247.733607893795</v>
      </c>
      <c r="I118" s="39">
        <v>1.0564</v>
      </c>
      <c r="J118" s="39">
        <f>Table1[[#This Row],[W (3M)]]-IFERROR((Table1[[#This Row],[W (3M)]]-Table1[[#This Row],[Adjusted Cost]]*Casemix/TotalCost)*EXP(-a/Table1[[#This Row],[n]]),)</f>
        <v>3.0351295396153244</v>
      </c>
      <c r="K118" s="39">
        <f>VLOOKUP(Table1[[#This Row],[BaseDRG]],BaseDRGTable,13+Table1[[#This Row],[severity]],FALSE)</f>
        <v>3.0351295396153244</v>
      </c>
      <c r="L118" s="39">
        <f>IF(Table1[[#This Row],[W (severity)]]&lt;Table1[[#This Row],[W (curr)]],MAX(Table1[[#This Row],[W (severity)]],0.7*Table1[[#This Row],[W (curr)]]),Table1[[#This Row],[W (severity)]])</f>
        <v>3.0351295396153244</v>
      </c>
      <c r="M118" s="39">
        <f>ROUND(IF(VLOOKUP(Table1[[#This Row],[BaseDRG]],BaseDRGTable,8,0)&gt;0,Table1[[#This Row],[w (limit)]]*Current_CaseMix/$L$797,Table1[[#This Row],[w (limit)]]),10)</f>
        <v>3.2537503952</v>
      </c>
      <c r="N118" s="41">
        <f>Table1[[#This Row],[n]]</f>
        <v>8</v>
      </c>
      <c r="O118" s="56">
        <v>2.4047658838013146</v>
      </c>
      <c r="P118" s="40">
        <f>Table1[[#This Row],[W (proposed)]]/Table1[[#This Row],[W (curr)]]-1</f>
        <v>0.35304247998423022</v>
      </c>
      <c r="Q118" s="41">
        <f>RANK(Table1[[#This Row],[∆W%]],Table1[∆W%])</f>
        <v>147</v>
      </c>
      <c r="R118" s="55">
        <f>Table1[W (proposed)]-Table1[[#This Row],[W (curr)]]</f>
        <v>0.84898451139868536</v>
      </c>
      <c r="S118" s="46"/>
      <c r="T118" s="45"/>
      <c r="U118" s="45"/>
      <c r="V118" s="45"/>
      <c r="W118" s="45"/>
    </row>
    <row r="119" spans="1:23" s="43" customFormat="1">
      <c r="A119" s="36">
        <v>34103</v>
      </c>
      <c r="B119" s="36" t="s">
        <v>11</v>
      </c>
      <c r="C119" s="36" t="s">
        <v>630</v>
      </c>
      <c r="D119" s="36">
        <v>3410</v>
      </c>
      <c r="E119" s="36">
        <v>3</v>
      </c>
      <c r="F119" s="37">
        <v>10</v>
      </c>
      <c r="G119" s="38">
        <v>30449.812626196013</v>
      </c>
      <c r="H119" s="38">
        <f>Table1[[#This Row],[Cost]]+IF(Table1[[#This Row],[n]]=0,0,IFERROR(VLOOKUP(Table1[[#This Row],[DRG]],HCPCs,5,0),0))</f>
        <v>32433.803309621344</v>
      </c>
      <c r="I119" s="39">
        <v>1.5907</v>
      </c>
      <c r="J119" s="39">
        <f>Table1[[#This Row],[W (3M)]]-IFERROR((Table1[[#This Row],[W (3M)]]-Table1[[#This Row],[Adjusted Cost]]*Casemix/TotalCost)*EXP(-a/Table1[[#This Row],[n]]),)</f>
        <v>3.6860080871340175</v>
      </c>
      <c r="K119" s="39">
        <f>VLOOKUP(Table1[[#This Row],[BaseDRG]],BaseDRGTable,13+Table1[[#This Row],[severity]],FALSE)</f>
        <v>3.6860080871340175</v>
      </c>
      <c r="L119" s="39">
        <f>IF(Table1[[#This Row],[W (severity)]]&lt;Table1[[#This Row],[W (curr)]],MAX(Table1[[#This Row],[W (severity)]],0.7*Table1[[#This Row],[W (curr)]]),Table1[[#This Row],[W (severity)]])</f>
        <v>3.6860080871340175</v>
      </c>
      <c r="M119" s="39">
        <f>ROUND(IF(VLOOKUP(Table1[[#This Row],[BaseDRG]],BaseDRGTable,8,0)&gt;0,Table1[[#This Row],[w (limit)]]*Current_CaseMix/$L$797,Table1[[#This Row],[w (limit)]]),10)</f>
        <v>3.9515118263</v>
      </c>
      <c r="N119" s="41">
        <f>Table1[[#This Row],[n]]</f>
        <v>10</v>
      </c>
      <c r="O119" s="56">
        <v>2.6001818093679701</v>
      </c>
      <c r="P119" s="40">
        <f>Table1[[#This Row],[W (proposed)]]/Table1[[#This Row],[W (curr)]]-1</f>
        <v>0.51970597289137244</v>
      </c>
      <c r="Q119" s="41">
        <f>RANK(Table1[[#This Row],[∆W%]],Table1[∆W%])</f>
        <v>97</v>
      </c>
      <c r="R119" s="55">
        <f>Table1[W (proposed)]-Table1[[#This Row],[W (curr)]]</f>
        <v>1.3513300169320299</v>
      </c>
      <c r="S119" s="46"/>
      <c r="T119" s="45"/>
      <c r="U119" s="45"/>
      <c r="V119" s="45"/>
      <c r="W119" s="45"/>
    </row>
    <row r="120" spans="1:23" s="43" customFormat="1">
      <c r="A120" s="36">
        <v>34111</v>
      </c>
      <c r="B120" s="36" t="s">
        <v>11</v>
      </c>
      <c r="C120" s="36" t="s">
        <v>141</v>
      </c>
      <c r="D120" s="36">
        <v>3411</v>
      </c>
      <c r="E120" s="36">
        <v>1</v>
      </c>
      <c r="F120" s="37">
        <v>166</v>
      </c>
      <c r="G120" s="38">
        <v>3235.6879123833073</v>
      </c>
      <c r="H120" s="38">
        <f>Table1[[#This Row],[Cost]]+IF(Table1[[#This Row],[n]]=0,0,IFERROR(VLOOKUP(Table1[[#This Row],[DRG]],HCPCs,5,0),0))</f>
        <v>3235.6879123833073</v>
      </c>
      <c r="I120" s="39">
        <v>0.54649999999999943</v>
      </c>
      <c r="J120" s="39">
        <f>Table1[[#This Row],[W (3M)]]-IFERROR((Table1[[#This Row],[W (3M)]]-Table1[[#This Row],[Adjusted Cost]]*Casemix/TotalCost)*EXP(-a/Table1[[#This Row],[n]]),)</f>
        <v>0.38591218968911278</v>
      </c>
      <c r="K120" s="39">
        <f>VLOOKUP(Table1[[#This Row],[BaseDRG]],BaseDRGTable,13+Table1[[#This Row],[severity]],FALSE)</f>
        <v>0.38591218968911278</v>
      </c>
      <c r="L120" s="39">
        <f>IF(Table1[[#This Row],[W (severity)]]&lt;Table1[[#This Row],[W (curr)]],MAX(Table1[[#This Row],[W (severity)]],0.7*Table1[[#This Row],[W (curr)]]),Table1[[#This Row],[W (severity)]])</f>
        <v>0.38591218968911278</v>
      </c>
      <c r="M120" s="39">
        <f>ROUND(IF(VLOOKUP(Table1[[#This Row],[BaseDRG]],BaseDRGTable,8,0)&gt;0,Table1[[#This Row],[w (limit)]]*Current_CaseMix/$L$797,Table1[[#This Row],[w (limit)]]),10)</f>
        <v>0.41370950509999999</v>
      </c>
      <c r="N120" s="41">
        <f>Table1[[#This Row],[n]]</f>
        <v>166</v>
      </c>
      <c r="O120" s="56">
        <v>0.36062343561734966</v>
      </c>
      <c r="P120" s="40">
        <f>Table1[[#This Row],[W (proposed)]]/Table1[[#This Row],[W (curr)]]-1</f>
        <v>0.14720637717782403</v>
      </c>
      <c r="Q120" s="41">
        <f>RANK(Table1[[#This Row],[∆W%]],Table1[∆W%])</f>
        <v>275</v>
      </c>
      <c r="R120" s="55">
        <f>Table1[W (proposed)]-Table1[[#This Row],[W (curr)]]</f>
        <v>5.3086069482650322E-2</v>
      </c>
      <c r="S120" s="46"/>
      <c r="T120" s="45"/>
      <c r="U120" s="45"/>
      <c r="V120" s="45"/>
      <c r="W120" s="45"/>
    </row>
    <row r="121" spans="1:23" s="43" customFormat="1">
      <c r="A121" s="36">
        <v>34112</v>
      </c>
      <c r="B121" s="36" t="s">
        <v>11</v>
      </c>
      <c r="C121" s="36" t="s">
        <v>429</v>
      </c>
      <c r="D121" s="36">
        <v>3411</v>
      </c>
      <c r="E121" s="36">
        <v>2</v>
      </c>
      <c r="F121" s="37">
        <v>81</v>
      </c>
      <c r="G121" s="38">
        <v>4738.6038100600608</v>
      </c>
      <c r="H121" s="38">
        <f>Table1[[#This Row],[Cost]]+IF(Table1[[#This Row],[n]]=0,0,IFERROR(VLOOKUP(Table1[[#This Row],[DRG]],HCPCs,5,0),0))</f>
        <v>4738.6038100600608</v>
      </c>
      <c r="I121" s="39">
        <v>0.64720000000000066</v>
      </c>
      <c r="J121" s="39">
        <f>Table1[[#This Row],[W (3M)]]-IFERROR((Table1[[#This Row],[W (3M)]]-Table1[[#This Row],[Adjusted Cost]]*Casemix/TotalCost)*EXP(-a/Table1[[#This Row],[n]]),)</f>
        <v>0.56484242579879285</v>
      </c>
      <c r="K121" s="39">
        <f>VLOOKUP(Table1[[#This Row],[BaseDRG]],BaseDRGTable,13+Table1[[#This Row],[severity]],FALSE)</f>
        <v>0.56484242579879285</v>
      </c>
      <c r="L121" s="39">
        <f>IF(Table1[[#This Row],[W (severity)]]&lt;Table1[[#This Row],[W (curr)]],MAX(Table1[[#This Row],[W (severity)]],0.7*Table1[[#This Row],[W (curr)]]),Table1[[#This Row],[W (severity)]])</f>
        <v>0.56484242579879285</v>
      </c>
      <c r="M121" s="39">
        <f>ROUND(IF(VLOOKUP(Table1[[#This Row],[BaseDRG]],BaseDRGTable,8,0)&gt;0,Table1[[#This Row],[w (limit)]]*Current_CaseMix/$L$797,Table1[[#This Row],[w (limit)]]),10)</f>
        <v>0.60552811409999996</v>
      </c>
      <c r="N121" s="41">
        <f>Table1[[#This Row],[n]]</f>
        <v>81</v>
      </c>
      <c r="O121" s="56">
        <v>0.66702392493021845</v>
      </c>
      <c r="P121" s="40">
        <f>Table1[[#This Row],[W (proposed)]]/Table1[[#This Row],[W (curr)]]-1</f>
        <v>-9.2194310476422459E-2</v>
      </c>
      <c r="Q121" s="41">
        <f>RANK(Table1[[#This Row],[∆W%]],Table1[∆W%])</f>
        <v>538</v>
      </c>
      <c r="R121" s="55">
        <f>Table1[W (proposed)]-Table1[[#This Row],[W (curr)]]</f>
        <v>-6.1495810830218489E-2</v>
      </c>
      <c r="S121" s="46"/>
      <c r="T121" s="45"/>
      <c r="U121" s="45"/>
      <c r="V121" s="45"/>
      <c r="W121" s="45"/>
    </row>
    <row r="122" spans="1:23" s="43" customFormat="1">
      <c r="A122" s="36">
        <v>34113</v>
      </c>
      <c r="B122" s="36" t="s">
        <v>11</v>
      </c>
      <c r="C122" s="36" t="s">
        <v>487</v>
      </c>
      <c r="D122" s="36">
        <v>3411</v>
      </c>
      <c r="E122" s="36">
        <v>3</v>
      </c>
      <c r="F122" s="37">
        <v>19</v>
      </c>
      <c r="G122" s="38">
        <v>6183.8498903508771</v>
      </c>
      <c r="H122" s="38">
        <f>Table1[[#This Row],[Cost]]+IF(Table1[[#This Row],[n]]=0,0,IFERROR(VLOOKUP(Table1[[#This Row],[DRG]],HCPCs,5,0),0))</f>
        <v>6183.8498903508771</v>
      </c>
      <c r="I122" s="39">
        <v>0.8296</v>
      </c>
      <c r="J122" s="39">
        <f>Table1[[#This Row],[W (3M)]]-IFERROR((Table1[[#This Row],[W (3M)]]-Table1[[#This Row],[Adjusted Cost]]*Casemix/TotalCost)*EXP(-a/Table1[[#This Row],[n]]),)</f>
        <v>0.73990647039892288</v>
      </c>
      <c r="K122" s="39">
        <f>VLOOKUP(Table1[[#This Row],[BaseDRG]],BaseDRGTable,13+Table1[[#This Row],[severity]],FALSE)</f>
        <v>0.73990647039892288</v>
      </c>
      <c r="L122" s="39">
        <f>IF(Table1[[#This Row],[W (severity)]]&lt;Table1[[#This Row],[W (curr)]],MAX(Table1[[#This Row],[W (severity)]],0.7*Table1[[#This Row],[W (curr)]]),Table1[[#This Row],[W (severity)]])</f>
        <v>0.73990647039892288</v>
      </c>
      <c r="M122" s="39">
        <f>ROUND(IF(VLOOKUP(Table1[[#This Row],[BaseDRG]],BaseDRGTable,8,0)&gt;0,Table1[[#This Row],[w (limit)]]*Current_CaseMix/$L$797,Table1[[#This Row],[w (limit)]]),10)</f>
        <v>0.79320204920000004</v>
      </c>
      <c r="N122" s="41">
        <f>Table1[[#This Row],[n]]</f>
        <v>19</v>
      </c>
      <c r="O122" s="56">
        <v>0.79198741272982798</v>
      </c>
      <c r="P122" s="40">
        <f>Table1[[#This Row],[W (proposed)]]/Table1[[#This Row],[W (curr)]]-1</f>
        <v>1.5336562812096055E-3</v>
      </c>
      <c r="Q122" s="41">
        <f>RANK(Table1[[#This Row],[∆W%]],Table1[∆W%])</f>
        <v>412</v>
      </c>
      <c r="R122" s="55">
        <f>Table1[W (proposed)]-Table1[[#This Row],[W (curr)]]</f>
        <v>1.2146364701720591E-3</v>
      </c>
      <c r="S122" s="46"/>
      <c r="T122" s="45"/>
      <c r="U122" s="45"/>
      <c r="V122" s="45"/>
      <c r="W122" s="45"/>
    </row>
    <row r="123" spans="1:23" s="43" customFormat="1">
      <c r="A123" s="36">
        <v>34121</v>
      </c>
      <c r="B123" s="36" t="s">
        <v>11</v>
      </c>
      <c r="C123" s="36" t="s">
        <v>226</v>
      </c>
      <c r="D123" s="36">
        <v>3412</v>
      </c>
      <c r="E123" s="36">
        <v>1</v>
      </c>
      <c r="F123" s="37">
        <v>63</v>
      </c>
      <c r="G123" s="38">
        <v>3379.9467598248498</v>
      </c>
      <c r="H123" s="38">
        <f>Table1[[#This Row],[Cost]]+IF(Table1[[#This Row],[n]]=0,0,IFERROR(VLOOKUP(Table1[[#This Row],[DRG]],HCPCs,5,0),0))</f>
        <v>3379.9467598248498</v>
      </c>
      <c r="I123" s="39">
        <v>0.4547999999999997</v>
      </c>
      <c r="J123" s="39">
        <f>Table1[[#This Row],[W (3M)]]-IFERROR((Table1[[#This Row],[W (3M)]]-Table1[[#This Row],[Adjusted Cost]]*Casemix/TotalCost)*EXP(-a/Table1[[#This Row],[n]]),)</f>
        <v>0.40296956055247907</v>
      </c>
      <c r="K123" s="39">
        <f>VLOOKUP(Table1[[#This Row],[BaseDRG]],BaseDRGTable,13+Table1[[#This Row],[severity]],FALSE)</f>
        <v>0.40296956055247907</v>
      </c>
      <c r="L123" s="39">
        <f>IF(Table1[[#This Row],[W (severity)]]&lt;Table1[[#This Row],[W (curr)]],MAX(Table1[[#This Row],[W (severity)]],0.7*Table1[[#This Row],[W (curr)]]),Table1[[#This Row],[W (severity)]])</f>
        <v>0.40296956055247907</v>
      </c>
      <c r="M123" s="39">
        <f>ROUND(IF(VLOOKUP(Table1[[#This Row],[BaseDRG]],BaseDRGTable,8,0)&gt;0,Table1[[#This Row],[w (limit)]]*Current_CaseMix/$L$797,Table1[[#This Row],[w (limit)]]),10)</f>
        <v>0.43199552099999999</v>
      </c>
      <c r="N123" s="41">
        <f>Table1[[#This Row],[n]]</f>
        <v>63</v>
      </c>
      <c r="O123" s="56">
        <v>0.26317616657228399</v>
      </c>
      <c r="P123" s="40">
        <f>Table1[[#This Row],[W (proposed)]]/Table1[[#This Row],[W (curr)]]-1</f>
        <v>0.64146900772394999</v>
      </c>
      <c r="Q123" s="41">
        <f>RANK(Table1[[#This Row],[∆W%]],Table1[∆W%])</f>
        <v>66</v>
      </c>
      <c r="R123" s="48">
        <f>Table1[W (proposed)]-Table1[[#This Row],[W (curr)]]</f>
        <v>0.16881935442771601</v>
      </c>
      <c r="S123" s="46"/>
      <c r="T123" s="45"/>
      <c r="U123" s="45"/>
      <c r="V123" s="45"/>
      <c r="W123" s="45"/>
    </row>
    <row r="124" spans="1:23" s="43" customFormat="1">
      <c r="A124" s="36">
        <v>34122</v>
      </c>
      <c r="B124" s="36" t="s">
        <v>11</v>
      </c>
      <c r="C124" s="36" t="s">
        <v>572</v>
      </c>
      <c r="D124" s="36">
        <v>3412</v>
      </c>
      <c r="E124" s="36">
        <v>2</v>
      </c>
      <c r="F124" s="37">
        <v>10</v>
      </c>
      <c r="G124" s="38">
        <v>7429.887700000003</v>
      </c>
      <c r="H124" s="38">
        <f>Table1[[#This Row],[Cost]]+IF(Table1[[#This Row],[n]]=0,0,IFERROR(VLOOKUP(Table1[[#This Row],[DRG]],HCPCs,5,0),0))</f>
        <v>7551.7776957142887</v>
      </c>
      <c r="I124" s="39">
        <v>0.56169999999999998</v>
      </c>
      <c r="J124" s="39">
        <f>Table1[[#This Row],[W (3M)]]-IFERROR((Table1[[#This Row],[W (3M)]]-Table1[[#This Row],[Adjusted Cost]]*Casemix/TotalCost)*EXP(-a/Table1[[#This Row],[n]]),)</f>
        <v>0.87294762830017092</v>
      </c>
      <c r="K124" s="39">
        <f>VLOOKUP(Table1[[#This Row],[BaseDRG]],BaseDRGTable,13+Table1[[#This Row],[severity]],FALSE)</f>
        <v>0.87294762830017092</v>
      </c>
      <c r="L124" s="39">
        <f>IF(Table1[[#This Row],[W (severity)]]&lt;Table1[[#This Row],[W (curr)]],MAX(Table1[[#This Row],[W (severity)]],0.7*Table1[[#This Row],[W (curr)]]),Table1[[#This Row],[W (severity)]])</f>
        <v>0.87294762830017092</v>
      </c>
      <c r="M124" s="39">
        <f>ROUND(IF(VLOOKUP(Table1[[#This Row],[BaseDRG]],BaseDRGTable,8,0)&gt;0,Table1[[#This Row],[w (limit)]]*Current_CaseMix/$L$797,Table1[[#This Row],[w (limit)]]),10)</f>
        <v>0.93582618250000005</v>
      </c>
      <c r="N124" s="41">
        <f>Table1[[#This Row],[n]]</f>
        <v>10</v>
      </c>
      <c r="O124" s="56">
        <v>0.38402397408617273</v>
      </c>
      <c r="P124" s="40">
        <f>Table1[[#This Row],[W (proposed)]]/Table1[[#This Row],[W (curr)]]-1</f>
        <v>1.4368952087611233</v>
      </c>
      <c r="Q124" s="41">
        <f>RANK(Table1[[#This Row],[∆W%]],Table1[∆W%])</f>
        <v>19</v>
      </c>
      <c r="R124" s="55">
        <f>Table1[W (proposed)]-Table1[[#This Row],[W (curr)]]</f>
        <v>0.55180220841382732</v>
      </c>
      <c r="S124" s="46"/>
      <c r="T124" s="45"/>
      <c r="U124" s="45"/>
      <c r="V124" s="45"/>
      <c r="W124" s="45"/>
    </row>
    <row r="125" spans="1:23" s="43" customFormat="1">
      <c r="A125" s="36">
        <v>34123</v>
      </c>
      <c r="B125" s="36" t="s">
        <v>11</v>
      </c>
      <c r="C125" s="36" t="s">
        <v>608</v>
      </c>
      <c r="D125" s="36">
        <v>3412</v>
      </c>
      <c r="E125" s="36">
        <v>3</v>
      </c>
      <c r="F125" s="37">
        <v>15</v>
      </c>
      <c r="G125" s="38">
        <v>18220.795889064004</v>
      </c>
      <c r="H125" s="38">
        <f>Table1[[#This Row],[Cost]]+IF(Table1[[#This Row],[n]]=0,0,IFERROR(VLOOKUP(Table1[[#This Row],[DRG]],HCPCs,5,0),0))</f>
        <v>20105.373371477355</v>
      </c>
      <c r="I125" s="39">
        <v>0.88439999999999996</v>
      </c>
      <c r="J125" s="39">
        <f>Table1[[#This Row],[W (3M)]]-IFERROR((Table1[[#This Row],[W (3M)]]-Table1[[#This Row],[Adjusted Cost]]*Casemix/TotalCost)*EXP(-a/Table1[[#This Row],[n]]),)</f>
        <v>2.3147401001922563</v>
      </c>
      <c r="K125" s="39">
        <f>VLOOKUP(Table1[[#This Row],[BaseDRG]],BaseDRGTable,13+Table1[[#This Row],[severity]],FALSE)</f>
        <v>2.3147401001922563</v>
      </c>
      <c r="L125" s="39">
        <f>IF(Table1[[#This Row],[W (severity)]]&lt;Table1[[#This Row],[W (curr)]],MAX(Table1[[#This Row],[W (severity)]],0.7*Table1[[#This Row],[W (curr)]]),Table1[[#This Row],[W (severity)]])</f>
        <v>2.3147401001922563</v>
      </c>
      <c r="M125" s="39">
        <f>ROUND(IF(VLOOKUP(Table1[[#This Row],[BaseDRG]],BaseDRGTable,8,0)&gt;0,Table1[[#This Row],[w (limit)]]*Current_CaseMix/$L$797,Table1[[#This Row],[w (limit)]]),10)</f>
        <v>2.4814711916999999</v>
      </c>
      <c r="N125" s="41">
        <f>Table1[[#This Row],[n]]</f>
        <v>15</v>
      </c>
      <c r="O125" s="56">
        <v>0.76224849955347307</v>
      </c>
      <c r="P125" s="40">
        <f>Table1[[#This Row],[W (proposed)]]/Table1[[#This Row],[W (curr)]]-1</f>
        <v>2.2554622188874776</v>
      </c>
      <c r="Q125" s="41">
        <f>RANK(Table1[[#This Row],[∆W%]],Table1[∆W%])</f>
        <v>10</v>
      </c>
      <c r="R125" s="55">
        <f>Table1[W (proposed)]-Table1[[#This Row],[W (curr)]]</f>
        <v>1.7192226921465268</v>
      </c>
      <c r="S125" s="46"/>
      <c r="T125" s="45"/>
      <c r="U125" s="45"/>
      <c r="V125" s="45"/>
      <c r="W125" s="45"/>
    </row>
    <row r="126" spans="1:23" s="43" customFormat="1">
      <c r="A126" s="36">
        <v>34131</v>
      </c>
      <c r="B126" s="36" t="s">
        <v>11</v>
      </c>
      <c r="C126" s="36" t="s">
        <v>129</v>
      </c>
      <c r="D126" s="36">
        <v>3413</v>
      </c>
      <c r="E126" s="36">
        <v>1</v>
      </c>
      <c r="F126" s="37">
        <v>2400</v>
      </c>
      <c r="G126" s="38">
        <v>2243.2271353351666</v>
      </c>
      <c r="H126" s="38">
        <f>Table1[[#This Row],[Cost]]+IF(Table1[[#This Row],[n]]=0,0,IFERROR(VLOOKUP(Table1[[#This Row],[DRG]],HCPCs,5,0),0))</f>
        <v>2243.2271353351666</v>
      </c>
      <c r="I126" s="39">
        <v>0.34239999999999793</v>
      </c>
      <c r="J126" s="39">
        <f>Table1[[#This Row],[W (3M)]]-IFERROR((Table1[[#This Row],[W (3M)]]-Table1[[#This Row],[Adjusted Cost]]*Casemix/TotalCost)*EXP(-a/Table1[[#This Row],[n]]),)</f>
        <v>0.26703123436013293</v>
      </c>
      <c r="K126" s="39">
        <f>VLOOKUP(Table1[[#This Row],[BaseDRG]],BaseDRGTable,13+Table1[[#This Row],[severity]],FALSE)</f>
        <v>0.26703123436013293</v>
      </c>
      <c r="L126" s="39">
        <f>IF(Table1[[#This Row],[W (severity)]]&lt;Table1[[#This Row],[W (curr)]],MAX(Table1[[#This Row],[W (severity)]],0.7*Table1[[#This Row],[W (curr)]]),Table1[[#This Row],[W (severity)]])</f>
        <v>0.26703123436013293</v>
      </c>
      <c r="M126" s="39">
        <f>ROUND(IF(VLOOKUP(Table1[[#This Row],[BaseDRG]],BaseDRGTable,8,0)&gt;0,Table1[[#This Row],[w (limit)]]*Current_CaseMix/$L$797,Table1[[#This Row],[w (limit)]]),10)</f>
        <v>0.28626553589999998</v>
      </c>
      <c r="N126" s="41">
        <f>Table1[[#This Row],[n]]</f>
        <v>2400</v>
      </c>
      <c r="O126" s="56">
        <v>0.26457217189082144</v>
      </c>
      <c r="P126" s="40">
        <f>Table1[[#This Row],[W (proposed)]]/Table1[[#This Row],[W (curr)]]-1</f>
        <v>8.1994126041836868E-2</v>
      </c>
      <c r="Q126" s="41">
        <f>RANK(Table1[[#This Row],[∆W%]],Table1[∆W%])</f>
        <v>325</v>
      </c>
      <c r="R126" s="48">
        <f>Table1[W (proposed)]-Table1[[#This Row],[W (curr)]]</f>
        <v>2.169336400917854E-2</v>
      </c>
      <c r="S126" s="46"/>
      <c r="T126" s="45"/>
      <c r="U126" s="45"/>
      <c r="V126" s="45"/>
      <c r="W126" s="45"/>
    </row>
    <row r="127" spans="1:23" s="43" customFormat="1">
      <c r="A127" s="36">
        <v>34132</v>
      </c>
      <c r="B127" s="36" t="s">
        <v>11</v>
      </c>
      <c r="C127" s="36" t="s">
        <v>381</v>
      </c>
      <c r="D127" s="36">
        <v>3413</v>
      </c>
      <c r="E127" s="36">
        <v>2</v>
      </c>
      <c r="F127" s="37">
        <v>577</v>
      </c>
      <c r="G127" s="38">
        <v>2944.990934949903</v>
      </c>
      <c r="H127" s="38">
        <f>Table1[[#This Row],[Cost]]+IF(Table1[[#This Row],[n]]=0,0,IFERROR(VLOOKUP(Table1[[#This Row],[DRG]],HCPCs,5,0),0))</f>
        <v>2944.990934949903</v>
      </c>
      <c r="I127" s="39">
        <v>0.51040000000000307</v>
      </c>
      <c r="J127" s="39">
        <f>Table1[[#This Row],[W (3M)]]-IFERROR((Table1[[#This Row],[W (3M)]]-Table1[[#This Row],[Adjusted Cost]]*Casemix/TotalCost)*EXP(-a/Table1[[#This Row],[n]]),)</f>
        <v>0.35075691547375165</v>
      </c>
      <c r="K127" s="39">
        <f>VLOOKUP(Table1[[#This Row],[BaseDRG]],BaseDRGTable,13+Table1[[#This Row],[severity]],FALSE)</f>
        <v>0.35075691547375165</v>
      </c>
      <c r="L127" s="39">
        <f>IF(Table1[[#This Row],[W (severity)]]&lt;Table1[[#This Row],[W (curr)]],MAX(Table1[[#This Row],[W (severity)]],0.7*Table1[[#This Row],[W (curr)]]),Table1[[#This Row],[W (severity)]])</f>
        <v>0.35075691547375165</v>
      </c>
      <c r="M127" s="39">
        <f>ROUND(IF(VLOOKUP(Table1[[#This Row],[BaseDRG]],BaseDRGTable,8,0)&gt;0,Table1[[#This Row],[w (limit)]]*Current_CaseMix/$L$797,Table1[[#This Row],[w (limit)]]),10)</f>
        <v>0.376021991</v>
      </c>
      <c r="N127" s="41">
        <f>Table1[[#This Row],[n]]</f>
        <v>577</v>
      </c>
      <c r="O127" s="56">
        <v>0.41296117024735796</v>
      </c>
      <c r="P127" s="40">
        <f>Table1[[#This Row],[W (proposed)]]/Table1[[#This Row],[W (curr)]]-1</f>
        <v>-8.9449521913239183E-2</v>
      </c>
      <c r="Q127" s="41">
        <f>RANK(Table1[[#This Row],[∆W%]],Table1[∆W%])</f>
        <v>536</v>
      </c>
      <c r="R127" s="55">
        <f>Table1[W (proposed)]-Table1[[#This Row],[W (curr)]]</f>
        <v>-3.6939179247357956E-2</v>
      </c>
      <c r="S127" s="46"/>
      <c r="T127" s="45"/>
      <c r="U127" s="45"/>
      <c r="V127" s="45"/>
      <c r="W127" s="45"/>
    </row>
    <row r="128" spans="1:23" s="43" customFormat="1">
      <c r="A128" s="36">
        <v>34133</v>
      </c>
      <c r="B128" s="36" t="s">
        <v>11</v>
      </c>
      <c r="C128" s="36" t="s">
        <v>741</v>
      </c>
      <c r="D128" s="36">
        <v>3413</v>
      </c>
      <c r="E128" s="36">
        <v>3</v>
      </c>
      <c r="F128" s="37">
        <v>252</v>
      </c>
      <c r="G128" s="38">
        <v>3249.0472211310239</v>
      </c>
      <c r="H128" s="38">
        <f>Table1[[#This Row],[Cost]]+IF(Table1[[#This Row],[n]]=0,0,IFERROR(VLOOKUP(Table1[[#This Row],[DRG]],HCPCs,5,0),0))</f>
        <v>3373.0160482384481</v>
      </c>
      <c r="I128" s="39">
        <v>0.75769999999999993</v>
      </c>
      <c r="J128" s="39">
        <f>Table1[[#This Row],[W (3M)]]-IFERROR((Table1[[#This Row],[W (3M)]]-Table1[[#This Row],[Adjusted Cost]]*Casemix/TotalCost)*EXP(-a/Table1[[#This Row],[n]]),)</f>
        <v>0.4026113100879643</v>
      </c>
      <c r="K128" s="39">
        <f>VLOOKUP(Table1[[#This Row],[BaseDRG]],BaseDRGTable,13+Table1[[#This Row],[severity]],FALSE)</f>
        <v>0.4026113100879643</v>
      </c>
      <c r="L128" s="39">
        <f>IF(Table1[[#This Row],[W (severity)]]&lt;Table1[[#This Row],[W (curr)]],MAX(Table1[[#This Row],[W (severity)]],0.7*Table1[[#This Row],[W (curr)]]),Table1[[#This Row],[W (severity)]])</f>
        <v>0.4026113100879643</v>
      </c>
      <c r="M128" s="39">
        <f>ROUND(IF(VLOOKUP(Table1[[#This Row],[BaseDRG]],BaseDRGTable,8,0)&gt;0,Table1[[#This Row],[w (limit)]]*Current_CaseMix/$L$797,Table1[[#This Row],[w (limit)]]),10)</f>
        <v>0.43161146569999997</v>
      </c>
      <c r="N128" s="41">
        <f>Table1[[#This Row],[n]]</f>
        <v>252</v>
      </c>
      <c r="O128" s="56">
        <v>0.53364169787162685</v>
      </c>
      <c r="P128" s="40">
        <f>Table1[[#This Row],[W (proposed)]]/Table1[[#This Row],[W (curr)]]-1</f>
        <v>-0.1911961388672655</v>
      </c>
      <c r="Q128" s="41">
        <f>RANK(Table1[[#This Row],[∆W%]],Table1[∆W%])</f>
        <v>630</v>
      </c>
      <c r="R128" s="55">
        <f>Table1[W (proposed)]-Table1[[#This Row],[W (curr)]]</f>
        <v>-0.10203023217162688</v>
      </c>
      <c r="S128" s="46"/>
      <c r="T128" s="45"/>
      <c r="U128" s="45"/>
      <c r="V128" s="45"/>
      <c r="W128" s="45"/>
    </row>
    <row r="129" spans="1:23" s="43" customFormat="1">
      <c r="A129" s="36">
        <v>34141</v>
      </c>
      <c r="B129" s="36" t="s">
        <v>11</v>
      </c>
      <c r="C129" s="36" t="s">
        <v>126</v>
      </c>
      <c r="D129" s="36">
        <v>3414</v>
      </c>
      <c r="E129" s="36">
        <v>1</v>
      </c>
      <c r="F129" s="37">
        <v>377</v>
      </c>
      <c r="G129" s="38">
        <v>3244.5999531535499</v>
      </c>
      <c r="H129" s="38">
        <f>Table1[[#This Row],[Cost]]+IF(Table1[[#This Row],[n]]=0,0,IFERROR(VLOOKUP(Table1[[#This Row],[DRG]],HCPCs,5,0),0))</f>
        <v>3275.1412391196341</v>
      </c>
      <c r="I129" s="39">
        <v>0.54189999999999849</v>
      </c>
      <c r="J129" s="39">
        <f>Table1[[#This Row],[W (3M)]]-IFERROR((Table1[[#This Row],[W (3M)]]-Table1[[#This Row],[Adjusted Cost]]*Casemix/TotalCost)*EXP(-a/Table1[[#This Row],[n]]),)</f>
        <v>0.39015479001085923</v>
      </c>
      <c r="K129" s="39">
        <f>VLOOKUP(Table1[[#This Row],[BaseDRG]],BaseDRGTable,13+Table1[[#This Row],[severity]],FALSE)</f>
        <v>0.39015479001085923</v>
      </c>
      <c r="L129" s="39">
        <f>IF(Table1[[#This Row],[W (severity)]]&lt;Table1[[#This Row],[W (curr)]],MAX(Table1[[#This Row],[W (severity)]],0.7*Table1[[#This Row],[W (curr)]]),Table1[[#This Row],[W (severity)]])</f>
        <v>0.39015479001085923</v>
      </c>
      <c r="M129" s="39">
        <f>ROUND(IF(VLOOKUP(Table1[[#This Row],[BaseDRG]],BaseDRGTable,8,0)&gt;0,Table1[[#This Row],[w (limit)]]*Current_CaseMix/$L$797,Table1[[#This Row],[w (limit)]]),10)</f>
        <v>0.4182577006</v>
      </c>
      <c r="N129" s="41">
        <f>Table1[[#This Row],[n]]</f>
        <v>377</v>
      </c>
      <c r="O129" s="56">
        <v>0.33270858167949774</v>
      </c>
      <c r="P129" s="40">
        <f>Table1[[#This Row],[W (proposed)]]/Table1[[#This Row],[W (curr)]]-1</f>
        <v>0.25712928259515944</v>
      </c>
      <c r="Q129" s="41">
        <f>RANK(Table1[[#This Row],[∆W%]],Table1[∆W%])</f>
        <v>194</v>
      </c>
      <c r="R129" s="48">
        <f>Table1[W (proposed)]-Table1[[#This Row],[W (curr)]]</f>
        <v>8.5549118920502265E-2</v>
      </c>
      <c r="S129" s="46"/>
      <c r="T129" s="45"/>
      <c r="U129" s="45"/>
      <c r="V129" s="45"/>
      <c r="W129" s="45"/>
    </row>
    <row r="130" spans="1:23" s="43" customFormat="1">
      <c r="A130" s="36">
        <v>34142</v>
      </c>
      <c r="B130" s="36" t="s">
        <v>11</v>
      </c>
      <c r="C130" s="36" t="s">
        <v>613</v>
      </c>
      <c r="D130" s="36">
        <v>3414</v>
      </c>
      <c r="E130" s="36">
        <v>2</v>
      </c>
      <c r="F130" s="37">
        <v>79</v>
      </c>
      <c r="G130" s="38">
        <v>4319.8570438642755</v>
      </c>
      <c r="H130" s="38">
        <f>Table1[[#This Row],[Cost]]+IF(Table1[[#This Row],[n]]=0,0,IFERROR(VLOOKUP(Table1[[#This Row],[DRG]],HCPCs,5,0),0))</f>
        <v>4368.3541389586535</v>
      </c>
      <c r="I130" s="39">
        <v>0.78450000000000086</v>
      </c>
      <c r="J130" s="39">
        <f>Table1[[#This Row],[W (3M)]]-IFERROR((Table1[[#This Row],[W (3M)]]-Table1[[#This Row],[Adjusted Cost]]*Casemix/TotalCost)*EXP(-a/Table1[[#This Row],[n]]),)</f>
        <v>0.52262044840816713</v>
      </c>
      <c r="K130" s="39">
        <f>VLOOKUP(Table1[[#This Row],[BaseDRG]],BaseDRGTable,13+Table1[[#This Row],[severity]],FALSE)</f>
        <v>0.52262044840816713</v>
      </c>
      <c r="L130" s="39">
        <f>IF(Table1[[#This Row],[W (severity)]]&lt;Table1[[#This Row],[W (curr)]],MAX(Table1[[#This Row],[W (severity)]],0.7*Table1[[#This Row],[W (curr)]]),Table1[[#This Row],[W (severity)]])</f>
        <v>0.52262044840816713</v>
      </c>
      <c r="M130" s="39">
        <f>ROUND(IF(VLOOKUP(Table1[[#This Row],[BaseDRG]],BaseDRGTable,8,0)&gt;0,Table1[[#This Row],[w (limit)]]*Current_CaseMix/$L$797,Table1[[#This Row],[w (limit)]]),10)</f>
        <v>0.56026488109999995</v>
      </c>
      <c r="N130" s="41">
        <f>Table1[[#This Row],[n]]</f>
        <v>79</v>
      </c>
      <c r="O130" s="56">
        <v>0.48375900016462769</v>
      </c>
      <c r="P130" s="40">
        <f>Table1[[#This Row],[W (proposed)]]/Table1[[#This Row],[W (curr)]]-1</f>
        <v>0.15814874949992985</v>
      </c>
      <c r="Q130" s="41">
        <f>RANK(Table1[[#This Row],[∆W%]],Table1[∆W%])</f>
        <v>265</v>
      </c>
      <c r="R130" s="55">
        <f>Table1[W (proposed)]-Table1[[#This Row],[W (curr)]]</f>
        <v>7.650588093537225E-2</v>
      </c>
      <c r="S130" s="46"/>
      <c r="T130" s="45"/>
      <c r="U130" s="45"/>
      <c r="V130" s="45"/>
      <c r="W130" s="45"/>
    </row>
    <row r="131" spans="1:23" s="43" customFormat="1">
      <c r="A131" s="36">
        <v>34143</v>
      </c>
      <c r="B131" s="36" t="s">
        <v>11</v>
      </c>
      <c r="C131" s="36" t="s">
        <v>339</v>
      </c>
      <c r="D131" s="36">
        <v>3414</v>
      </c>
      <c r="E131" s="36">
        <v>3</v>
      </c>
      <c r="F131" s="37">
        <v>29</v>
      </c>
      <c r="G131" s="38">
        <v>13651.111562464905</v>
      </c>
      <c r="H131" s="38">
        <f>Table1[[#This Row],[Cost]]+IF(Table1[[#This Row],[n]]=0,0,IFERROR(VLOOKUP(Table1[[#This Row],[DRG]],HCPCs,5,0),0))</f>
        <v>14328.988640475627</v>
      </c>
      <c r="I131" s="39">
        <v>1.3979999999999999</v>
      </c>
      <c r="J131" s="39">
        <f>Table1[[#This Row],[W (3M)]]-IFERROR((Table1[[#This Row],[W (3M)]]-Table1[[#This Row],[Adjusted Cost]]*Casemix/TotalCost)*EXP(-a/Table1[[#This Row],[n]]),)</f>
        <v>1.6971781025945747</v>
      </c>
      <c r="K131" s="39">
        <f>VLOOKUP(Table1[[#This Row],[BaseDRG]],BaseDRGTable,13+Table1[[#This Row],[severity]],FALSE)</f>
        <v>1.6971781025945747</v>
      </c>
      <c r="L131" s="39">
        <f>IF(Table1[[#This Row],[W (severity)]]&lt;Table1[[#This Row],[W (curr)]],MAX(Table1[[#This Row],[W (severity)]],0.7*Table1[[#This Row],[W (curr)]]),Table1[[#This Row],[W (severity)]])</f>
        <v>1.6971781025945747</v>
      </c>
      <c r="M131" s="39">
        <f>ROUND(IF(VLOOKUP(Table1[[#This Row],[BaseDRG]],BaseDRGTable,8,0)&gt;0,Table1[[#This Row],[w (limit)]]*Current_CaseMix/$L$797,Table1[[#This Row],[w (limit)]]),10)</f>
        <v>1.8194261067999999</v>
      </c>
      <c r="N131" s="41">
        <f>Table1[[#This Row],[n]]</f>
        <v>29</v>
      </c>
      <c r="O131" s="56">
        <v>1.8836036234330815</v>
      </c>
      <c r="P131" s="40">
        <f>Table1[[#This Row],[W (proposed)]]/Table1[[#This Row],[W (curr)]]-1</f>
        <v>-3.4071667645293013E-2</v>
      </c>
      <c r="Q131" s="41">
        <f>RANK(Table1[[#This Row],[∆W%]],Table1[∆W%])</f>
        <v>479</v>
      </c>
      <c r="R131" s="55">
        <f>Table1[W (proposed)]-Table1[[#This Row],[W (curr)]]</f>
        <v>-6.4177516633081577E-2</v>
      </c>
      <c r="S131" s="46"/>
      <c r="T131" s="45"/>
      <c r="U131" s="45"/>
      <c r="V131" s="45"/>
      <c r="W131" s="45"/>
    </row>
    <row r="132" spans="1:23" s="43" customFormat="1">
      <c r="A132" s="36">
        <v>34151</v>
      </c>
      <c r="B132" s="36" t="s">
        <v>11</v>
      </c>
      <c r="C132" s="36" t="s">
        <v>122</v>
      </c>
      <c r="D132" s="36">
        <v>3415</v>
      </c>
      <c r="E132" s="36">
        <v>1</v>
      </c>
      <c r="F132" s="37">
        <v>239</v>
      </c>
      <c r="G132" s="38">
        <v>2922.8480527103034</v>
      </c>
      <c r="H132" s="38">
        <f>Table1[[#This Row],[Cost]]+IF(Table1[[#This Row],[n]]=0,0,IFERROR(VLOOKUP(Table1[[#This Row],[DRG]],HCPCs,5,0),0))</f>
        <v>3634.115010130517</v>
      </c>
      <c r="I132" s="39">
        <v>0.50419999999999787</v>
      </c>
      <c r="J132" s="39">
        <f>Table1[[#This Row],[W (3M)]]-IFERROR((Table1[[#This Row],[W (3M)]]-Table1[[#This Row],[Adjusted Cost]]*Casemix/TotalCost)*EXP(-a/Table1[[#This Row],[n]]),)</f>
        <v>0.43279965263091252</v>
      </c>
      <c r="K132" s="39">
        <f>VLOOKUP(Table1[[#This Row],[BaseDRG]],BaseDRGTable,13+Table1[[#This Row],[severity]],FALSE)</f>
        <v>0.43279965263091252</v>
      </c>
      <c r="L132" s="39">
        <f>IF(Table1[[#This Row],[W (severity)]]&lt;Table1[[#This Row],[W (curr)]],MAX(Table1[[#This Row],[W (severity)]],0.7*Table1[[#This Row],[W (curr)]]),Table1[[#This Row],[W (severity)]])</f>
        <v>0.43279965263091252</v>
      </c>
      <c r="M132" s="39">
        <f>ROUND(IF(VLOOKUP(Table1[[#This Row],[BaseDRG]],BaseDRGTable,8,0)&gt;0,Table1[[#This Row],[w (limit)]]*Current_CaseMix/$L$797,Table1[[#This Row],[w (limit)]]),10)</f>
        <v>0.46397427930000001</v>
      </c>
      <c r="N132" s="41">
        <f>Table1[[#This Row],[n]]</f>
        <v>239</v>
      </c>
      <c r="O132" s="56">
        <v>0.30800782483798</v>
      </c>
      <c r="P132" s="40">
        <f>Table1[[#This Row],[W (proposed)]]/Table1[[#This Row],[W (curr)]]-1</f>
        <v>0.50637172787432383</v>
      </c>
      <c r="Q132" s="41">
        <f>RANK(Table1[[#This Row],[∆W%]],Table1[∆W%])</f>
        <v>101</v>
      </c>
      <c r="R132" s="48">
        <f>Table1[W (proposed)]-Table1[[#This Row],[W (curr)]]</f>
        <v>0.15596645446202001</v>
      </c>
      <c r="S132" s="46"/>
      <c r="T132" s="45"/>
      <c r="U132" s="45"/>
      <c r="V132" s="45"/>
      <c r="W132" s="45"/>
    </row>
    <row r="133" spans="1:23" s="43" customFormat="1">
      <c r="A133" s="36">
        <v>34152</v>
      </c>
      <c r="B133" s="36" t="s">
        <v>11</v>
      </c>
      <c r="C133" s="36" t="s">
        <v>656</v>
      </c>
      <c r="D133" s="36">
        <v>3415</v>
      </c>
      <c r="E133" s="36">
        <v>2</v>
      </c>
      <c r="F133" s="37">
        <v>37</v>
      </c>
      <c r="G133" s="38">
        <v>5558.6597189189188</v>
      </c>
      <c r="H133" s="38">
        <f>Table1[[#This Row],[Cost]]+IF(Table1[[#This Row],[n]]=0,0,IFERROR(VLOOKUP(Table1[[#This Row],[DRG]],HCPCs,5,0),0))</f>
        <v>5586.6460691198672</v>
      </c>
      <c r="I133" s="39">
        <v>0.73389999999999911</v>
      </c>
      <c r="J133" s="39">
        <f>Table1[[#This Row],[W (3M)]]-IFERROR((Table1[[#This Row],[W (3M)]]-Table1[[#This Row],[Adjusted Cost]]*Casemix/TotalCost)*EXP(-a/Table1[[#This Row],[n]]),)</f>
        <v>0.66643996302974207</v>
      </c>
      <c r="K133" s="39">
        <f>VLOOKUP(Table1[[#This Row],[BaseDRG]],BaseDRGTable,13+Table1[[#This Row],[severity]],FALSE)</f>
        <v>0.66643996302974207</v>
      </c>
      <c r="L133" s="39">
        <f>IF(Table1[[#This Row],[W (severity)]]&lt;Table1[[#This Row],[W (curr)]],MAX(Table1[[#This Row],[W (severity)]],0.7*Table1[[#This Row],[W (curr)]]),Table1[[#This Row],[W (severity)]])</f>
        <v>0.66643996302974207</v>
      </c>
      <c r="M133" s="39">
        <f>ROUND(IF(VLOOKUP(Table1[[#This Row],[BaseDRG]],BaseDRGTable,8,0)&gt;0,Table1[[#This Row],[w (limit)]]*Current_CaseMix/$L$797,Table1[[#This Row],[w (limit)]]),10)</f>
        <v>0.71444373780000003</v>
      </c>
      <c r="N133" s="41">
        <f>Table1[[#This Row],[n]]</f>
        <v>37</v>
      </c>
      <c r="O133" s="56">
        <v>0.61397380722658934</v>
      </c>
      <c r="P133" s="40">
        <f>Table1[[#This Row],[W (proposed)]]/Table1[[#This Row],[W (curr)]]-1</f>
        <v>0.16363878945788946</v>
      </c>
      <c r="Q133" s="41">
        <f>RANK(Table1[[#This Row],[∆W%]],Table1[∆W%])</f>
        <v>255</v>
      </c>
      <c r="R133" s="55">
        <f>Table1[W (proposed)]-Table1[[#This Row],[W (curr)]]</f>
        <v>0.10046993057341069</v>
      </c>
      <c r="S133" s="46"/>
      <c r="T133" s="45"/>
      <c r="U133" s="45"/>
      <c r="V133" s="45"/>
      <c r="W133" s="45"/>
    </row>
    <row r="134" spans="1:23" s="43" customFormat="1">
      <c r="A134" s="36">
        <v>34153</v>
      </c>
      <c r="B134" s="36" t="s">
        <v>11</v>
      </c>
      <c r="C134" s="36" t="s">
        <v>614</v>
      </c>
      <c r="D134" s="36">
        <v>3415</v>
      </c>
      <c r="E134" s="36">
        <v>3</v>
      </c>
      <c r="F134" s="37">
        <v>24</v>
      </c>
      <c r="G134" s="38">
        <v>14626.083998745287</v>
      </c>
      <c r="H134" s="38">
        <f>Table1[[#This Row],[Cost]]+IF(Table1[[#This Row],[n]]=0,0,IFERROR(VLOOKUP(Table1[[#This Row],[DRG]],HCPCs,5,0),0))</f>
        <v>15198.311130688611</v>
      </c>
      <c r="I134" s="39">
        <v>1.0561000000000003</v>
      </c>
      <c r="J134" s="39">
        <f>Table1[[#This Row],[W (3M)]]-IFERROR((Table1[[#This Row],[W (3M)]]-Table1[[#This Row],[Adjusted Cost]]*Casemix/TotalCost)*EXP(-a/Table1[[#This Row],[n]]),)</f>
        <v>1.7843359753193637</v>
      </c>
      <c r="K134" s="39">
        <f>VLOOKUP(Table1[[#This Row],[BaseDRG]],BaseDRGTable,13+Table1[[#This Row],[severity]],FALSE)</f>
        <v>1.7843359753193637</v>
      </c>
      <c r="L134" s="39">
        <f>IF(Table1[[#This Row],[W (severity)]]&lt;Table1[[#This Row],[W (curr)]],MAX(Table1[[#This Row],[W (severity)]],0.7*Table1[[#This Row],[W (curr)]]),Table1[[#This Row],[W (severity)]])</f>
        <v>1.7843359753193637</v>
      </c>
      <c r="M134" s="39">
        <f>ROUND(IF(VLOOKUP(Table1[[#This Row],[BaseDRG]],BaseDRGTable,8,0)&gt;0,Table1[[#This Row],[w (limit)]]*Current_CaseMix/$L$797,Table1[[#This Row],[w (limit)]]),10)</f>
        <v>1.9128619748</v>
      </c>
      <c r="N134" s="41">
        <f>Table1[[#This Row],[n]]</f>
        <v>24</v>
      </c>
      <c r="O134" s="56">
        <v>1.7372397600722622</v>
      </c>
      <c r="P134" s="40">
        <f>Table1[[#This Row],[W (proposed)]]/Table1[[#This Row],[W (curr)]]-1</f>
        <v>0.10109267515292908</v>
      </c>
      <c r="Q134" s="41">
        <f>RANK(Table1[[#This Row],[∆W%]],Table1[∆W%])</f>
        <v>304</v>
      </c>
      <c r="R134" s="55">
        <f>Table1[W (proposed)]-Table1[[#This Row],[W (curr)]]</f>
        <v>0.17562221472773776</v>
      </c>
      <c r="S134" s="46"/>
      <c r="T134" s="45"/>
      <c r="U134" s="45"/>
      <c r="V134" s="45"/>
      <c r="W134" s="45"/>
    </row>
    <row r="135" spans="1:23" s="43" customFormat="1">
      <c r="A135" s="36">
        <v>41011</v>
      </c>
      <c r="B135" s="36" t="s">
        <v>12</v>
      </c>
      <c r="C135" s="36" t="s">
        <v>197</v>
      </c>
      <c r="D135" s="36">
        <v>4101</v>
      </c>
      <c r="E135" s="36">
        <v>1</v>
      </c>
      <c r="F135" s="37">
        <v>0</v>
      </c>
      <c r="G135" s="38">
        <v>0</v>
      </c>
      <c r="H135" s="38">
        <f>Table1[[#This Row],[Cost]]+IF(Table1[[#This Row],[n]]=0,0,IFERROR(VLOOKUP(Table1[[#This Row],[DRG]],HCPCs,5,0),0))</f>
        <v>0</v>
      </c>
      <c r="I135" s="39">
        <v>9.4076219579</v>
      </c>
      <c r="J135" s="39">
        <f>Table1[[#This Row],[W (3M)]]-IFERROR((Table1[[#This Row],[W (3M)]]-Table1[[#This Row],[Adjusted Cost]]*Casemix/TotalCost)*EXP(-a/Table1[[#This Row],[n]]),)</f>
        <v>9.4076219579</v>
      </c>
      <c r="K135" s="39">
        <f>VLOOKUP(Table1[[#This Row],[BaseDRG]],BaseDRGTable,13+Table1[[#This Row],[severity]],FALSE)</f>
        <v>9.4076219579</v>
      </c>
      <c r="L135" s="39">
        <f>IF(Table1[[#This Row],[W (severity)]]&lt;Table1[[#This Row],[W (curr)]],MAX(Table1[[#This Row],[W (severity)]],0.7*Table1[[#This Row],[W (curr)]]),Table1[[#This Row],[W (severity)]])</f>
        <v>9.4076219579</v>
      </c>
      <c r="M135" s="39">
        <f>ROUND(IF(VLOOKUP(Table1[[#This Row],[BaseDRG]],BaseDRGTable,8,0)&gt;0,Table1[[#This Row],[w (limit)]]*Current_CaseMix/$L$797,Table1[[#This Row],[w (limit)]]),10)</f>
        <v>10.0852544393</v>
      </c>
      <c r="N135" s="41">
        <f>Table1[[#This Row],[n]]</f>
        <v>0</v>
      </c>
      <c r="O135" s="56">
        <v>9.5014139889428417</v>
      </c>
      <c r="P135" s="40">
        <f>Table1[[#This Row],[W (proposed)]]/Table1[[#This Row],[W (curr)]]-1</f>
        <v>6.1447743571282798E-2</v>
      </c>
      <c r="Q135" s="41">
        <f>RANK(Table1[[#This Row],[∆W%]],Table1[∆W%])</f>
        <v>344</v>
      </c>
      <c r="R135" s="48">
        <f>Table1[W (proposed)]-Table1[[#This Row],[W (curr)]]</f>
        <v>0.58384045035715815</v>
      </c>
      <c r="S135" s="46"/>
      <c r="T135" s="45"/>
      <c r="U135" s="45"/>
      <c r="V135" s="45"/>
      <c r="W135" s="45"/>
    </row>
    <row r="136" spans="1:23" s="43" customFormat="1">
      <c r="A136" s="36">
        <v>41012</v>
      </c>
      <c r="B136" s="36" t="s">
        <v>12</v>
      </c>
      <c r="C136" s="36" t="s">
        <v>534</v>
      </c>
      <c r="D136" s="36">
        <v>4101</v>
      </c>
      <c r="E136" s="36">
        <v>2</v>
      </c>
      <c r="F136" s="37">
        <v>0</v>
      </c>
      <c r="G136" s="38">
        <v>0</v>
      </c>
      <c r="H136" s="38">
        <f>Table1[[#This Row],[Cost]]+IF(Table1[[#This Row],[n]]=0,0,IFERROR(VLOOKUP(Table1[[#This Row],[DRG]],HCPCs,5,0),0))</f>
        <v>0</v>
      </c>
      <c r="I136" s="39">
        <v>10.050128386100001</v>
      </c>
      <c r="J136" s="39">
        <f>Table1[[#This Row],[W (3M)]]-IFERROR((Table1[[#This Row],[W (3M)]]-Table1[[#This Row],[Adjusted Cost]]*Casemix/TotalCost)*EXP(-a/Table1[[#This Row],[n]]),)</f>
        <v>10.050128386100001</v>
      </c>
      <c r="K136" s="39">
        <f>VLOOKUP(Table1[[#This Row],[BaseDRG]],BaseDRGTable,13+Table1[[#This Row],[severity]],FALSE)</f>
        <v>10.050128386100001</v>
      </c>
      <c r="L136" s="39">
        <f>IF(Table1[[#This Row],[W (severity)]]&lt;Table1[[#This Row],[W (curr)]],MAX(Table1[[#This Row],[W (severity)]],0.7*Table1[[#This Row],[W (curr)]]),Table1[[#This Row],[W (severity)]])</f>
        <v>10.050128386100001</v>
      </c>
      <c r="M136" s="39">
        <f>ROUND(IF(VLOOKUP(Table1[[#This Row],[BaseDRG]],BaseDRGTable,8,0)&gt;0,Table1[[#This Row],[w (limit)]]*Current_CaseMix/$L$797,Table1[[#This Row],[w (limit)]]),10)</f>
        <v>10.774040705999999</v>
      </c>
      <c r="N136" s="41">
        <f>Table1[[#This Row],[n]]</f>
        <v>0</v>
      </c>
      <c r="O136" s="56">
        <v>10.150326072379483</v>
      </c>
      <c r="P136" s="40">
        <f>Table1[[#This Row],[W (proposed)]]/Table1[[#This Row],[W (curr)]]-1</f>
        <v>6.1447743567345503E-2</v>
      </c>
      <c r="Q136" s="41">
        <f>RANK(Table1[[#This Row],[∆W%]],Table1[∆W%])</f>
        <v>347</v>
      </c>
      <c r="R136" s="48">
        <f>Table1[W (proposed)]-Table1[[#This Row],[W (curr)]]</f>
        <v>0.62371463362051571</v>
      </c>
      <c r="S136" s="46"/>
      <c r="T136" s="45"/>
      <c r="U136" s="45"/>
      <c r="V136" s="45"/>
      <c r="W136" s="45"/>
    </row>
    <row r="137" spans="1:23" s="43" customFormat="1">
      <c r="A137" s="36">
        <v>41013</v>
      </c>
      <c r="B137" s="36" t="s">
        <v>12</v>
      </c>
      <c r="C137" s="36" t="s">
        <v>716</v>
      </c>
      <c r="D137" s="36">
        <v>4101</v>
      </c>
      <c r="E137" s="36">
        <v>3</v>
      </c>
      <c r="F137" s="37">
        <v>4</v>
      </c>
      <c r="G137" s="38">
        <v>126759.99631131002</v>
      </c>
      <c r="H137" s="38">
        <f>Table1[[#This Row],[Cost]]+IF(Table1[[#This Row],[n]]=0,0,IFERROR(VLOOKUP(Table1[[#This Row],[DRG]],HCPCs,5,0),0))</f>
        <v>126770.05387456881</v>
      </c>
      <c r="I137" s="39">
        <v>17.170703448600001</v>
      </c>
      <c r="J137" s="39">
        <f>Table1[[#This Row],[W (3M)]]-IFERROR((Table1[[#This Row],[W (3M)]]-Table1[[#This Row],[Adjusted Cost]]*Casemix/TotalCost)*EXP(-a/Table1[[#This Row],[n]]),)</f>
        <v>15.466467199539167</v>
      </c>
      <c r="K137" s="39">
        <f>VLOOKUP(Table1[[#This Row],[BaseDRG]],BaseDRGTable,13+Table1[[#This Row],[severity]],FALSE)</f>
        <v>15.466467199539167</v>
      </c>
      <c r="L137" s="39">
        <f>IF(Table1[[#This Row],[W (severity)]]&lt;Table1[[#This Row],[W (curr)]],MAX(Table1[[#This Row],[W (severity)]],0.7*Table1[[#This Row],[W (curr)]]),Table1[[#This Row],[W (severity)]])</f>
        <v>15.466467199539167</v>
      </c>
      <c r="M137" s="39">
        <f>ROUND(IF(VLOOKUP(Table1[[#This Row],[BaseDRG]],BaseDRGTable,8,0)&gt;0,Table1[[#This Row],[w (limit)]]*Current_CaseMix/$L$797,Table1[[#This Row],[w (limit)]]),10)</f>
        <v>16.5805192515</v>
      </c>
      <c r="N137" s="41">
        <f>Table1[[#This Row],[n]]</f>
        <v>4</v>
      </c>
      <c r="O137" s="56">
        <v>15.484006473385314</v>
      </c>
      <c r="P137" s="40">
        <f>Table1[[#This Row],[W (proposed)]]/Table1[[#This Row],[W (curr)]]-1</f>
        <v>7.0815830515146505E-2</v>
      </c>
      <c r="Q137" s="41">
        <f>RANK(Table1[[#This Row],[∆W%]],Table1[∆W%])</f>
        <v>334</v>
      </c>
      <c r="R137" s="48">
        <f>Table1[W (proposed)]-Table1[[#This Row],[W (curr)]]</f>
        <v>1.0965127781146862</v>
      </c>
      <c r="S137" s="46"/>
      <c r="T137" s="45"/>
      <c r="U137" s="45"/>
      <c r="V137" s="45"/>
      <c r="W137" s="45"/>
    </row>
    <row r="138" spans="1:23" s="43" customFormat="1">
      <c r="A138" s="36">
        <v>41021</v>
      </c>
      <c r="B138" s="36" t="s">
        <v>12</v>
      </c>
      <c r="C138" s="36" t="s">
        <v>236</v>
      </c>
      <c r="D138" s="36">
        <v>4102</v>
      </c>
      <c r="E138" s="36">
        <v>1</v>
      </c>
      <c r="F138" s="37">
        <v>0</v>
      </c>
      <c r="G138" s="38">
        <v>0</v>
      </c>
      <c r="H138" s="38">
        <f>Table1[[#This Row],[Cost]]+IF(Table1[[#This Row],[n]]=0,0,IFERROR(VLOOKUP(Table1[[#This Row],[DRG]],HCPCs,5,0),0))</f>
        <v>0</v>
      </c>
      <c r="I138" s="39">
        <v>4.8089897881999999</v>
      </c>
      <c r="J138" s="39">
        <f>Table1[[#This Row],[W (3M)]]-IFERROR((Table1[[#This Row],[W (3M)]]-Table1[[#This Row],[Adjusted Cost]]*Casemix/TotalCost)*EXP(-a/Table1[[#This Row],[n]]),)</f>
        <v>4.8089897881999999</v>
      </c>
      <c r="K138" s="39">
        <f>VLOOKUP(Table1[[#This Row],[BaseDRG]],BaseDRGTable,13+Table1[[#This Row],[severity]],FALSE)</f>
        <v>4.8351826254566745</v>
      </c>
      <c r="L138" s="39">
        <f>IF(Table1[[#This Row],[W (severity)]]&lt;Table1[[#This Row],[W (curr)]],MAX(Table1[[#This Row],[W (severity)]],0.7*Table1[[#This Row],[W (curr)]]),Table1[[#This Row],[W (severity)]])</f>
        <v>4.8351826254566745</v>
      </c>
      <c r="M138" s="39">
        <f>ROUND(IF(VLOOKUP(Table1[[#This Row],[BaseDRG]],BaseDRGTable,8,0)&gt;0,Table1[[#This Row],[w (limit)]]*Current_CaseMix/$L$797,Table1[[#This Row],[w (limit)]]),10)</f>
        <v>5.1834615864</v>
      </c>
      <c r="N138" s="41">
        <f>Table1[[#This Row],[n]]</f>
        <v>0</v>
      </c>
      <c r="O138" s="56">
        <v>3.7532108386774725</v>
      </c>
      <c r="P138" s="40">
        <f>Table1[[#This Row],[W (proposed)]]/Table1[[#This Row],[W (curr)]]-1</f>
        <v>0.38107391489536147</v>
      </c>
      <c r="Q138" s="41">
        <f>RANK(Table1[[#This Row],[∆W%]],Table1[∆W%])</f>
        <v>133</v>
      </c>
      <c r="R138" s="48">
        <f>Table1[W (proposed)]-Table1[[#This Row],[W (curr)]]</f>
        <v>1.4302507477225275</v>
      </c>
      <c r="S138" s="46"/>
      <c r="T138" s="45"/>
      <c r="U138" s="45"/>
      <c r="V138" s="45"/>
      <c r="W138" s="45"/>
    </row>
    <row r="139" spans="1:23" s="43" customFormat="1">
      <c r="A139" s="36">
        <v>41022</v>
      </c>
      <c r="B139" s="36" t="s">
        <v>12</v>
      </c>
      <c r="C139" s="36" t="s">
        <v>698</v>
      </c>
      <c r="D139" s="36">
        <v>4102</v>
      </c>
      <c r="E139" s="36">
        <v>2</v>
      </c>
      <c r="F139" s="37">
        <v>8</v>
      </c>
      <c r="G139" s="38">
        <v>29546.543450000005</v>
      </c>
      <c r="H139" s="38">
        <f>Table1[[#This Row],[Cost]]+IF(Table1[[#This Row],[n]]=0,0,IFERROR(VLOOKUP(Table1[[#This Row],[DRG]],HCPCs,5,0),0))</f>
        <v>30240.196775900306</v>
      </c>
      <c r="I139" s="39">
        <v>5.1517093839000001</v>
      </c>
      <c r="J139" s="39">
        <f>Table1[[#This Row],[W (3M)]]-IFERROR((Table1[[#This Row],[W (3M)]]-Table1[[#This Row],[Adjusted Cost]]*Casemix/TotalCost)*EXP(-a/Table1[[#This Row],[n]]),)</f>
        <v>3.7471401110365159</v>
      </c>
      <c r="K139" s="39">
        <f>VLOOKUP(Table1[[#This Row],[BaseDRG]],BaseDRGTable,13+Table1[[#This Row],[severity]],FALSE)</f>
        <v>5.1797688914949793</v>
      </c>
      <c r="L139" s="39">
        <f>IF(Table1[[#This Row],[W (severity)]]&lt;Table1[[#This Row],[W (curr)]],MAX(Table1[[#This Row],[W (severity)]],0.7*Table1[[#This Row],[W (curr)]]),Table1[[#This Row],[W (severity)]])</f>
        <v>5.1797688914949793</v>
      </c>
      <c r="M139" s="39">
        <f>ROUND(IF(VLOOKUP(Table1[[#This Row],[BaseDRG]],BaseDRGTable,8,0)&gt;0,Table1[[#This Row],[w (limit)]]*Current_CaseMix/$L$797,Table1[[#This Row],[w (limit)]]),10)</f>
        <v>5.5528684550999996</v>
      </c>
      <c r="N139" s="41">
        <f>Table1[[#This Row],[n]]</f>
        <v>8</v>
      </c>
      <c r="O139" s="56">
        <v>4.0206888242545356</v>
      </c>
      <c r="P139" s="40">
        <f>Table1[[#This Row],[W (proposed)]]/Table1[[#This Row],[W (curr)]]-1</f>
        <v>0.38107391489803777</v>
      </c>
      <c r="Q139" s="41">
        <f>RANK(Table1[[#This Row],[∆W%]],Table1[∆W%])</f>
        <v>132</v>
      </c>
      <c r="R139" s="48">
        <f>Table1[W (proposed)]-Table1[[#This Row],[W (curr)]]</f>
        <v>1.532179630845464</v>
      </c>
      <c r="S139" s="46"/>
      <c r="T139" s="45"/>
      <c r="U139" s="45"/>
      <c r="V139" s="45"/>
      <c r="W139" s="45"/>
    </row>
    <row r="140" spans="1:23" s="43" customFormat="1">
      <c r="A140" s="36">
        <v>41023</v>
      </c>
      <c r="B140" s="36" t="s">
        <v>12</v>
      </c>
      <c r="C140" s="36" t="s">
        <v>810</v>
      </c>
      <c r="D140" s="36">
        <v>4102</v>
      </c>
      <c r="E140" s="36">
        <v>3</v>
      </c>
      <c r="F140" s="37">
        <v>38</v>
      </c>
      <c r="G140" s="38">
        <v>64021.206248108261</v>
      </c>
      <c r="H140" s="38">
        <f>Table1[[#This Row],[Cost]]+IF(Table1[[#This Row],[n]]=0,0,IFERROR(VLOOKUP(Table1[[#This Row],[DRG]],HCPCs,5,0),0))</f>
        <v>64313.654504374201</v>
      </c>
      <c r="I140" s="39">
        <v>7.6127585397999997</v>
      </c>
      <c r="J140" s="39">
        <f>Table1[[#This Row],[W (3M)]]-IFERROR((Table1[[#This Row],[W (3M)]]-Table1[[#This Row],[Adjusted Cost]]*Casemix/TotalCost)*EXP(-a/Table1[[#This Row],[n]]),)</f>
        <v>7.6542224967409389</v>
      </c>
      <c r="K140" s="39">
        <f>VLOOKUP(Table1[[#This Row],[BaseDRG]],BaseDRGTable,13+Table1[[#This Row],[severity]],FALSE)</f>
        <v>7.6542224967409389</v>
      </c>
      <c r="L140" s="39">
        <f>IF(Table1[[#This Row],[W (severity)]]&lt;Table1[[#This Row],[W (curr)]],MAX(Table1[[#This Row],[W (severity)]],0.7*Table1[[#This Row],[W (curr)]]),Table1[[#This Row],[W (severity)]])</f>
        <v>7.6542224967409389</v>
      </c>
      <c r="M140" s="39">
        <f>ROUND(IF(VLOOKUP(Table1[[#This Row],[BaseDRG]],BaseDRGTable,8,0)&gt;0,Table1[[#This Row],[w (limit)]]*Current_CaseMix/$L$797,Table1[[#This Row],[w (limit)]]),10)</f>
        <v>8.2055573406000004</v>
      </c>
      <c r="N140" s="41">
        <f>Table1[[#This Row],[n]]</f>
        <v>38</v>
      </c>
      <c r="O140" s="56">
        <v>5.941432425978685</v>
      </c>
      <c r="P140" s="40">
        <f>Table1[[#This Row],[W (proposed)]]/Table1[[#This Row],[W (curr)]]-1</f>
        <v>0.38107391488987008</v>
      </c>
      <c r="Q140" s="41">
        <f>RANK(Table1[[#This Row],[∆W%]],Table1[∆W%])</f>
        <v>134</v>
      </c>
      <c r="R140" s="48">
        <f>Table1[W (proposed)]-Table1[[#This Row],[W (curr)]]</f>
        <v>2.2641249146213154</v>
      </c>
      <c r="S140" s="46"/>
      <c r="T140" s="45"/>
      <c r="U140" s="45"/>
      <c r="V140" s="45"/>
      <c r="W140" s="45"/>
    </row>
    <row r="141" spans="1:23" s="43" customFormat="1">
      <c r="A141" s="36">
        <v>41101</v>
      </c>
      <c r="B141" s="36" t="s">
        <v>12</v>
      </c>
      <c r="C141" s="36" t="s">
        <v>231</v>
      </c>
      <c r="D141" s="36">
        <v>4110</v>
      </c>
      <c r="E141" s="36">
        <v>1</v>
      </c>
      <c r="F141" s="37">
        <v>5</v>
      </c>
      <c r="G141" s="38">
        <v>14350.728820000002</v>
      </c>
      <c r="H141" s="38">
        <f>Table1[[#This Row],[Cost]]+IF(Table1[[#This Row],[n]]=0,0,IFERROR(VLOOKUP(Table1[[#This Row],[DRG]],HCPCs,5,0),0))</f>
        <v>14366.820921214061</v>
      </c>
      <c r="I141" s="39">
        <v>2.0596000000000001</v>
      </c>
      <c r="J141" s="39">
        <f>Table1[[#This Row],[W (3M)]]-IFERROR((Table1[[#This Row],[W (3M)]]-Table1[[#This Row],[Adjusted Cost]]*Casemix/TotalCost)*EXP(-a/Table1[[#This Row],[n]]),)</f>
        <v>1.7617325174577498</v>
      </c>
      <c r="K141" s="39">
        <f>VLOOKUP(Table1[[#This Row],[BaseDRG]],BaseDRGTable,13+Table1[[#This Row],[severity]],FALSE)</f>
        <v>1.7617325174577498</v>
      </c>
      <c r="L141" s="39">
        <f>IF(Table1[[#This Row],[W (severity)]]&lt;Table1[[#This Row],[W (curr)]],MAX(Table1[[#This Row],[W (severity)]],0.7*Table1[[#This Row],[W (curr)]]),Table1[[#This Row],[W (severity)]])</f>
        <v>1.7617325174577498</v>
      </c>
      <c r="M141" s="39">
        <f>ROUND(IF(VLOOKUP(Table1[[#This Row],[BaseDRG]],BaseDRGTable,8,0)&gt;0,Table1[[#This Row],[w (limit)]]*Current_CaseMix/$L$797,Table1[[#This Row],[w (limit)]]),10)</f>
        <v>1.8886303863</v>
      </c>
      <c r="N141" s="41">
        <f>Table1[[#This Row],[n]]</f>
        <v>5</v>
      </c>
      <c r="O141" s="56">
        <v>2.2369895544889133</v>
      </c>
      <c r="P141" s="40">
        <f>Table1[[#This Row],[W (proposed)]]/Table1[[#This Row],[W (curr)]]-1</f>
        <v>-0.15572677462434692</v>
      </c>
      <c r="Q141" s="41">
        <f>RANK(Table1[[#This Row],[∆W%]],Table1[∆W%])</f>
        <v>599</v>
      </c>
      <c r="R141" s="55">
        <f>Table1[W (proposed)]-Table1[[#This Row],[W (curr)]]</f>
        <v>-0.34835916818891333</v>
      </c>
      <c r="S141" s="46"/>
      <c r="T141" s="45"/>
      <c r="U141" s="45"/>
      <c r="V141" s="45"/>
      <c r="W141" s="45"/>
    </row>
    <row r="142" spans="1:23" s="43" customFormat="1">
      <c r="A142" s="36">
        <v>41102</v>
      </c>
      <c r="B142" s="36" t="s">
        <v>12</v>
      </c>
      <c r="C142" s="36" t="s">
        <v>600</v>
      </c>
      <c r="D142" s="36">
        <v>4110</v>
      </c>
      <c r="E142" s="36">
        <v>2</v>
      </c>
      <c r="F142" s="37">
        <v>1</v>
      </c>
      <c r="G142" s="38">
        <v>11642.183599999998</v>
      </c>
      <c r="H142" s="38">
        <f>Table1[[#This Row],[Cost]]+IF(Table1[[#This Row],[n]]=0,0,IFERROR(VLOOKUP(Table1[[#This Row],[DRG]],HCPCs,5,0),0))</f>
        <v>11923.795371246017</v>
      </c>
      <c r="I142" s="39">
        <v>2.7195</v>
      </c>
      <c r="J142" s="39">
        <f>Table1[[#This Row],[W (3M)]]-IFERROR((Table1[[#This Row],[W (3M)]]-Table1[[#This Row],[Adjusted Cost]]*Casemix/TotalCost)*EXP(-a/Table1[[#This Row],[n]]),)</f>
        <v>2.1352652371326193</v>
      </c>
      <c r="K142" s="39">
        <f>VLOOKUP(Table1[[#This Row],[BaseDRG]],BaseDRGTable,13+Table1[[#This Row],[severity]],FALSE)</f>
        <v>2.1352652371326193</v>
      </c>
      <c r="L142" s="39">
        <f>IF(Table1[[#This Row],[W (severity)]]&lt;Table1[[#This Row],[W (curr)]],MAX(Table1[[#This Row],[W (severity)]],0.7*Table1[[#This Row],[W (curr)]]),Table1[[#This Row],[W (severity)]])</f>
        <v>2.1352652371326193</v>
      </c>
      <c r="M142" s="39">
        <f>ROUND(IF(VLOOKUP(Table1[[#This Row],[BaseDRG]],BaseDRGTable,8,0)&gt;0,Table1[[#This Row],[w (limit)]]*Current_CaseMix/$L$797,Table1[[#This Row],[w (limit)]]),10)</f>
        <v>2.2890687262</v>
      </c>
      <c r="N142" s="41">
        <f>Table1[[#This Row],[n]]</f>
        <v>1</v>
      </c>
      <c r="O142" s="56">
        <v>2.7720820026491588</v>
      </c>
      <c r="P142" s="40">
        <f>Table1[[#This Row],[W (proposed)]]/Table1[[#This Row],[W (curr)]]-1</f>
        <v>-0.17424205921309832</v>
      </c>
      <c r="Q142" s="41">
        <f>RANK(Table1[[#This Row],[∆W%]],Table1[∆W%])</f>
        <v>616</v>
      </c>
      <c r="R142" s="55">
        <f>Table1[W (proposed)]-Table1[[#This Row],[W (curr)]]</f>
        <v>-0.48301327644915881</v>
      </c>
      <c r="S142" s="46"/>
      <c r="T142" s="45"/>
      <c r="U142" s="45"/>
      <c r="V142" s="45"/>
      <c r="W142" s="45"/>
    </row>
    <row r="143" spans="1:23" s="43" customFormat="1">
      <c r="A143" s="36">
        <v>41103</v>
      </c>
      <c r="B143" s="36" t="s">
        <v>12</v>
      </c>
      <c r="C143" s="36" t="s">
        <v>640</v>
      </c>
      <c r="D143" s="36">
        <v>4110</v>
      </c>
      <c r="E143" s="36">
        <v>3</v>
      </c>
      <c r="F143" s="37">
        <v>6</v>
      </c>
      <c r="G143" s="38">
        <v>31618.987966666667</v>
      </c>
      <c r="H143" s="38">
        <f>Table1[[#This Row],[Cost]]+IF(Table1[[#This Row],[n]]=0,0,IFERROR(VLOOKUP(Table1[[#This Row],[DRG]],HCPCs,5,0),0))</f>
        <v>32348.839853887035</v>
      </c>
      <c r="I143" s="39">
        <v>4.8151999999999999</v>
      </c>
      <c r="J143" s="39">
        <f>Table1[[#This Row],[W (3M)]]-IFERROR((Table1[[#This Row],[W (3M)]]-Table1[[#This Row],[Adjusted Cost]]*Casemix/TotalCost)*EXP(-a/Table1[[#This Row],[n]]),)</f>
        <v>3.9708390402488267</v>
      </c>
      <c r="K143" s="39">
        <f>VLOOKUP(Table1[[#This Row],[BaseDRG]],BaseDRGTable,13+Table1[[#This Row],[severity]],FALSE)</f>
        <v>3.9708390402488267</v>
      </c>
      <c r="L143" s="39">
        <f>IF(Table1[[#This Row],[W (severity)]]&lt;Table1[[#This Row],[W (curr)]],MAX(Table1[[#This Row],[W (severity)]],0.7*Table1[[#This Row],[W (curr)]]),Table1[[#This Row],[W (severity)]])</f>
        <v>3.9708390402488267</v>
      </c>
      <c r="M143" s="39">
        <f>ROUND(IF(VLOOKUP(Table1[[#This Row],[BaseDRG]],BaseDRGTable,8,0)&gt;0,Table1[[#This Row],[w (limit)]]*Current_CaseMix/$L$797,Table1[[#This Row],[w (limit)]]),10)</f>
        <v>4.2568591974999999</v>
      </c>
      <c r="N143" s="41">
        <f>Table1[[#This Row],[n]]</f>
        <v>6</v>
      </c>
      <c r="O143" s="56">
        <v>3.0240894574354455</v>
      </c>
      <c r="P143" s="40">
        <f>Table1[[#This Row],[W (proposed)]]/Table1[[#This Row],[W (curr)]]-1</f>
        <v>0.40764989178263078</v>
      </c>
      <c r="Q143" s="41">
        <f>RANK(Table1[[#This Row],[∆W%]],Table1[∆W%])</f>
        <v>127</v>
      </c>
      <c r="R143" s="55">
        <f>Table1[W (proposed)]-Table1[[#This Row],[W (curr)]]</f>
        <v>1.2327697400645543</v>
      </c>
      <c r="S143" s="46"/>
      <c r="T143" s="45"/>
      <c r="U143" s="45"/>
      <c r="V143" s="45"/>
      <c r="W143" s="45"/>
    </row>
    <row r="144" spans="1:23" s="43" customFormat="1">
      <c r="A144" s="36">
        <v>41201</v>
      </c>
      <c r="B144" s="36" t="s">
        <v>12</v>
      </c>
      <c r="C144" s="36" t="s">
        <v>290</v>
      </c>
      <c r="D144" s="36">
        <v>4120</v>
      </c>
      <c r="E144" s="36">
        <v>1</v>
      </c>
      <c r="F144" s="37">
        <v>30</v>
      </c>
      <c r="G144" s="38">
        <v>11505.901498850573</v>
      </c>
      <c r="H144" s="38">
        <f>Table1[[#This Row],[Cost]]+IF(Table1[[#This Row],[n]]=0,0,IFERROR(VLOOKUP(Table1[[#This Row],[DRG]],HCPCs,5,0),0))</f>
        <v>11505.901498850573</v>
      </c>
      <c r="I144" s="39">
        <v>1.1259999999999997</v>
      </c>
      <c r="J144" s="39">
        <f>Table1[[#This Row],[W (3M)]]-IFERROR((Table1[[#This Row],[W (3M)]]-Table1[[#This Row],[Adjusted Cost]]*Casemix/TotalCost)*EXP(-a/Table1[[#This Row],[n]]),)</f>
        <v>1.3631126235317601</v>
      </c>
      <c r="K144" s="39">
        <f>VLOOKUP(Table1[[#This Row],[BaseDRG]],BaseDRGTable,13+Table1[[#This Row],[severity]],FALSE)</f>
        <v>1.3631126235317601</v>
      </c>
      <c r="L144" s="39">
        <f>IF(Table1[[#This Row],[W (severity)]]&lt;Table1[[#This Row],[W (curr)]],MAX(Table1[[#This Row],[W (severity)]],0.7*Table1[[#This Row],[W (curr)]]),Table1[[#This Row],[W (severity)]])</f>
        <v>1.460974874642559</v>
      </c>
      <c r="M144" s="39">
        <f>ROUND(IF(VLOOKUP(Table1[[#This Row],[BaseDRG]],BaseDRGTable,8,0)&gt;0,Table1[[#This Row],[w (limit)]]*Current_CaseMix/$L$797,Table1[[#This Row],[w (limit)]]),10)</f>
        <v>1.5662091234</v>
      </c>
      <c r="N144" s="41">
        <f>Table1[[#This Row],[n]]</f>
        <v>30</v>
      </c>
      <c r="O144" s="56">
        <v>2.0871069637750845</v>
      </c>
      <c r="P144" s="40">
        <f>Table1[[#This Row],[W (proposed)]]/Table1[[#This Row],[W (curr)]]-1</f>
        <v>-0.24957889050061099</v>
      </c>
      <c r="Q144" s="41">
        <f>RANK(Table1[[#This Row],[∆W%]],Table1[∆W%])</f>
        <v>754</v>
      </c>
      <c r="R144" s="55">
        <f>Table1[W (proposed)]-Table1[[#This Row],[W (curr)]]</f>
        <v>-0.52089784037508458</v>
      </c>
      <c r="S144" s="46"/>
      <c r="T144" s="45"/>
      <c r="U144" s="45"/>
      <c r="V144" s="45"/>
      <c r="W144" s="45"/>
    </row>
    <row r="145" spans="1:23" s="43" customFormat="1">
      <c r="A145" s="36">
        <v>41202</v>
      </c>
      <c r="B145" s="36" t="s">
        <v>12</v>
      </c>
      <c r="C145" s="36" t="s">
        <v>770</v>
      </c>
      <c r="D145" s="36">
        <v>4120</v>
      </c>
      <c r="E145" s="36">
        <v>2</v>
      </c>
      <c r="F145" s="37">
        <v>38</v>
      </c>
      <c r="G145" s="38">
        <v>16626.266388006556</v>
      </c>
      <c r="H145" s="38">
        <f>Table1[[#This Row],[Cost]]+IF(Table1[[#This Row],[n]]=0,0,IFERROR(VLOOKUP(Table1[[#This Row],[DRG]],HCPCs,5,0),0))</f>
        <v>18438.4182683088</v>
      </c>
      <c r="I145" s="39">
        <v>1.645799999999999</v>
      </c>
      <c r="J145" s="39">
        <f>Table1[[#This Row],[W (3M)]]-IFERROR((Table1[[#This Row],[W (3M)]]-Table1[[#This Row],[Adjusted Cost]]*Casemix/TotalCost)*EXP(-a/Table1[[#This Row],[n]]),)</f>
        <v>2.1832474067512133</v>
      </c>
      <c r="K145" s="39">
        <f>VLOOKUP(Table1[[#This Row],[BaseDRG]],BaseDRGTable,13+Table1[[#This Row],[severity]],FALSE)</f>
        <v>2.1832474067512133</v>
      </c>
      <c r="L145" s="39">
        <f>IF(Table1[[#This Row],[W (severity)]]&lt;Table1[[#This Row],[W (curr)]],MAX(Table1[[#This Row],[W (severity)]],0.7*Table1[[#This Row],[W (curr)]]),Table1[[#This Row],[W (severity)]])</f>
        <v>2.1832474067512133</v>
      </c>
      <c r="M145" s="39">
        <f>ROUND(IF(VLOOKUP(Table1[[#This Row],[BaseDRG]],BaseDRGTable,8,0)&gt;0,Table1[[#This Row],[w (limit)]]*Current_CaseMix/$L$797,Table1[[#This Row],[w (limit)]]),10)</f>
        <v>2.3405070590000001</v>
      </c>
      <c r="N145" s="41">
        <f>Table1[[#This Row],[n]]</f>
        <v>38</v>
      </c>
      <c r="O145" s="56">
        <v>2.9743079745427732</v>
      </c>
      <c r="P145" s="40">
        <f>Table1[[#This Row],[W (proposed)]]/Table1[[#This Row],[W (curr)]]-1</f>
        <v>-0.21309189262426809</v>
      </c>
      <c r="Q145" s="41">
        <f>RANK(Table1[[#This Row],[∆W%]],Table1[∆W%])</f>
        <v>654</v>
      </c>
      <c r="R145" s="55">
        <f>Table1[W (proposed)]-Table1[[#This Row],[W (curr)]]</f>
        <v>-0.63380091554277307</v>
      </c>
      <c r="S145" s="46"/>
      <c r="T145" s="45"/>
      <c r="U145" s="45"/>
      <c r="V145" s="45"/>
      <c r="W145" s="45"/>
    </row>
    <row r="146" spans="1:23" s="43" customFormat="1">
      <c r="A146" s="36">
        <v>41203</v>
      </c>
      <c r="B146" s="36" t="s">
        <v>12</v>
      </c>
      <c r="C146" s="36" t="s">
        <v>831</v>
      </c>
      <c r="D146" s="36">
        <v>4120</v>
      </c>
      <c r="E146" s="36">
        <v>3</v>
      </c>
      <c r="F146" s="37">
        <v>244</v>
      </c>
      <c r="G146" s="38">
        <v>30346.069553415869</v>
      </c>
      <c r="H146" s="38">
        <f>Table1[[#This Row],[Cost]]+IF(Table1[[#This Row],[n]]=0,0,IFERROR(VLOOKUP(Table1[[#This Row],[DRG]],HCPCs,5,0),0))</f>
        <v>30649.198240035945</v>
      </c>
      <c r="I146" s="39">
        <v>2.4627000000000017</v>
      </c>
      <c r="J146" s="39">
        <f>Table1[[#This Row],[W (3M)]]-IFERROR((Table1[[#This Row],[W (3M)]]-Table1[[#This Row],[Adjusted Cost]]*Casemix/TotalCost)*EXP(-a/Table1[[#This Row],[n]]),)</f>
        <v>3.6442225619030202</v>
      </c>
      <c r="K146" s="39">
        <f>VLOOKUP(Table1[[#This Row],[BaseDRG]],BaseDRGTable,13+Table1[[#This Row],[severity]],FALSE)</f>
        <v>3.6442225619030202</v>
      </c>
      <c r="L146" s="39">
        <f>IF(Table1[[#This Row],[W (severity)]]&lt;Table1[[#This Row],[W (curr)]],MAX(Table1[[#This Row],[W (severity)]],0.7*Table1[[#This Row],[W (curr)]]),Table1[[#This Row],[W (severity)]])</f>
        <v>3.6442225619030202</v>
      </c>
      <c r="M146" s="39">
        <f>ROUND(IF(VLOOKUP(Table1[[#This Row],[BaseDRG]],BaseDRGTable,8,0)&gt;0,Table1[[#This Row],[w (limit)]]*Current_CaseMix/$L$797,Table1[[#This Row],[w (limit)]]),10)</f>
        <v>3.9067164830999999</v>
      </c>
      <c r="N146" s="41">
        <f>Table1[[#This Row],[n]]</f>
        <v>244</v>
      </c>
      <c r="O146" s="56">
        <v>4.4338764148152183</v>
      </c>
      <c r="P146" s="40">
        <f>Table1[[#This Row],[W (proposed)]]/Table1[[#This Row],[W (curr)]]-1</f>
        <v>-0.11889369084663304</v>
      </c>
      <c r="Q146" s="41">
        <f>RANK(Table1[[#This Row],[∆W%]],Table1[∆W%])</f>
        <v>561</v>
      </c>
      <c r="R146" s="55">
        <f>Table1[W (proposed)]-Table1[[#This Row],[W (curr)]]</f>
        <v>-0.52715993171521847</v>
      </c>
      <c r="S146" s="46"/>
      <c r="T146" s="45"/>
      <c r="U146" s="45"/>
      <c r="V146" s="45"/>
      <c r="W146" s="45"/>
    </row>
    <row r="147" spans="1:23" s="43" customFormat="1">
      <c r="A147" s="36">
        <v>41301</v>
      </c>
      <c r="B147" s="36" t="s">
        <v>12</v>
      </c>
      <c r="C147" s="36" t="s">
        <v>301</v>
      </c>
      <c r="D147" s="36">
        <v>4130</v>
      </c>
      <c r="E147" s="36">
        <v>1</v>
      </c>
      <c r="F147" s="37">
        <v>49</v>
      </c>
      <c r="G147" s="38">
        <v>9675.5763528837597</v>
      </c>
      <c r="H147" s="38">
        <f>Table1[[#This Row],[Cost]]+IF(Table1[[#This Row],[n]]=0,0,IFERROR(VLOOKUP(Table1[[#This Row],[DRG]],HCPCs,5,0),0))</f>
        <v>9675.5763528837597</v>
      </c>
      <c r="I147" s="39">
        <v>1.4467000000000034</v>
      </c>
      <c r="J147" s="39">
        <f>Table1[[#This Row],[W (3M)]]-IFERROR((Table1[[#This Row],[W (3M)]]-Table1[[#This Row],[Adjusted Cost]]*Casemix/TotalCost)*EXP(-a/Table1[[#This Row],[n]]),)</f>
        <v>1.1564391925906772</v>
      </c>
      <c r="K147" s="39">
        <f>VLOOKUP(Table1[[#This Row],[BaseDRG]],BaseDRGTable,13+Table1[[#This Row],[severity]],FALSE)</f>
        <v>1.1564391925906772</v>
      </c>
      <c r="L147" s="39">
        <f>IF(Table1[[#This Row],[W (severity)]]&lt;Table1[[#This Row],[W (curr)]],MAX(Table1[[#This Row],[W (severity)]],0.7*Table1[[#This Row],[W (curr)]]),Table1[[#This Row],[W (severity)]])</f>
        <v>1.1564391925906772</v>
      </c>
      <c r="M147" s="39">
        <f>ROUND(IF(VLOOKUP(Table1[[#This Row],[BaseDRG]],BaseDRGTable,8,0)&gt;0,Table1[[#This Row],[w (limit)]]*Current_CaseMix/$L$797,Table1[[#This Row],[w (limit)]]),10)</f>
        <v>1.2397376885</v>
      </c>
      <c r="N147" s="41">
        <f>Table1[[#This Row],[n]]</f>
        <v>49</v>
      </c>
      <c r="O147" s="56">
        <v>0.93336016668181976</v>
      </c>
      <c r="P147" s="40">
        <f>Table1[[#This Row],[W (proposed)]]/Table1[[#This Row],[W (curr)]]-1</f>
        <v>0.32825219326359312</v>
      </c>
      <c r="Q147" s="41">
        <f>RANK(Table1[[#This Row],[∆W%]],Table1[∆W%])</f>
        <v>159</v>
      </c>
      <c r="R147" s="55">
        <f>Table1[W (proposed)]-Table1[[#This Row],[W (curr)]]</f>
        <v>0.30637752181818023</v>
      </c>
      <c r="S147" s="46"/>
      <c r="T147" s="45"/>
      <c r="U147" s="45"/>
      <c r="V147" s="45"/>
      <c r="W147" s="45"/>
    </row>
    <row r="148" spans="1:23" s="43" customFormat="1">
      <c r="A148" s="36">
        <v>41302</v>
      </c>
      <c r="B148" s="36" t="s">
        <v>12</v>
      </c>
      <c r="C148" s="36" t="s">
        <v>818</v>
      </c>
      <c r="D148" s="36">
        <v>4130</v>
      </c>
      <c r="E148" s="36">
        <v>2</v>
      </c>
      <c r="F148" s="37">
        <v>28</v>
      </c>
      <c r="G148" s="38">
        <v>19147.229832407407</v>
      </c>
      <c r="H148" s="38">
        <f>Table1[[#This Row],[Cost]]+IF(Table1[[#This Row],[n]]=0,0,IFERROR(VLOOKUP(Table1[[#This Row],[DRG]],HCPCs,5,0),0))</f>
        <v>20207.931217495603</v>
      </c>
      <c r="I148" s="39">
        <v>2.0635999999999961</v>
      </c>
      <c r="J148" s="39">
        <f>Table1[[#This Row],[W (3M)]]-IFERROR((Table1[[#This Row],[W (3M)]]-Table1[[#This Row],[Adjusted Cost]]*Casemix/TotalCost)*EXP(-a/Table1[[#This Row],[n]]),)</f>
        <v>2.3956782486111319</v>
      </c>
      <c r="K148" s="39">
        <f>VLOOKUP(Table1[[#This Row],[BaseDRG]],BaseDRGTable,13+Table1[[#This Row],[severity]],FALSE)</f>
        <v>2.3956782486111319</v>
      </c>
      <c r="L148" s="39">
        <f>IF(Table1[[#This Row],[W (severity)]]&lt;Table1[[#This Row],[W (curr)]],MAX(Table1[[#This Row],[W (severity)]],0.7*Table1[[#This Row],[W (curr)]]),Table1[[#This Row],[W (severity)]])</f>
        <v>2.3956782486111319</v>
      </c>
      <c r="M148" s="39">
        <f>ROUND(IF(VLOOKUP(Table1[[#This Row],[BaseDRG]],BaseDRGTable,8,0)&gt;0,Table1[[#This Row],[w (limit)]]*Current_CaseMix/$L$797,Table1[[#This Row],[w (limit)]]),10)</f>
        <v>2.5682393276000002</v>
      </c>
      <c r="N148" s="41">
        <f>Table1[[#This Row],[n]]</f>
        <v>28</v>
      </c>
      <c r="O148" s="56">
        <v>1.2526237719529909</v>
      </c>
      <c r="P148" s="40">
        <f>Table1[[#This Row],[W (proposed)]]/Table1[[#This Row],[W (curr)]]-1</f>
        <v>1.0502878718290702</v>
      </c>
      <c r="Q148" s="41">
        <f>RANK(Table1[[#This Row],[∆W%]],Table1[∆W%])</f>
        <v>27</v>
      </c>
      <c r="R148" s="55">
        <f>Table1[W (proposed)]-Table1[[#This Row],[W (curr)]]</f>
        <v>1.3156155556470093</v>
      </c>
      <c r="S148" s="46"/>
      <c r="T148" s="45"/>
      <c r="U148" s="45"/>
      <c r="V148" s="45"/>
      <c r="W148" s="45"/>
    </row>
    <row r="149" spans="1:23" s="43" customFormat="1">
      <c r="A149" s="36">
        <v>41303</v>
      </c>
      <c r="B149" s="36" t="s">
        <v>12</v>
      </c>
      <c r="C149" s="36" t="s">
        <v>829</v>
      </c>
      <c r="D149" s="36">
        <v>4130</v>
      </c>
      <c r="E149" s="36">
        <v>3</v>
      </c>
      <c r="F149" s="37">
        <v>79</v>
      </c>
      <c r="G149" s="38">
        <v>37819.151940249772</v>
      </c>
      <c r="H149" s="38">
        <f>Table1[[#This Row],[Cost]]+IF(Table1[[#This Row],[n]]=0,0,IFERROR(VLOOKUP(Table1[[#This Row],[DRG]],HCPCs,5,0),0))</f>
        <v>37988.293797663326</v>
      </c>
      <c r="I149" s="39">
        <v>4.0990999999999875</v>
      </c>
      <c r="J149" s="39">
        <f>Table1[[#This Row],[W (3M)]]-IFERROR((Table1[[#This Row],[W (3M)]]-Table1[[#This Row],[Adjusted Cost]]*Casemix/TotalCost)*EXP(-a/Table1[[#This Row],[n]]),)</f>
        <v>4.5174007568541192</v>
      </c>
      <c r="K149" s="39">
        <f>VLOOKUP(Table1[[#This Row],[BaseDRG]],BaseDRGTable,13+Table1[[#This Row],[severity]],FALSE)</f>
        <v>4.5174007568541192</v>
      </c>
      <c r="L149" s="39">
        <f>IF(Table1[[#This Row],[W (severity)]]&lt;Table1[[#This Row],[W (curr)]],MAX(Table1[[#This Row],[W (severity)]],0.7*Table1[[#This Row],[W (curr)]]),Table1[[#This Row],[W (severity)]])</f>
        <v>4.5174007568541192</v>
      </c>
      <c r="M149" s="39">
        <f>ROUND(IF(VLOOKUP(Table1[[#This Row],[BaseDRG]],BaseDRGTable,8,0)&gt;0,Table1[[#This Row],[w (limit)]]*Current_CaseMix/$L$797,Table1[[#This Row],[w (limit)]]),10)</f>
        <v>4.8427898401</v>
      </c>
      <c r="N149" s="41">
        <f>Table1[[#This Row],[n]]</f>
        <v>79</v>
      </c>
      <c r="O149" s="56">
        <v>3.1261234923408421</v>
      </c>
      <c r="P149" s="40">
        <f>Table1[[#This Row],[W (proposed)]]/Table1[[#This Row],[W (curr)]]-1</f>
        <v>0.54913580732337541</v>
      </c>
      <c r="Q149" s="41">
        <f>RANK(Table1[[#This Row],[∆W%]],Table1[∆W%])</f>
        <v>92</v>
      </c>
      <c r="R149" s="55">
        <f>Table1[W (proposed)]-Table1[[#This Row],[W (curr)]]</f>
        <v>1.7166663477591579</v>
      </c>
      <c r="S149" s="46"/>
      <c r="T149" s="45"/>
      <c r="U149" s="45"/>
      <c r="V149" s="45"/>
      <c r="W149" s="45"/>
    </row>
    <row r="150" spans="1:23" s="43" customFormat="1">
      <c r="A150" s="36">
        <v>44101</v>
      </c>
      <c r="B150" s="36" t="s">
        <v>12</v>
      </c>
      <c r="C150" s="36" t="s">
        <v>182</v>
      </c>
      <c r="D150" s="36">
        <v>4410</v>
      </c>
      <c r="E150" s="36">
        <v>1</v>
      </c>
      <c r="F150" s="37">
        <v>0</v>
      </c>
      <c r="G150" s="38">
        <v>0</v>
      </c>
      <c r="H150" s="38">
        <f>Table1[[#This Row],[Cost]]+IF(Table1[[#This Row],[n]]=0,0,IFERROR(VLOOKUP(Table1[[#This Row],[DRG]],HCPCs,5,0),0))</f>
        <v>0</v>
      </c>
      <c r="I150" s="39">
        <v>1.3400999999999998</v>
      </c>
      <c r="J150" s="39">
        <f>Table1[[#This Row],[W (3M)]]-IFERROR((Table1[[#This Row],[W (3M)]]-Table1[[#This Row],[Adjusted Cost]]*Casemix/TotalCost)*EXP(-a/Table1[[#This Row],[n]]),)</f>
        <v>1.3400999999999998</v>
      </c>
      <c r="K150" s="39">
        <f>VLOOKUP(Table1[[#This Row],[BaseDRG]],BaseDRGTable,13+Table1[[#This Row],[severity]],FALSE)</f>
        <v>1.3400999999999998</v>
      </c>
      <c r="L150" s="39">
        <f>IF(Table1[[#This Row],[W (severity)]]&lt;Table1[[#This Row],[W (curr)]],MAX(Table1[[#This Row],[W (severity)]],0.7*Table1[[#This Row],[W (curr)]]),Table1[[#This Row],[W (severity)]])</f>
        <v>1.3400999999999998</v>
      </c>
      <c r="M150" s="39">
        <f>ROUND(IF(VLOOKUP(Table1[[#This Row],[BaseDRG]],BaseDRGTable,8,0)&gt;0,Table1[[#This Row],[w (limit)]]*Current_CaseMix/$L$797,Table1[[#This Row],[w (limit)]]),10)</f>
        <v>1.4366276125999999</v>
      </c>
      <c r="N150" s="41">
        <f>Table1[[#This Row],[n]]</f>
        <v>0</v>
      </c>
      <c r="O150" s="56">
        <v>1.3767363384644278</v>
      </c>
      <c r="P150" s="40">
        <f>Table1[[#This Row],[W (proposed)]]/Table1[[#This Row],[W (curr)]]-1</f>
        <v>4.3502355870386422E-2</v>
      </c>
      <c r="Q150" s="41">
        <f>RANK(Table1[[#This Row],[∆W%]],Table1[∆W%])</f>
        <v>370</v>
      </c>
      <c r="R150" s="55">
        <f>Table1[W (proposed)]-Table1[[#This Row],[W (curr)]]</f>
        <v>5.9891274135572159E-2</v>
      </c>
      <c r="S150" s="46"/>
      <c r="T150" s="45"/>
      <c r="U150" s="45"/>
      <c r="V150" s="45"/>
      <c r="W150" s="45"/>
    </row>
    <row r="151" spans="1:23" s="43" customFormat="1">
      <c r="A151" s="36">
        <v>44102</v>
      </c>
      <c r="B151" s="36" t="s">
        <v>12</v>
      </c>
      <c r="C151" s="36" t="s">
        <v>674</v>
      </c>
      <c r="D151" s="36">
        <v>4410</v>
      </c>
      <c r="E151" s="36">
        <v>2</v>
      </c>
      <c r="F151" s="37">
        <v>5</v>
      </c>
      <c r="G151" s="38">
        <v>13458.054199999999</v>
      </c>
      <c r="H151" s="38">
        <f>Table1[[#This Row],[Cost]]+IF(Table1[[#This Row],[n]]=0,0,IFERROR(VLOOKUP(Table1[[#This Row],[DRG]],HCPCs,5,0),0))</f>
        <v>13458.054199999999</v>
      </c>
      <c r="I151" s="39">
        <v>1.9161999999999999</v>
      </c>
      <c r="J151" s="39">
        <f>Table1[[#This Row],[W (3M)]]-IFERROR((Table1[[#This Row],[W (3M)]]-Table1[[#This Row],[Adjusted Cost]]*Casemix/TotalCost)*EXP(-a/Table1[[#This Row],[n]]),)</f>
        <v>1.6483549162353781</v>
      </c>
      <c r="K151" s="39">
        <f>VLOOKUP(Table1[[#This Row],[BaseDRG]],BaseDRGTable,13+Table1[[#This Row],[severity]],FALSE)</f>
        <v>1.6483549162353781</v>
      </c>
      <c r="L151" s="39">
        <f>IF(Table1[[#This Row],[W (severity)]]&lt;Table1[[#This Row],[W (curr)]],MAX(Table1[[#This Row],[W (severity)]],0.7*Table1[[#This Row],[W (curr)]]),Table1[[#This Row],[W (severity)]])</f>
        <v>1.6483549162353781</v>
      </c>
      <c r="M151" s="39">
        <f>ROUND(IF(VLOOKUP(Table1[[#This Row],[BaseDRG]],BaseDRGTable,8,0)&gt;0,Table1[[#This Row],[w (limit)]]*Current_CaseMix/$L$797,Table1[[#This Row],[w (limit)]]),10)</f>
        <v>1.7670861787000001</v>
      </c>
      <c r="N151" s="41">
        <f>Table1[[#This Row],[n]]</f>
        <v>5</v>
      </c>
      <c r="O151" s="56">
        <v>1.416645908927219</v>
      </c>
      <c r="P151" s="40">
        <f>Table1[[#This Row],[W (proposed)]]/Table1[[#This Row],[W (curr)]]-1</f>
        <v>0.24737322683419061</v>
      </c>
      <c r="Q151" s="41">
        <f>RANK(Table1[[#This Row],[∆W%]],Table1[∆W%])</f>
        <v>199</v>
      </c>
      <c r="R151" s="55">
        <f>Table1[W (proposed)]-Table1[[#This Row],[W (curr)]]</f>
        <v>0.35044026977278109</v>
      </c>
      <c r="S151" s="46"/>
      <c r="T151" s="45"/>
      <c r="U151" s="45"/>
      <c r="V151" s="45"/>
      <c r="W151" s="45"/>
    </row>
    <row r="152" spans="1:23" s="43" customFormat="1">
      <c r="A152" s="36">
        <v>44103</v>
      </c>
      <c r="B152" s="36" t="s">
        <v>12</v>
      </c>
      <c r="C152" s="36" t="s">
        <v>488</v>
      </c>
      <c r="D152" s="36">
        <v>4410</v>
      </c>
      <c r="E152" s="36">
        <v>3</v>
      </c>
      <c r="F152" s="37">
        <v>13</v>
      </c>
      <c r="G152" s="38">
        <v>18966.788669230762</v>
      </c>
      <c r="H152" s="38">
        <f>Table1[[#This Row],[Cost]]+IF(Table1[[#This Row],[n]]=0,0,IFERROR(VLOOKUP(Table1[[#This Row],[DRG]],HCPCs,5,0),0))</f>
        <v>19046.116243998949</v>
      </c>
      <c r="I152" s="39">
        <v>2.8989000000000003</v>
      </c>
      <c r="J152" s="39">
        <f>Table1[[#This Row],[W (3M)]]-IFERROR((Table1[[#This Row],[W (3M)]]-Table1[[#This Row],[Adjusted Cost]]*Casemix/TotalCost)*EXP(-a/Table1[[#This Row],[n]]),)</f>
        <v>2.304727845046346</v>
      </c>
      <c r="K152" s="39">
        <f>VLOOKUP(Table1[[#This Row],[BaseDRG]],BaseDRGTable,13+Table1[[#This Row],[severity]],FALSE)</f>
        <v>2.304727845046346</v>
      </c>
      <c r="L152" s="39">
        <f>IF(Table1[[#This Row],[W (severity)]]&lt;Table1[[#This Row],[W (curr)]],MAX(Table1[[#This Row],[W (severity)]],0.7*Table1[[#This Row],[W (curr)]]),Table1[[#This Row],[W (severity)]])</f>
        <v>2.304727845046346</v>
      </c>
      <c r="M152" s="39">
        <f>ROUND(IF(VLOOKUP(Table1[[#This Row],[BaseDRG]],BaseDRGTable,8,0)&gt;0,Table1[[#This Row],[w (limit)]]*Current_CaseMix/$L$797,Table1[[#This Row],[w (limit)]]),10)</f>
        <v>2.4707377522999998</v>
      </c>
      <c r="N152" s="41">
        <f>Table1[[#This Row],[n]]</f>
        <v>13</v>
      </c>
      <c r="O152" s="56">
        <v>2.8720284428010276</v>
      </c>
      <c r="P152" s="40">
        <f>Table1[[#This Row],[W (proposed)]]/Table1[[#This Row],[W (curr)]]-1</f>
        <v>-0.13972378703522093</v>
      </c>
      <c r="Q152" s="41">
        <f>RANK(Table1[[#This Row],[∆W%]],Table1[∆W%])</f>
        <v>583</v>
      </c>
      <c r="R152" s="55">
        <f>Table1[W (proposed)]-Table1[[#This Row],[W (curr)]]</f>
        <v>-0.40129069050102784</v>
      </c>
      <c r="S152" s="46"/>
      <c r="T152" s="45"/>
      <c r="U152" s="45"/>
      <c r="V152" s="45"/>
      <c r="W152" s="45"/>
    </row>
    <row r="153" spans="1:23" s="43" customFormat="1">
      <c r="A153" s="36">
        <v>44111</v>
      </c>
      <c r="B153" s="36" t="s">
        <v>12</v>
      </c>
      <c r="C153" s="36" t="s">
        <v>161</v>
      </c>
      <c r="D153" s="36">
        <v>4411</v>
      </c>
      <c r="E153" s="36">
        <v>1</v>
      </c>
      <c r="F153" s="37">
        <v>3</v>
      </c>
      <c r="G153" s="38">
        <v>27285.495263493332</v>
      </c>
      <c r="H153" s="38">
        <f>Table1[[#This Row],[Cost]]+IF(Table1[[#This Row],[n]]=0,0,IFERROR(VLOOKUP(Table1[[#This Row],[DRG]],HCPCs,5,0),0))</f>
        <v>27285.495263493332</v>
      </c>
      <c r="I153" s="39">
        <v>0.79640000000000011</v>
      </c>
      <c r="J153" s="39">
        <f>Table1[[#This Row],[W (3M)]]-IFERROR((Table1[[#This Row],[W (3M)]]-Table1[[#This Row],[Adjusted Cost]]*Casemix/TotalCost)*EXP(-a/Table1[[#This Row],[n]]),)</f>
        <v>2.6739423660890664</v>
      </c>
      <c r="K153" s="39">
        <f>VLOOKUP(Table1[[#This Row],[BaseDRG]],BaseDRGTable,13+Table1[[#This Row],[severity]],FALSE)</f>
        <v>1.3431262510691726</v>
      </c>
      <c r="L153" s="39">
        <f>IF(Table1[[#This Row],[W (severity)]]&lt;Table1[[#This Row],[W (curr)]],MAX(Table1[[#This Row],[W (severity)]],0.7*Table1[[#This Row],[W (curr)]]),Table1[[#This Row],[W (severity)]])</f>
        <v>1.3431262510691726</v>
      </c>
      <c r="M153" s="39">
        <f>ROUND(IF(VLOOKUP(Table1[[#This Row],[BaseDRG]],BaseDRGTable,8,0)&gt;0,Table1[[#This Row],[w (limit)]]*Current_CaseMix/$L$797,Table1[[#This Row],[w (limit)]]),10)</f>
        <v>1.4398718451000001</v>
      </c>
      <c r="N153" s="41">
        <f>Table1[[#This Row],[n]]</f>
        <v>3</v>
      </c>
      <c r="O153" s="56">
        <v>1.675571441555318</v>
      </c>
      <c r="P153" s="40">
        <f>Table1[[#This Row],[W (proposed)]]/Table1[[#This Row],[W (curr)]]-1</f>
        <v>-0.14066818675098336</v>
      </c>
      <c r="Q153" s="41">
        <f>RANK(Table1[[#This Row],[∆W%]],Table1[∆W%])</f>
        <v>584</v>
      </c>
      <c r="R153" s="55">
        <f>Table1[W (proposed)]-Table1[[#This Row],[W (curr)]]</f>
        <v>-0.23569959645531791</v>
      </c>
      <c r="S153" s="46"/>
      <c r="T153" s="45"/>
      <c r="U153" s="45"/>
      <c r="V153" s="45"/>
      <c r="W153" s="45"/>
    </row>
    <row r="154" spans="1:23" s="43" customFormat="1">
      <c r="A154" s="36">
        <v>44112</v>
      </c>
      <c r="B154" s="36" t="s">
        <v>12</v>
      </c>
      <c r="C154" s="36" t="s">
        <v>419</v>
      </c>
      <c r="D154" s="36">
        <v>4411</v>
      </c>
      <c r="E154" s="36">
        <v>2</v>
      </c>
      <c r="F154" s="37">
        <v>31</v>
      </c>
      <c r="G154" s="38">
        <v>8007.7280249462374</v>
      </c>
      <c r="H154" s="38">
        <f>Table1[[#This Row],[Cost]]+IF(Table1[[#This Row],[n]]=0,0,IFERROR(VLOOKUP(Table1[[#This Row],[DRG]],HCPCs,5,0),0))</f>
        <v>8062.7678199757165</v>
      </c>
      <c r="I154" s="39">
        <v>1.1084999999999998</v>
      </c>
      <c r="J154" s="39">
        <f>Table1[[#This Row],[W (3M)]]-IFERROR((Table1[[#This Row],[W (3M)]]-Table1[[#This Row],[Adjusted Cost]]*Casemix/TotalCost)*EXP(-a/Table1[[#This Row],[n]]),)</f>
        <v>0.9634835625663587</v>
      </c>
      <c r="K154" s="39">
        <f>VLOOKUP(Table1[[#This Row],[BaseDRG]],BaseDRGTable,13+Table1[[#This Row],[severity]],FALSE)</f>
        <v>1.8694819805501974</v>
      </c>
      <c r="L154" s="39">
        <f>IF(Table1[[#This Row],[W (severity)]]&lt;Table1[[#This Row],[W (curr)]],MAX(Table1[[#This Row],[W (severity)]],0.7*Table1[[#This Row],[W (curr)]]),Table1[[#This Row],[W (severity)]])</f>
        <v>1.8694819805501974</v>
      </c>
      <c r="M154" s="39">
        <f>ROUND(IF(VLOOKUP(Table1[[#This Row],[BaseDRG]],BaseDRGTable,8,0)&gt;0,Table1[[#This Row],[w (limit)]]*Current_CaseMix/$L$797,Table1[[#This Row],[w (limit)]]),10)</f>
        <v>2.0041410600999998</v>
      </c>
      <c r="N154" s="41">
        <f>Table1[[#This Row],[n]]</f>
        <v>31</v>
      </c>
      <c r="O154" s="56">
        <v>2.5316101363588408</v>
      </c>
      <c r="P154" s="40">
        <f>Table1[[#This Row],[W (proposed)]]/Table1[[#This Row],[W (curr)]]-1</f>
        <v>-0.20835320126245349</v>
      </c>
      <c r="Q154" s="41">
        <f>RANK(Table1[[#This Row],[∆W%]],Table1[∆W%])</f>
        <v>646</v>
      </c>
      <c r="R154" s="55">
        <f>Table1[W (proposed)]-Table1[[#This Row],[W (curr)]]</f>
        <v>-0.52746907625884099</v>
      </c>
      <c r="S154" s="46"/>
      <c r="T154" s="45"/>
      <c r="U154" s="45"/>
      <c r="V154" s="45"/>
      <c r="W154" s="45"/>
    </row>
    <row r="155" spans="1:23" s="43" customFormat="1">
      <c r="A155" s="36">
        <v>44113</v>
      </c>
      <c r="B155" s="36" t="s">
        <v>12</v>
      </c>
      <c r="C155" s="36" t="s">
        <v>323</v>
      </c>
      <c r="D155" s="36">
        <v>4411</v>
      </c>
      <c r="E155" s="36">
        <v>3</v>
      </c>
      <c r="F155" s="37">
        <v>167</v>
      </c>
      <c r="G155" s="38">
        <v>22482.467716326973</v>
      </c>
      <c r="H155" s="38">
        <f>Table1[[#This Row],[Cost]]+IF(Table1[[#This Row],[n]]=0,0,IFERROR(VLOOKUP(Table1[[#This Row],[DRG]],HCPCs,5,0),0))</f>
        <v>22552.7892002437</v>
      </c>
      <c r="I155" s="39">
        <v>1.5885999999999998</v>
      </c>
      <c r="J155" s="39">
        <f>Table1[[#This Row],[W (3M)]]-IFERROR((Table1[[#This Row],[W (3M)]]-Table1[[#This Row],[Adjusted Cost]]*Casemix/TotalCost)*EXP(-a/Table1[[#This Row],[n]]),)</f>
        <v>2.6791692145259756</v>
      </c>
      <c r="K155" s="39">
        <f>VLOOKUP(Table1[[#This Row],[BaseDRG]],BaseDRGTable,13+Table1[[#This Row],[severity]],FALSE)</f>
        <v>2.6791692145259756</v>
      </c>
      <c r="L155" s="39">
        <f>IF(Table1[[#This Row],[W (severity)]]&lt;Table1[[#This Row],[W (curr)]],MAX(Table1[[#This Row],[W (severity)]],0.7*Table1[[#This Row],[W (curr)]]),Table1[[#This Row],[W (severity)]])</f>
        <v>2.7741494217204257</v>
      </c>
      <c r="M155" s="39">
        <f>ROUND(IF(VLOOKUP(Table1[[#This Row],[BaseDRG]],BaseDRGTable,8,0)&gt;0,Table1[[#This Row],[w (limit)]]*Current_CaseMix/$L$797,Table1[[#This Row],[w (limit)]]),10)</f>
        <v>2.9739718385999998</v>
      </c>
      <c r="N155" s="41">
        <f>Table1[[#This Row],[n]]</f>
        <v>167</v>
      </c>
      <c r="O155" s="56">
        <v>3.9630706024577513</v>
      </c>
      <c r="P155" s="40">
        <f>Table1[[#This Row],[W (proposed)]]/Table1[[#This Row],[W (curr)]]-1</f>
        <v>-0.24957889048061588</v>
      </c>
      <c r="Q155" s="41">
        <f>RANK(Table1[[#This Row],[∆W%]],Table1[∆W%])</f>
        <v>691</v>
      </c>
      <c r="R155" s="55">
        <f>Table1[W (proposed)]-Table1[[#This Row],[W (curr)]]</f>
        <v>-0.98909876385775153</v>
      </c>
      <c r="S155" s="46"/>
      <c r="T155" s="45"/>
      <c r="U155" s="45"/>
      <c r="V155" s="45"/>
      <c r="W155" s="45"/>
    </row>
    <row r="156" spans="1:23" s="43" customFormat="1">
      <c r="A156" s="36">
        <v>44121</v>
      </c>
      <c r="B156" s="36" t="s">
        <v>12</v>
      </c>
      <c r="C156" s="36" t="s">
        <v>112</v>
      </c>
      <c r="D156" s="36">
        <v>4412</v>
      </c>
      <c r="E156" s="36">
        <v>1</v>
      </c>
      <c r="F156" s="37">
        <v>21</v>
      </c>
      <c r="G156" s="38">
        <v>7658.9850973809544</v>
      </c>
      <c r="H156" s="38">
        <f>Table1[[#This Row],[Cost]]+IF(Table1[[#This Row],[n]]=0,0,IFERROR(VLOOKUP(Table1[[#This Row],[DRG]],HCPCs,5,0),0))</f>
        <v>8070.9133507590559</v>
      </c>
      <c r="I156" s="39">
        <v>0.9145000000000002</v>
      </c>
      <c r="J156" s="39">
        <f>Table1[[#This Row],[W (3M)]]-IFERROR((Table1[[#This Row],[W (3M)]]-Table1[[#This Row],[Adjusted Cost]]*Casemix/TotalCost)*EXP(-a/Table1[[#This Row],[n]]),)</f>
        <v>0.95893656091464163</v>
      </c>
      <c r="K156" s="39">
        <f>VLOOKUP(Table1[[#This Row],[BaseDRG]],BaseDRGTable,13+Table1[[#This Row],[severity]],FALSE)</f>
        <v>0.95893656091464163</v>
      </c>
      <c r="L156" s="39">
        <f>IF(Table1[[#This Row],[W (severity)]]&lt;Table1[[#This Row],[W (curr)]],MAX(Table1[[#This Row],[W (severity)]],0.7*Table1[[#This Row],[W (curr)]]),Table1[[#This Row],[W (severity)]])</f>
        <v>0.95893656091464163</v>
      </c>
      <c r="M156" s="39">
        <f>ROUND(IF(VLOOKUP(Table1[[#This Row],[BaseDRG]],BaseDRGTable,8,0)&gt;0,Table1[[#This Row],[w (limit)]]*Current_CaseMix/$L$797,Table1[[#This Row],[w (limit)]]),10)</f>
        <v>1.0280089113999999</v>
      </c>
      <c r="N156" s="41">
        <f>Table1[[#This Row],[n]]</f>
        <v>21</v>
      </c>
      <c r="O156" s="56">
        <v>1.1965777283509722</v>
      </c>
      <c r="P156" s="40">
        <f>Table1[[#This Row],[W (proposed)]]/Table1[[#This Row],[W (curr)]]-1</f>
        <v>-0.14087577677321494</v>
      </c>
      <c r="Q156" s="41">
        <f>RANK(Table1[[#This Row],[∆W%]],Table1[∆W%])</f>
        <v>585</v>
      </c>
      <c r="R156" s="55">
        <f>Table1[W (proposed)]-Table1[[#This Row],[W (curr)]]</f>
        <v>-0.16856881695097226</v>
      </c>
      <c r="S156" s="46"/>
      <c r="T156" s="45"/>
      <c r="U156" s="45"/>
      <c r="V156" s="45"/>
      <c r="W156" s="45"/>
    </row>
    <row r="157" spans="1:23" s="43" customFormat="1">
      <c r="A157" s="36">
        <v>44122</v>
      </c>
      <c r="B157" s="36" t="s">
        <v>12</v>
      </c>
      <c r="C157" s="36" t="s">
        <v>421</v>
      </c>
      <c r="D157" s="36">
        <v>4412</v>
      </c>
      <c r="E157" s="36">
        <v>2</v>
      </c>
      <c r="F157" s="37">
        <v>18</v>
      </c>
      <c r="G157" s="38">
        <v>9282.2616222222223</v>
      </c>
      <c r="H157" s="38">
        <f>Table1[[#This Row],[Cost]]+IF(Table1[[#This Row],[n]]=0,0,IFERROR(VLOOKUP(Table1[[#This Row],[DRG]],HCPCs,5,0),0))</f>
        <v>9735.4987504349501</v>
      </c>
      <c r="I157" s="39">
        <v>1.1843000000000001</v>
      </c>
      <c r="J157" s="39">
        <f>Table1[[#This Row],[W (3M)]]-IFERROR((Table1[[#This Row],[W (3M)]]-Table1[[#This Row],[Adjusted Cost]]*Casemix/TotalCost)*EXP(-a/Table1[[#This Row],[n]]),)</f>
        <v>1.1599025555805891</v>
      </c>
      <c r="K157" s="39">
        <f>VLOOKUP(Table1[[#This Row],[BaseDRG]],BaseDRGTable,13+Table1[[#This Row],[severity]],FALSE)</f>
        <v>1.1599025555805891</v>
      </c>
      <c r="L157" s="39">
        <f>IF(Table1[[#This Row],[W (severity)]]&lt;Table1[[#This Row],[W (curr)]],MAX(Table1[[#This Row],[W (severity)]],0.7*Table1[[#This Row],[W (curr)]]),Table1[[#This Row],[W (severity)]])</f>
        <v>1.1599025555805891</v>
      </c>
      <c r="M157" s="39">
        <f>ROUND(IF(VLOOKUP(Table1[[#This Row],[BaseDRG]],BaseDRGTable,8,0)&gt;0,Table1[[#This Row],[w (limit)]]*Current_CaseMix/$L$797,Table1[[#This Row],[w (limit)]]),10)</f>
        <v>1.2434505181</v>
      </c>
      <c r="N157" s="41">
        <f>Table1[[#This Row],[n]]</f>
        <v>18</v>
      </c>
      <c r="O157" s="56">
        <v>1.5495975983445123</v>
      </c>
      <c r="P157" s="40">
        <f>Table1[[#This Row],[W (proposed)]]/Table1[[#This Row],[W (curr)]]-1</f>
        <v>-0.19756553609245375</v>
      </c>
      <c r="Q157" s="41">
        <f>RANK(Table1[[#This Row],[∆W%]],Table1[∆W%])</f>
        <v>637</v>
      </c>
      <c r="R157" s="55">
        <f>Table1[W (proposed)]-Table1[[#This Row],[W (curr)]]</f>
        <v>-0.30614708024451232</v>
      </c>
      <c r="S157" s="46"/>
      <c r="T157" s="45"/>
      <c r="U157" s="45"/>
      <c r="V157" s="45"/>
      <c r="W157" s="45"/>
    </row>
    <row r="158" spans="1:23" s="43" customFormat="1">
      <c r="A158" s="36">
        <v>44123</v>
      </c>
      <c r="B158" s="36" t="s">
        <v>12</v>
      </c>
      <c r="C158" s="36" t="s">
        <v>383</v>
      </c>
      <c r="D158" s="36">
        <v>4412</v>
      </c>
      <c r="E158" s="36">
        <v>3</v>
      </c>
      <c r="F158" s="37">
        <v>38</v>
      </c>
      <c r="G158" s="38">
        <v>14893.518208405692</v>
      </c>
      <c r="H158" s="38">
        <f>Table1[[#This Row],[Cost]]+IF(Table1[[#This Row],[n]]=0,0,IFERROR(VLOOKUP(Table1[[#This Row],[DRG]],HCPCs,5,0),0))</f>
        <v>15279.277922159368</v>
      </c>
      <c r="I158" s="39">
        <v>1.5814999999999997</v>
      </c>
      <c r="J158" s="39">
        <f>Table1[[#This Row],[W (3M)]]-IFERROR((Table1[[#This Row],[W (3M)]]-Table1[[#This Row],[Adjusted Cost]]*Casemix/TotalCost)*EXP(-a/Table1[[#This Row],[n]]),)</f>
        <v>1.8137163169117212</v>
      </c>
      <c r="K158" s="39">
        <f>VLOOKUP(Table1[[#This Row],[BaseDRG]],BaseDRGTable,13+Table1[[#This Row],[severity]],FALSE)</f>
        <v>1.8137163169117212</v>
      </c>
      <c r="L158" s="39">
        <f>IF(Table1[[#This Row],[W (severity)]]&lt;Table1[[#This Row],[W (curr)]],MAX(Table1[[#This Row],[W (severity)]],0.7*Table1[[#This Row],[W (curr)]]),Table1[[#This Row],[W (severity)]])</f>
        <v>1.8137163169117212</v>
      </c>
      <c r="M158" s="39">
        <f>ROUND(IF(VLOOKUP(Table1[[#This Row],[BaseDRG]],BaseDRGTable,8,0)&gt;0,Table1[[#This Row],[w (limit)]]*Current_CaseMix/$L$797,Table1[[#This Row],[w (limit)]]),10)</f>
        <v>1.944358587</v>
      </c>
      <c r="N158" s="41">
        <f>Table1[[#This Row],[n]]</f>
        <v>38</v>
      </c>
      <c r="O158" s="56">
        <v>2.0693140266670991</v>
      </c>
      <c r="P158" s="40">
        <f>Table1[[#This Row],[W (proposed)]]/Table1[[#This Row],[W (curr)]]-1</f>
        <v>-6.0384957554439511E-2</v>
      </c>
      <c r="Q158" s="41">
        <f>RANK(Table1[[#This Row],[∆W%]],Table1[∆W%])</f>
        <v>506</v>
      </c>
      <c r="R158" s="55">
        <f>Table1[W (proposed)]-Table1[[#This Row],[W (curr)]]</f>
        <v>-0.1249554396670991</v>
      </c>
      <c r="S158" s="46"/>
      <c r="T158" s="45"/>
      <c r="U158" s="45"/>
      <c r="V158" s="45"/>
      <c r="W158" s="45"/>
    </row>
    <row r="159" spans="1:23" s="43" customFormat="1">
      <c r="A159" s="36">
        <v>44131</v>
      </c>
      <c r="B159" s="36" t="s">
        <v>12</v>
      </c>
      <c r="C159" s="36" t="s">
        <v>158</v>
      </c>
      <c r="D159" s="36">
        <v>4413</v>
      </c>
      <c r="E159" s="36">
        <v>1</v>
      </c>
      <c r="F159" s="37">
        <v>21</v>
      </c>
      <c r="G159" s="38">
        <v>4258.8755652380951</v>
      </c>
      <c r="H159" s="38">
        <f>Table1[[#This Row],[Cost]]+IF(Table1[[#This Row],[n]]=0,0,IFERROR(VLOOKUP(Table1[[#This Row],[DRG]],HCPCs,5,0),0))</f>
        <v>4258.8755652380951</v>
      </c>
      <c r="I159" s="39">
        <v>0.63500000000000112</v>
      </c>
      <c r="J159" s="39">
        <f>Table1[[#This Row],[W (3M)]]-IFERROR((Table1[[#This Row],[W (3M)]]-Table1[[#This Row],[Adjusted Cost]]*Casemix/TotalCost)*EXP(-a/Table1[[#This Row],[n]]),)</f>
        <v>0.51171136846323539</v>
      </c>
      <c r="K159" s="39">
        <f>VLOOKUP(Table1[[#This Row],[BaseDRG]],BaseDRGTable,13+Table1[[#This Row],[severity]],FALSE)</f>
        <v>0.51171136846323539</v>
      </c>
      <c r="L159" s="39">
        <f>IF(Table1[[#This Row],[W (severity)]]&lt;Table1[[#This Row],[W (curr)]],MAX(Table1[[#This Row],[W (severity)]],0.7*Table1[[#This Row],[W (curr)]]),Table1[[#This Row],[W (severity)]])</f>
        <v>0.51171136846323539</v>
      </c>
      <c r="M159" s="39">
        <f>ROUND(IF(VLOOKUP(Table1[[#This Row],[BaseDRG]],BaseDRGTable,8,0)&gt;0,Table1[[#This Row],[w (limit)]]*Current_CaseMix/$L$797,Table1[[#This Row],[w (limit)]]),10)</f>
        <v>0.54857001839999997</v>
      </c>
      <c r="N159" s="41">
        <f>Table1[[#This Row],[n]]</f>
        <v>21</v>
      </c>
      <c r="O159" s="56">
        <v>0.10256520645920746</v>
      </c>
      <c r="P159" s="40">
        <f>Table1[[#This Row],[W (proposed)]]/Table1[[#This Row],[W (curr)]]-1</f>
        <v>4.3485001136148336</v>
      </c>
      <c r="Q159" s="41">
        <f>RANK(Table1[[#This Row],[∆W%]],Table1[∆W%])</f>
        <v>2</v>
      </c>
      <c r="R159" s="48">
        <f>Table1[W (proposed)]-Table1[[#This Row],[W (curr)]]</f>
        <v>0.4460048119407925</v>
      </c>
      <c r="S159" s="46"/>
      <c r="T159" s="45"/>
      <c r="U159" s="45"/>
      <c r="V159" s="45"/>
      <c r="W159" s="45"/>
    </row>
    <row r="160" spans="1:23" s="43" customFormat="1">
      <c r="A160" s="36">
        <v>44132</v>
      </c>
      <c r="B160" s="36" t="s">
        <v>12</v>
      </c>
      <c r="C160" s="36" t="s">
        <v>695</v>
      </c>
      <c r="D160" s="36">
        <v>4413</v>
      </c>
      <c r="E160" s="36">
        <v>2</v>
      </c>
      <c r="F160" s="37">
        <v>13</v>
      </c>
      <c r="G160" s="38">
        <v>5452.7177846153845</v>
      </c>
      <c r="H160" s="38">
        <f>Table1[[#This Row],[Cost]]+IF(Table1[[#This Row],[n]]=0,0,IFERROR(VLOOKUP(Table1[[#This Row],[DRG]],HCPCs,5,0),0))</f>
        <v>5456.3750803458524</v>
      </c>
      <c r="I160" s="39">
        <v>0.93420000000000025</v>
      </c>
      <c r="J160" s="39">
        <f>Table1[[#This Row],[W (3M)]]-IFERROR((Table1[[#This Row],[W (3M)]]-Table1[[#This Row],[Adjusted Cost]]*Casemix/TotalCost)*EXP(-a/Table1[[#This Row],[n]]),)</f>
        <v>0.66645385434694748</v>
      </c>
      <c r="K160" s="39">
        <f>VLOOKUP(Table1[[#This Row],[BaseDRG]],BaseDRGTable,13+Table1[[#This Row],[severity]],FALSE)</f>
        <v>0.66645385434694748</v>
      </c>
      <c r="L160" s="39">
        <f>IF(Table1[[#This Row],[W (severity)]]&lt;Table1[[#This Row],[W (curr)]],MAX(Table1[[#This Row],[W (severity)]],0.7*Table1[[#This Row],[W (curr)]]),Table1[[#This Row],[W (severity)]])</f>
        <v>0.66645385434694748</v>
      </c>
      <c r="M160" s="39">
        <f>ROUND(IF(VLOOKUP(Table1[[#This Row],[BaseDRG]],BaseDRGTable,8,0)&gt;0,Table1[[#This Row],[w (limit)]]*Current_CaseMix/$L$797,Table1[[#This Row],[w (limit)]]),10)</f>
        <v>0.71445862969999996</v>
      </c>
      <c r="N160" s="41">
        <f>Table1[[#This Row],[n]]</f>
        <v>13</v>
      </c>
      <c r="O160" s="56">
        <v>0.52520745091257859</v>
      </c>
      <c r="P160" s="40">
        <f>Table1[[#This Row],[W (proposed)]]/Table1[[#This Row],[W (curr)]]-1</f>
        <v>0.36033605094251131</v>
      </c>
      <c r="Q160" s="41">
        <f>RANK(Table1[[#This Row],[∆W%]],Table1[∆W%])</f>
        <v>141</v>
      </c>
      <c r="R160" s="55">
        <f>Table1[W (proposed)]-Table1[[#This Row],[W (curr)]]</f>
        <v>0.18925117878742137</v>
      </c>
      <c r="S160" s="46"/>
      <c r="T160" s="45"/>
      <c r="U160" s="45"/>
      <c r="V160" s="45"/>
      <c r="W160" s="45"/>
    </row>
    <row r="161" spans="1:23" s="43" customFormat="1">
      <c r="A161" s="36">
        <v>44133</v>
      </c>
      <c r="B161" s="36" t="s">
        <v>12</v>
      </c>
      <c r="C161" s="36" t="s">
        <v>772</v>
      </c>
      <c r="D161" s="36">
        <v>4413</v>
      </c>
      <c r="E161" s="36">
        <v>3</v>
      </c>
      <c r="F161" s="37">
        <v>26</v>
      </c>
      <c r="G161" s="38">
        <v>15576.634407470923</v>
      </c>
      <c r="H161" s="38">
        <f>Table1[[#This Row],[Cost]]+IF(Table1[[#This Row],[n]]=0,0,IFERROR(VLOOKUP(Table1[[#This Row],[DRG]],HCPCs,5,0),0))</f>
        <v>15602.274876586614</v>
      </c>
      <c r="I161" s="39">
        <v>1.5185999999999999</v>
      </c>
      <c r="J161" s="39">
        <f>Table1[[#This Row],[W (3M)]]-IFERROR((Table1[[#This Row],[W (3M)]]-Table1[[#This Row],[Adjusted Cost]]*Casemix/TotalCost)*EXP(-a/Table1[[#This Row],[n]]),)</f>
        <v>1.8468456272546401</v>
      </c>
      <c r="K161" s="39">
        <f>VLOOKUP(Table1[[#This Row],[BaseDRG]],BaseDRGTable,13+Table1[[#This Row],[severity]],FALSE)</f>
        <v>1.8468456272546401</v>
      </c>
      <c r="L161" s="39">
        <f>IF(Table1[[#This Row],[W (severity)]]&lt;Table1[[#This Row],[W (curr)]],MAX(Table1[[#This Row],[W (severity)]],0.7*Table1[[#This Row],[W (curr)]]),Table1[[#This Row],[W (severity)]])</f>
        <v>1.8468456272546401</v>
      </c>
      <c r="M161" s="39">
        <f>ROUND(IF(VLOOKUP(Table1[[#This Row],[BaseDRG]],BaseDRGTable,8,0)&gt;0,Table1[[#This Row],[w (limit)]]*Current_CaseMix/$L$797,Table1[[#This Row],[w (limit)]]),10)</f>
        <v>1.9798742066999999</v>
      </c>
      <c r="N161" s="41">
        <f>Table1[[#This Row],[n]]</f>
        <v>26</v>
      </c>
      <c r="O161" s="56">
        <v>1.7490969560045189</v>
      </c>
      <c r="P161" s="40">
        <f>Table1[[#This Row],[W (proposed)]]/Table1[[#This Row],[W (curr)]]-1</f>
        <v>0.13194079945267756</v>
      </c>
      <c r="Q161" s="41">
        <f>RANK(Table1[[#This Row],[∆W%]],Table1[∆W%])</f>
        <v>287</v>
      </c>
      <c r="R161" s="55">
        <f>Table1[W (proposed)]-Table1[[#This Row],[W (curr)]]</f>
        <v>0.23077725069548105</v>
      </c>
      <c r="S161" s="46"/>
      <c r="T161" s="45"/>
      <c r="U161" s="45"/>
      <c r="V161" s="45"/>
      <c r="W161" s="45"/>
    </row>
    <row r="162" spans="1:23" s="43" customFormat="1">
      <c r="A162" s="36">
        <v>44141</v>
      </c>
      <c r="B162" s="36" t="s">
        <v>12</v>
      </c>
      <c r="C162" s="36" t="s">
        <v>111</v>
      </c>
      <c r="D162" s="36">
        <v>4414</v>
      </c>
      <c r="E162" s="36">
        <v>1</v>
      </c>
      <c r="F162" s="37">
        <v>12</v>
      </c>
      <c r="G162" s="38">
        <v>10336.564158333336</v>
      </c>
      <c r="H162" s="38">
        <f>Table1[[#This Row],[Cost]]+IF(Table1[[#This Row],[n]]=0,0,IFERROR(VLOOKUP(Table1[[#This Row],[DRG]],HCPCs,5,0),0))</f>
        <v>10375.403529973295</v>
      </c>
      <c r="I162" s="39">
        <v>0.8667000000000008</v>
      </c>
      <c r="J162" s="39">
        <f>Table1[[#This Row],[W (3M)]]-IFERROR((Table1[[#This Row],[W (3M)]]-Table1[[#This Row],[Adjusted Cost]]*Casemix/TotalCost)*EXP(-a/Table1[[#This Row],[n]]),)</f>
        <v>1.211209937694026</v>
      </c>
      <c r="K162" s="39">
        <f>VLOOKUP(Table1[[#This Row],[BaseDRG]],BaseDRGTable,13+Table1[[#This Row],[severity]],FALSE)</f>
        <v>1.4966816915272334</v>
      </c>
      <c r="L162" s="39">
        <f>IF(Table1[[#This Row],[W (severity)]]&lt;Table1[[#This Row],[W (curr)]],MAX(Table1[[#This Row],[W (severity)]],0.7*Table1[[#This Row],[W (curr)]]),Table1[[#This Row],[W (severity)]])</f>
        <v>1.4966816915272334</v>
      </c>
      <c r="M162" s="39">
        <f>ROUND(IF(VLOOKUP(Table1[[#This Row],[BaseDRG]],BaseDRGTable,8,0)&gt;0,Table1[[#This Row],[w (limit)]]*Current_CaseMix/$L$797,Table1[[#This Row],[w (limit)]]),10)</f>
        <v>1.6044879079000001</v>
      </c>
      <c r="N162" s="41">
        <f>Table1[[#This Row],[n]]</f>
        <v>12</v>
      </c>
      <c r="O162" s="56">
        <v>1.389798254454262</v>
      </c>
      <c r="P162" s="40">
        <f>Table1[[#This Row],[W (proposed)]]/Table1[[#This Row],[W (curr)]]-1</f>
        <v>0.1544754087563891</v>
      </c>
      <c r="Q162" s="41">
        <f>RANK(Table1[[#This Row],[∆W%]],Table1[∆W%])</f>
        <v>268</v>
      </c>
      <c r="R162" s="55">
        <f>Table1[W (proposed)]-Table1[[#This Row],[W (curr)]]</f>
        <v>0.21468965344573809</v>
      </c>
      <c r="S162" s="46"/>
      <c r="T162" s="45"/>
      <c r="U162" s="45"/>
      <c r="V162" s="45"/>
      <c r="W162" s="45"/>
    </row>
    <row r="163" spans="1:23" s="43" customFormat="1">
      <c r="A163" s="36">
        <v>44142</v>
      </c>
      <c r="B163" s="36" t="s">
        <v>12</v>
      </c>
      <c r="C163" s="36" t="s">
        <v>654</v>
      </c>
      <c r="D163" s="36">
        <v>4414</v>
      </c>
      <c r="E163" s="36">
        <v>2</v>
      </c>
      <c r="F163" s="37">
        <v>27</v>
      </c>
      <c r="G163" s="38">
        <v>9088.2986168091138</v>
      </c>
      <c r="H163" s="38">
        <f>Table1[[#This Row],[Cost]]+IF(Table1[[#This Row],[n]]=0,0,IFERROR(VLOOKUP(Table1[[#This Row],[DRG]],HCPCs,5,0),0))</f>
        <v>9114.9335890254206</v>
      </c>
      <c r="I163" s="39">
        <v>1.2533999999999994</v>
      </c>
      <c r="J163" s="39">
        <f>Table1[[#This Row],[W (3M)]]-IFERROR((Table1[[#This Row],[W (3M)]]-Table1[[#This Row],[Adjusted Cost]]*Casemix/TotalCost)*EXP(-a/Table1[[#This Row],[n]]),)</f>
        <v>1.0898478368291986</v>
      </c>
      <c r="K163" s="39">
        <f>VLOOKUP(Table1[[#This Row],[BaseDRG]],BaseDRGTable,13+Table1[[#This Row],[severity]],FALSE)</f>
        <v>2.1644638654208279</v>
      </c>
      <c r="L163" s="39">
        <f>IF(Table1[[#This Row],[W (severity)]]&lt;Table1[[#This Row],[W (curr)]],MAX(Table1[[#This Row],[W (severity)]],0.7*Table1[[#This Row],[W (curr)]]),Table1[[#This Row],[W (severity)]])</f>
        <v>2.1644638654208279</v>
      </c>
      <c r="M163" s="39">
        <f>ROUND(IF(VLOOKUP(Table1[[#This Row],[BaseDRG]],BaseDRGTable,8,0)&gt;0,Table1[[#This Row],[w (limit)]]*Current_CaseMix/$L$797,Table1[[#This Row],[w (limit)]]),10)</f>
        <v>2.3203705363</v>
      </c>
      <c r="N163" s="41">
        <f>Table1[[#This Row],[n]]</f>
        <v>27</v>
      </c>
      <c r="O163" s="56">
        <v>1.4006302901412269</v>
      </c>
      <c r="P163" s="40">
        <f>Table1[[#This Row],[W (proposed)]]/Table1[[#This Row],[W (curr)]]-1</f>
        <v>0.65666168483764187</v>
      </c>
      <c r="Q163" s="41">
        <f>RANK(Table1[[#This Row],[∆W%]],Table1[∆W%])</f>
        <v>64</v>
      </c>
      <c r="R163" s="55">
        <f>Table1[W (proposed)]-Table1[[#This Row],[W (curr)]]</f>
        <v>0.91974024615877314</v>
      </c>
      <c r="S163" s="46"/>
      <c r="T163" s="45"/>
      <c r="U163" s="45"/>
      <c r="V163" s="45"/>
      <c r="W163" s="45"/>
    </row>
    <row r="164" spans="1:23" s="43" customFormat="1">
      <c r="A164" s="36">
        <v>44143</v>
      </c>
      <c r="B164" s="36" t="s">
        <v>12</v>
      </c>
      <c r="C164" s="36" t="s">
        <v>788</v>
      </c>
      <c r="D164" s="36">
        <v>4414</v>
      </c>
      <c r="E164" s="36">
        <v>3</v>
      </c>
      <c r="F164" s="37">
        <v>52</v>
      </c>
      <c r="G164" s="38">
        <v>25553.502948906298</v>
      </c>
      <c r="H164" s="38">
        <f>Table1[[#This Row],[Cost]]+IF(Table1[[#This Row],[n]]=0,0,IFERROR(VLOOKUP(Table1[[#This Row],[DRG]],HCPCs,5,0),0))</f>
        <v>25847.042597656968</v>
      </c>
      <c r="I164" s="39">
        <v>1.7700000000000005</v>
      </c>
      <c r="J164" s="39">
        <f>Table1[[#This Row],[W (3M)]]-IFERROR((Table1[[#This Row],[W (3M)]]-Table1[[#This Row],[Adjusted Cost]]*Casemix/TotalCost)*EXP(-a/Table1[[#This Row],[n]]),)</f>
        <v>3.0565669712740293</v>
      </c>
      <c r="K164" s="39">
        <f>VLOOKUP(Table1[[#This Row],[BaseDRG]],BaseDRGTable,13+Table1[[#This Row],[severity]],FALSE)</f>
        <v>3.0565669712740293</v>
      </c>
      <c r="L164" s="39">
        <f>IF(Table1[[#This Row],[W (severity)]]&lt;Table1[[#This Row],[W (curr)]],MAX(Table1[[#This Row],[W (severity)]],0.7*Table1[[#This Row],[W (curr)]]),Table1[[#This Row],[W (severity)]])</f>
        <v>3.0565669712740293</v>
      </c>
      <c r="M164" s="39">
        <f>ROUND(IF(VLOOKUP(Table1[[#This Row],[BaseDRG]],BaseDRGTable,8,0)&gt;0,Table1[[#This Row],[w (limit)]]*Current_CaseMix/$L$797,Table1[[#This Row],[w (limit)]]),10)</f>
        <v>3.2767319684</v>
      </c>
      <c r="N164" s="41">
        <f>Table1[[#This Row],[n]]</f>
        <v>52</v>
      </c>
      <c r="O164" s="56">
        <v>2.0330994906762525</v>
      </c>
      <c r="P164" s="40">
        <f>Table1[[#This Row],[W (proposed)]]/Table1[[#This Row],[W (curr)]]-1</f>
        <v>0.61169287751387347</v>
      </c>
      <c r="Q164" s="41">
        <f>RANK(Table1[[#This Row],[∆W%]],Table1[∆W%])</f>
        <v>72</v>
      </c>
      <c r="R164" s="55">
        <f>Table1[W (proposed)]-Table1[[#This Row],[W (curr)]]</f>
        <v>1.2436324777237475</v>
      </c>
      <c r="S164" s="46"/>
      <c r="T164" s="45"/>
      <c r="U164" s="45"/>
      <c r="V164" s="45"/>
      <c r="W164" s="45"/>
    </row>
    <row r="165" spans="1:23" s="43" customFormat="1">
      <c r="A165" s="36">
        <v>44151</v>
      </c>
      <c r="B165" s="36" t="s">
        <v>12</v>
      </c>
      <c r="C165" s="36" t="s">
        <v>267</v>
      </c>
      <c r="D165" s="36">
        <v>4415</v>
      </c>
      <c r="E165" s="36">
        <v>1</v>
      </c>
      <c r="F165" s="37">
        <v>296</v>
      </c>
      <c r="G165" s="38">
        <v>12722.192559313651</v>
      </c>
      <c r="H165" s="38">
        <f>Table1[[#This Row],[Cost]]+IF(Table1[[#This Row],[n]]=0,0,IFERROR(VLOOKUP(Table1[[#This Row],[DRG]],HCPCs,5,0),0))</f>
        <v>12722.192559313651</v>
      </c>
      <c r="I165" s="39">
        <v>0.82190000000000385</v>
      </c>
      <c r="J165" s="39">
        <f>Table1[[#This Row],[W (3M)]]-IFERROR((Table1[[#This Row],[W (3M)]]-Table1[[#This Row],[Adjusted Cost]]*Casemix/TotalCost)*EXP(-a/Table1[[#This Row],[n]]),)</f>
        <v>1.5124241774498384</v>
      </c>
      <c r="K165" s="39">
        <f>VLOOKUP(Table1[[#This Row],[BaseDRG]],BaseDRGTable,13+Table1[[#This Row],[severity]],FALSE)</f>
        <v>1.5124241774498384</v>
      </c>
      <c r="L165" s="39">
        <f>IF(Table1[[#This Row],[W (severity)]]&lt;Table1[[#This Row],[W (curr)]],MAX(Table1[[#This Row],[W (severity)]],0.7*Table1[[#This Row],[W (curr)]]),Table1[[#This Row],[W (severity)]])</f>
        <v>1.5124241774498384</v>
      </c>
      <c r="M165" s="39">
        <f>ROUND(IF(VLOOKUP(Table1[[#This Row],[BaseDRG]],BaseDRGTable,8,0)&gt;0,Table1[[#This Row],[w (limit)]]*Current_CaseMix/$L$797,Table1[[#This Row],[w (limit)]]),10)</f>
        <v>1.6213643276</v>
      </c>
      <c r="N165" s="41">
        <f>Table1[[#This Row],[n]]</f>
        <v>296</v>
      </c>
      <c r="O165" s="56">
        <v>1.3598253048507993</v>
      </c>
      <c r="P165" s="40">
        <f>Table1[[#This Row],[W (proposed)]]/Table1[[#This Row],[W (curr)]]-1</f>
        <v>0.19233281055752749</v>
      </c>
      <c r="Q165" s="41">
        <f>RANK(Table1[[#This Row],[∆W%]],Table1[∆W%])</f>
        <v>233</v>
      </c>
      <c r="R165" s="55">
        <f>Table1[W (proposed)]-Table1[[#This Row],[W (curr)]]</f>
        <v>0.26153902274920071</v>
      </c>
      <c r="S165" s="46"/>
      <c r="T165" s="45"/>
      <c r="U165" s="45"/>
      <c r="V165" s="45"/>
      <c r="W165" s="45"/>
    </row>
    <row r="166" spans="1:23" s="43" customFormat="1">
      <c r="A166" s="36">
        <v>44152</v>
      </c>
      <c r="B166" s="36" t="s">
        <v>12</v>
      </c>
      <c r="C166" s="36" t="s">
        <v>799</v>
      </c>
      <c r="D166" s="36">
        <v>4415</v>
      </c>
      <c r="E166" s="36">
        <v>2</v>
      </c>
      <c r="F166" s="37">
        <v>168</v>
      </c>
      <c r="G166" s="38">
        <v>14211.85339718879</v>
      </c>
      <c r="H166" s="38">
        <f>Table1[[#This Row],[Cost]]+IF(Table1[[#This Row],[n]]=0,0,IFERROR(VLOOKUP(Table1[[#This Row],[DRG]],HCPCs,5,0),0))</f>
        <v>14267.723654314575</v>
      </c>
      <c r="I166" s="39">
        <v>1.1999000000000066</v>
      </c>
      <c r="J166" s="39">
        <f>Table1[[#This Row],[W (3M)]]-IFERROR((Table1[[#This Row],[W (3M)]]-Table1[[#This Row],[Adjusted Cost]]*Casemix/TotalCost)*EXP(-a/Table1[[#This Row],[n]]),)</f>
        <v>1.6958864812306136</v>
      </c>
      <c r="K166" s="39">
        <f>VLOOKUP(Table1[[#This Row],[BaseDRG]],BaseDRGTable,13+Table1[[#This Row],[severity]],FALSE)</f>
        <v>1.6958864812306136</v>
      </c>
      <c r="L166" s="39">
        <f>IF(Table1[[#This Row],[W (severity)]]&lt;Table1[[#This Row],[W (curr)]],MAX(Table1[[#This Row],[W (severity)]],0.7*Table1[[#This Row],[W (curr)]]),Table1[[#This Row],[W (severity)]])</f>
        <v>1.6958864812306136</v>
      </c>
      <c r="M166" s="39">
        <f>ROUND(IF(VLOOKUP(Table1[[#This Row],[BaseDRG]],BaseDRGTable,8,0)&gt;0,Table1[[#This Row],[w (limit)]]*Current_CaseMix/$L$797,Table1[[#This Row],[w (limit)]]),10)</f>
        <v>1.8180414497999999</v>
      </c>
      <c r="N166" s="41">
        <f>Table1[[#This Row],[n]]</f>
        <v>168</v>
      </c>
      <c r="O166" s="56">
        <v>1.6721085145616696</v>
      </c>
      <c r="P166" s="40">
        <f>Table1[[#This Row],[W (proposed)]]/Table1[[#This Row],[W (curr)]]-1</f>
        <v>8.7274799432849992E-2</v>
      </c>
      <c r="Q166" s="41">
        <f>RANK(Table1[[#This Row],[∆W%]],Table1[∆W%])</f>
        <v>322</v>
      </c>
      <c r="R166" s="55">
        <f>Table1[W (proposed)]-Table1[[#This Row],[W (curr)]]</f>
        <v>0.14593293523833029</v>
      </c>
      <c r="S166" s="46"/>
      <c r="T166" s="45"/>
      <c r="U166" s="45"/>
      <c r="V166" s="45"/>
      <c r="W166" s="45"/>
    </row>
    <row r="167" spans="1:23" s="43" customFormat="1">
      <c r="A167" s="36">
        <v>44153</v>
      </c>
      <c r="B167" s="36" t="s">
        <v>12</v>
      </c>
      <c r="C167" s="36" t="s">
        <v>797</v>
      </c>
      <c r="D167" s="36">
        <v>4415</v>
      </c>
      <c r="E167" s="36">
        <v>3</v>
      </c>
      <c r="F167" s="37">
        <v>335</v>
      </c>
      <c r="G167" s="38">
        <v>23259.798894160285</v>
      </c>
      <c r="H167" s="38">
        <f>Table1[[#This Row],[Cost]]+IF(Table1[[#This Row],[n]]=0,0,IFERROR(VLOOKUP(Table1[[#This Row],[DRG]],HCPCs,5,0),0))</f>
        <v>23289.656496289113</v>
      </c>
      <c r="I167" s="39">
        <v>2.0398000000000089</v>
      </c>
      <c r="J167" s="39">
        <f>Table1[[#This Row],[W (3M)]]-IFERROR((Table1[[#This Row],[W (3M)]]-Table1[[#This Row],[Adjusted Cost]]*Casemix/TotalCost)*EXP(-a/Table1[[#This Row],[n]]),)</f>
        <v>2.770366909236408</v>
      </c>
      <c r="K167" s="39">
        <f>VLOOKUP(Table1[[#This Row],[BaseDRG]],BaseDRGTable,13+Table1[[#This Row],[severity]],FALSE)</f>
        <v>2.770366909236408</v>
      </c>
      <c r="L167" s="39">
        <f>IF(Table1[[#This Row],[W (severity)]]&lt;Table1[[#This Row],[W (curr)]],MAX(Table1[[#This Row],[W (severity)]],0.7*Table1[[#This Row],[W (curr)]]),Table1[[#This Row],[W (severity)]])</f>
        <v>2.770366909236408</v>
      </c>
      <c r="M167" s="39">
        <f>ROUND(IF(VLOOKUP(Table1[[#This Row],[BaseDRG]],BaseDRGTable,8,0)&gt;0,Table1[[#This Row],[w (limit)]]*Current_CaseMix/$L$797,Table1[[#This Row],[w (limit)]]),10)</f>
        <v>2.9699168711000001</v>
      </c>
      <c r="N167" s="41">
        <f>Table1[[#This Row],[n]]</f>
        <v>335</v>
      </c>
      <c r="O167" s="56">
        <v>3.4083958042310476</v>
      </c>
      <c r="P167" s="40">
        <f>Table1[[#This Row],[W (proposed)]]/Table1[[#This Row],[W (curr)]]-1</f>
        <v>-0.12864671778633718</v>
      </c>
      <c r="Q167" s="41">
        <f>RANK(Table1[[#This Row],[∆W%]],Table1[∆W%])</f>
        <v>571</v>
      </c>
      <c r="R167" s="55">
        <f>Table1[W (proposed)]-Table1[[#This Row],[W (curr)]]</f>
        <v>-0.43847893313104747</v>
      </c>
      <c r="S167" s="46"/>
      <c r="T167" s="45"/>
      <c r="U167" s="45"/>
      <c r="V167" s="45"/>
      <c r="W167" s="45"/>
    </row>
    <row r="168" spans="1:23" s="43" customFormat="1">
      <c r="A168" s="36">
        <v>44161</v>
      </c>
      <c r="B168" s="36" t="s">
        <v>12</v>
      </c>
      <c r="C168" s="36" t="s">
        <v>302</v>
      </c>
      <c r="D168" s="36">
        <v>4416</v>
      </c>
      <c r="E168" s="36">
        <v>1</v>
      </c>
      <c r="F168" s="37">
        <v>2806</v>
      </c>
      <c r="G168" s="38">
        <v>3402.6952800042041</v>
      </c>
      <c r="H168" s="38">
        <f>Table1[[#This Row],[Cost]]+IF(Table1[[#This Row],[n]]=0,0,IFERROR(VLOOKUP(Table1[[#This Row],[DRG]],HCPCs,5,0),0))</f>
        <v>3402.6952800042041</v>
      </c>
      <c r="I168" s="39">
        <v>0.49199999999998145</v>
      </c>
      <c r="J168" s="39">
        <f>Table1[[#This Row],[W (3M)]]-IFERROR((Table1[[#This Row],[W (3M)]]-Table1[[#This Row],[Adjusted Cost]]*Casemix/TotalCost)*EXP(-a/Table1[[#This Row],[n]]),)</f>
        <v>0.40503969931874045</v>
      </c>
      <c r="K168" s="39">
        <f>VLOOKUP(Table1[[#This Row],[BaseDRG]],BaseDRGTable,13+Table1[[#This Row],[severity]],FALSE)</f>
        <v>0.40503969931874045</v>
      </c>
      <c r="L168" s="39">
        <f>IF(Table1[[#This Row],[W (severity)]]&lt;Table1[[#This Row],[W (curr)]],MAX(Table1[[#This Row],[W (severity)]],0.7*Table1[[#This Row],[W (curr)]]),Table1[[#This Row],[W (severity)]])</f>
        <v>0.40503969931874045</v>
      </c>
      <c r="M168" s="39">
        <f>ROUND(IF(VLOOKUP(Table1[[#This Row],[BaseDRG]],BaseDRGTable,8,0)&gt;0,Table1[[#This Row],[w (limit)]]*Current_CaseMix/$L$797,Table1[[#This Row],[w (limit)]]),10)</f>
        <v>0.43421477219999999</v>
      </c>
      <c r="N168" s="41">
        <f>Table1[[#This Row],[n]]</f>
        <v>2806</v>
      </c>
      <c r="O168" s="56">
        <v>0.45512836712488874</v>
      </c>
      <c r="P168" s="40">
        <f>Table1[[#This Row],[W (proposed)]]/Table1[[#This Row],[W (curr)]]-1</f>
        <v>-4.5950980944129971E-2</v>
      </c>
      <c r="Q168" s="41">
        <f>RANK(Table1[[#This Row],[∆W%]],Table1[∆W%])</f>
        <v>487</v>
      </c>
      <c r="R168" s="55">
        <f>Table1[W (proposed)]-Table1[[#This Row],[W (curr)]]</f>
        <v>-2.0913594924888756E-2</v>
      </c>
      <c r="S168" s="46"/>
      <c r="T168" s="45"/>
      <c r="U168" s="45"/>
      <c r="V168" s="45"/>
      <c r="W168" s="45"/>
    </row>
    <row r="169" spans="1:23" s="43" customFormat="1">
      <c r="A169" s="36">
        <v>44162</v>
      </c>
      <c r="B169" s="36" t="s">
        <v>12</v>
      </c>
      <c r="C169" s="36" t="s">
        <v>815</v>
      </c>
      <c r="D169" s="36">
        <v>4416</v>
      </c>
      <c r="E169" s="36">
        <v>2</v>
      </c>
      <c r="F169" s="37">
        <v>1203</v>
      </c>
      <c r="G169" s="38">
        <v>4778.5706059622662</v>
      </c>
      <c r="H169" s="38">
        <f>Table1[[#This Row],[Cost]]+IF(Table1[[#This Row],[n]]=0,0,IFERROR(VLOOKUP(Table1[[#This Row],[DRG]],HCPCs,5,0),0))</f>
        <v>4778.5706059622662</v>
      </c>
      <c r="I169" s="39">
        <v>0.84670000000001377</v>
      </c>
      <c r="J169" s="39">
        <f>Table1[[#This Row],[W (3M)]]-IFERROR((Table1[[#This Row],[W (3M)]]-Table1[[#This Row],[Adjusted Cost]]*Casemix/TotalCost)*EXP(-a/Table1[[#This Row],[n]]),)</f>
        <v>0.56896689740061501</v>
      </c>
      <c r="K169" s="39">
        <f>VLOOKUP(Table1[[#This Row],[BaseDRG]],BaseDRGTable,13+Table1[[#This Row],[severity]],FALSE)</f>
        <v>0.56896689740061501</v>
      </c>
      <c r="L169" s="39">
        <f>IF(Table1[[#This Row],[W (severity)]]&lt;Table1[[#This Row],[W (curr)]],MAX(Table1[[#This Row],[W (severity)]],0.7*Table1[[#This Row],[W (curr)]]),Table1[[#This Row],[W (severity)]])</f>
        <v>0.56896689740061501</v>
      </c>
      <c r="M169" s="39">
        <f>ROUND(IF(VLOOKUP(Table1[[#This Row],[BaseDRG]],BaseDRGTable,8,0)&gt;0,Table1[[#This Row],[w (limit)]]*Current_CaseMix/$L$797,Table1[[#This Row],[w (limit)]]),10)</f>
        <v>0.60994967200000005</v>
      </c>
      <c r="N169" s="41">
        <f>Table1[[#This Row],[n]]</f>
        <v>1203</v>
      </c>
      <c r="O169" s="56">
        <v>0.7431614995872563</v>
      </c>
      <c r="P169" s="40">
        <f>Table1[[#This Row],[W (proposed)]]/Table1[[#This Row],[W (curr)]]-1</f>
        <v>-0.17925017329509219</v>
      </c>
      <c r="Q169" s="41">
        <f>RANK(Table1[[#This Row],[∆W%]],Table1[∆W%])</f>
        <v>622</v>
      </c>
      <c r="R169" s="55">
        <f>Table1[W (proposed)]-Table1[[#This Row],[W (curr)]]</f>
        <v>-0.13321182758725625</v>
      </c>
      <c r="S169" s="46"/>
      <c r="T169" s="45"/>
      <c r="U169" s="45"/>
      <c r="V169" s="45"/>
      <c r="W169" s="45"/>
    </row>
    <row r="170" spans="1:23" s="43" customFormat="1">
      <c r="A170" s="36">
        <v>44163</v>
      </c>
      <c r="B170" s="36" t="s">
        <v>12</v>
      </c>
      <c r="C170" s="36" t="s">
        <v>826</v>
      </c>
      <c r="D170" s="36">
        <v>4416</v>
      </c>
      <c r="E170" s="36">
        <v>3</v>
      </c>
      <c r="F170" s="37">
        <v>720</v>
      </c>
      <c r="G170" s="38">
        <v>10900.637038710578</v>
      </c>
      <c r="H170" s="38">
        <f>Table1[[#This Row],[Cost]]+IF(Table1[[#This Row],[n]]=0,0,IFERROR(VLOOKUP(Table1[[#This Row],[DRG]],HCPCs,5,0),0))</f>
        <v>10994.6826470224</v>
      </c>
      <c r="I170" s="39">
        <v>1.3901000000000046</v>
      </c>
      <c r="J170" s="39">
        <f>Table1[[#This Row],[W (3M)]]-IFERROR((Table1[[#This Row],[W (3M)]]-Table1[[#This Row],[Adjusted Cost]]*Casemix/TotalCost)*EXP(-a/Table1[[#This Row],[n]]),)</f>
        <v>1.3087619231924765</v>
      </c>
      <c r="K170" s="39">
        <f>VLOOKUP(Table1[[#This Row],[BaseDRG]],BaseDRGTable,13+Table1[[#This Row],[severity]],FALSE)</f>
        <v>1.3087619231924765</v>
      </c>
      <c r="L170" s="39">
        <f>IF(Table1[[#This Row],[W (severity)]]&lt;Table1[[#This Row],[W (curr)]],MAX(Table1[[#This Row],[W (severity)]],0.7*Table1[[#This Row],[W (curr)]]),Table1[[#This Row],[W (severity)]])</f>
        <v>1.3087619231924765</v>
      </c>
      <c r="M170" s="39">
        <f>ROUND(IF(VLOOKUP(Table1[[#This Row],[BaseDRG]],BaseDRGTable,8,0)&gt;0,Table1[[#This Row],[w (limit)]]*Current_CaseMix/$L$797,Table1[[#This Row],[w (limit)]]),10)</f>
        <v>1.4030322493</v>
      </c>
      <c r="N170" s="41">
        <f>Table1[[#This Row],[n]]</f>
        <v>720</v>
      </c>
      <c r="O170" s="56">
        <v>1.7280406036232405</v>
      </c>
      <c r="P170" s="40">
        <f>Table1[[#This Row],[W (proposed)]]/Table1[[#This Row],[W (curr)]]-1</f>
        <v>-0.18807911899858409</v>
      </c>
      <c r="Q170" s="41">
        <f>RANK(Table1[[#This Row],[∆W%]],Table1[∆W%])</f>
        <v>626</v>
      </c>
      <c r="R170" s="55">
        <f>Table1[W (proposed)]-Table1[[#This Row],[W (curr)]]</f>
        <v>-0.32500835432324049</v>
      </c>
      <c r="S170" s="46"/>
      <c r="T170" s="45"/>
      <c r="U170" s="45"/>
      <c r="V170" s="45"/>
      <c r="W170" s="45"/>
    </row>
    <row r="171" spans="1:23" s="43" customFormat="1">
      <c r="A171" s="36">
        <v>44171</v>
      </c>
      <c r="B171" s="36" t="s">
        <v>12</v>
      </c>
      <c r="C171" s="36" t="s">
        <v>295</v>
      </c>
      <c r="D171" s="36">
        <v>4417</v>
      </c>
      <c r="E171" s="36">
        <v>1</v>
      </c>
      <c r="F171" s="37">
        <v>114</v>
      </c>
      <c r="G171" s="38">
        <v>5489.8763773684259</v>
      </c>
      <c r="H171" s="38">
        <f>Table1[[#This Row],[Cost]]+IF(Table1[[#This Row],[n]]=0,0,IFERROR(VLOOKUP(Table1[[#This Row],[DRG]],HCPCs,5,0),0))</f>
        <v>5500.4726080094488</v>
      </c>
      <c r="I171" s="39">
        <v>0.63280000000000214</v>
      </c>
      <c r="J171" s="39">
        <f>Table1[[#This Row],[W (3M)]]-IFERROR((Table1[[#This Row],[W (3M)]]-Table1[[#This Row],[Adjusted Cost]]*Casemix/TotalCost)*EXP(-a/Table1[[#This Row],[n]]),)</f>
        <v>0.65455525279664784</v>
      </c>
      <c r="K171" s="39">
        <f>VLOOKUP(Table1[[#This Row],[BaseDRG]],BaseDRGTable,13+Table1[[#This Row],[severity]],FALSE)</f>
        <v>0.65455525279664784</v>
      </c>
      <c r="L171" s="39">
        <f>IF(Table1[[#This Row],[W (severity)]]&lt;Table1[[#This Row],[W (curr)]],MAX(Table1[[#This Row],[W (severity)]],0.7*Table1[[#This Row],[W (curr)]]),Table1[[#This Row],[W (severity)]])</f>
        <v>0.65455525279664784</v>
      </c>
      <c r="M171" s="39">
        <f>ROUND(IF(VLOOKUP(Table1[[#This Row],[BaseDRG]],BaseDRGTable,8,0)&gt;0,Table1[[#This Row],[w (limit)]]*Current_CaseMix/$L$797,Table1[[#This Row],[w (limit)]]),10)</f>
        <v>0.70170297010000005</v>
      </c>
      <c r="N171" s="41">
        <f>Table1[[#This Row],[n]]</f>
        <v>114</v>
      </c>
      <c r="O171" s="56">
        <v>0.85293195282372791</v>
      </c>
      <c r="P171" s="40">
        <f>Table1[[#This Row],[W (proposed)]]/Table1[[#This Row],[W (curr)]]-1</f>
        <v>-0.17730486262481693</v>
      </c>
      <c r="Q171" s="41">
        <f>RANK(Table1[[#This Row],[∆W%]],Table1[∆W%])</f>
        <v>619</v>
      </c>
      <c r="R171" s="55">
        <f>Table1[W (proposed)]-Table1[[#This Row],[W (curr)]]</f>
        <v>-0.15122898272372787</v>
      </c>
      <c r="S171" s="46"/>
      <c r="T171" s="45"/>
      <c r="U171" s="45"/>
      <c r="V171" s="45"/>
      <c r="W171" s="45"/>
    </row>
    <row r="172" spans="1:23" s="43" customFormat="1">
      <c r="A172" s="36">
        <v>44172</v>
      </c>
      <c r="B172" s="36" t="s">
        <v>12</v>
      </c>
      <c r="C172" s="36" t="s">
        <v>790</v>
      </c>
      <c r="D172" s="36">
        <v>4417</v>
      </c>
      <c r="E172" s="36">
        <v>2</v>
      </c>
      <c r="F172" s="37">
        <v>107</v>
      </c>
      <c r="G172" s="38">
        <v>7898.6697883703127</v>
      </c>
      <c r="H172" s="38">
        <f>Table1[[#This Row],[Cost]]+IF(Table1[[#This Row],[n]]=0,0,IFERROR(VLOOKUP(Table1[[#This Row],[DRG]],HCPCs,5,0),0))</f>
        <v>7898.6697883703127</v>
      </c>
      <c r="I172" s="39">
        <v>0.85609999999999864</v>
      </c>
      <c r="J172" s="39">
        <f>Table1[[#This Row],[W (3M)]]-IFERROR((Table1[[#This Row],[W (3M)]]-Table1[[#This Row],[Adjusted Cost]]*Casemix/TotalCost)*EXP(-a/Table1[[#This Row],[n]]),)</f>
        <v>0.9395341448565091</v>
      </c>
      <c r="K172" s="39">
        <f>VLOOKUP(Table1[[#This Row],[BaseDRG]],BaseDRGTable,13+Table1[[#This Row],[severity]],FALSE)</f>
        <v>0.9395341448565091</v>
      </c>
      <c r="L172" s="39">
        <f>IF(Table1[[#This Row],[W (severity)]]&lt;Table1[[#This Row],[W (curr)]],MAX(Table1[[#This Row],[W (severity)]],0.7*Table1[[#This Row],[W (curr)]]),Table1[[#This Row],[W (severity)]])</f>
        <v>0.9395341448565091</v>
      </c>
      <c r="M172" s="39">
        <f>ROUND(IF(VLOOKUP(Table1[[#This Row],[BaseDRG]],BaseDRGTable,8,0)&gt;0,Table1[[#This Row],[w (limit)]]*Current_CaseMix/$L$797,Table1[[#This Row],[w (limit)]]),10)</f>
        <v>1.0072089363000001</v>
      </c>
      <c r="N172" s="41">
        <f>Table1[[#This Row],[n]]</f>
        <v>107</v>
      </c>
      <c r="O172" s="56">
        <v>1.0111389004401579</v>
      </c>
      <c r="P172" s="40">
        <f>Table1[[#This Row],[W (proposed)]]/Table1[[#This Row],[W (curr)]]-1</f>
        <v>-3.8866708999594213E-3</v>
      </c>
      <c r="Q172" s="41">
        <f>RANK(Table1[[#This Row],[∆W%]],Table1[∆W%])</f>
        <v>447</v>
      </c>
      <c r="R172" s="55">
        <f>Table1[W (proposed)]-Table1[[#This Row],[W (curr)]]</f>
        <v>-3.9299641401577823E-3</v>
      </c>
      <c r="S172" s="46"/>
      <c r="T172" s="45"/>
      <c r="U172" s="45"/>
      <c r="V172" s="45"/>
      <c r="W172" s="45"/>
    </row>
    <row r="173" spans="1:23" s="43" customFormat="1">
      <c r="A173" s="36">
        <v>44173</v>
      </c>
      <c r="B173" s="36" t="s">
        <v>12</v>
      </c>
      <c r="C173" s="36" t="s">
        <v>817</v>
      </c>
      <c r="D173" s="36">
        <v>4417</v>
      </c>
      <c r="E173" s="36">
        <v>3</v>
      </c>
      <c r="F173" s="37">
        <v>307</v>
      </c>
      <c r="G173" s="38">
        <v>10882.056053606253</v>
      </c>
      <c r="H173" s="38">
        <f>Table1[[#This Row],[Cost]]+IF(Table1[[#This Row],[n]]=0,0,IFERROR(VLOOKUP(Table1[[#This Row],[DRG]],HCPCs,5,0),0))</f>
        <v>10920.04193159514</v>
      </c>
      <c r="I173" s="39">
        <v>1.2391999999999979</v>
      </c>
      <c r="J173" s="39">
        <f>Table1[[#This Row],[W (3M)]]-IFERROR((Table1[[#This Row],[W (3M)]]-Table1[[#This Row],[Adjusted Cost]]*Casemix/TotalCost)*EXP(-a/Table1[[#This Row],[n]]),)</f>
        <v>1.2996295102232289</v>
      </c>
      <c r="K173" s="39">
        <f>VLOOKUP(Table1[[#This Row],[BaseDRG]],BaseDRGTable,13+Table1[[#This Row],[severity]],FALSE)</f>
        <v>1.2996295102232289</v>
      </c>
      <c r="L173" s="39">
        <f>IF(Table1[[#This Row],[W (severity)]]&lt;Table1[[#This Row],[W (curr)]],MAX(Table1[[#This Row],[W (severity)]],0.7*Table1[[#This Row],[W (curr)]]),Table1[[#This Row],[W (severity)]])</f>
        <v>1.2996295102232289</v>
      </c>
      <c r="M173" s="39">
        <f>ROUND(IF(VLOOKUP(Table1[[#This Row],[BaseDRG]],BaseDRGTable,8,0)&gt;0,Table1[[#This Row],[w (limit)]]*Current_CaseMix/$L$797,Table1[[#This Row],[w (limit)]]),10)</f>
        <v>1.3932420271999999</v>
      </c>
      <c r="N173" s="41">
        <f>Table1[[#This Row],[n]]</f>
        <v>307</v>
      </c>
      <c r="O173" s="56">
        <v>1.4700589953645595</v>
      </c>
      <c r="P173" s="40">
        <f>Table1[[#This Row],[W (proposed)]]/Table1[[#This Row],[W (curr)]]-1</f>
        <v>-5.2254343809861714E-2</v>
      </c>
      <c r="Q173" s="41">
        <f>RANK(Table1[[#This Row],[∆W%]],Table1[∆W%])</f>
        <v>497</v>
      </c>
      <c r="R173" s="55">
        <f>Table1[W (proposed)]-Table1[[#This Row],[W (curr)]]</f>
        <v>-7.6816968164559629E-2</v>
      </c>
      <c r="S173" s="46"/>
      <c r="T173" s="45"/>
      <c r="U173" s="45"/>
      <c r="V173" s="45"/>
      <c r="W173" s="45"/>
    </row>
    <row r="174" spans="1:23" s="43" customFormat="1">
      <c r="A174" s="36">
        <v>44181</v>
      </c>
      <c r="B174" s="36" t="s">
        <v>12</v>
      </c>
      <c r="C174" s="36" t="s">
        <v>53</v>
      </c>
      <c r="D174" s="36">
        <v>4418</v>
      </c>
      <c r="E174" s="36">
        <v>1</v>
      </c>
      <c r="F174" s="37">
        <v>2689</v>
      </c>
      <c r="G174" s="38">
        <v>2637.6944737831714</v>
      </c>
      <c r="H174" s="38">
        <f>Table1[[#This Row],[Cost]]+IF(Table1[[#This Row],[n]]=0,0,IFERROR(VLOOKUP(Table1[[#This Row],[DRG]],HCPCs,5,0),0))</f>
        <v>2637.6944737831714</v>
      </c>
      <c r="I174" s="39">
        <v>0.43089999999998513</v>
      </c>
      <c r="J174" s="39">
        <f>Table1[[#This Row],[W (3M)]]-IFERROR((Table1[[#This Row],[W (3M)]]-Table1[[#This Row],[Adjusted Cost]]*Casemix/TotalCost)*EXP(-a/Table1[[#This Row],[n]]),)</f>
        <v>0.31399342271217534</v>
      </c>
      <c r="K174" s="39">
        <f>VLOOKUP(Table1[[#This Row],[BaseDRG]],BaseDRGTable,13+Table1[[#This Row],[severity]],FALSE)</f>
        <v>0.31399342271217534</v>
      </c>
      <c r="L174" s="39">
        <f>IF(Table1[[#This Row],[W (severity)]]&lt;Table1[[#This Row],[W (curr)]],MAX(Table1[[#This Row],[W (severity)]],0.7*Table1[[#This Row],[W (curr)]]),Table1[[#This Row],[W (severity)]])</f>
        <v>0.31399342271217534</v>
      </c>
      <c r="M174" s="39">
        <f>ROUND(IF(VLOOKUP(Table1[[#This Row],[BaseDRG]],BaseDRGTable,8,0)&gt;0,Table1[[#This Row],[w (limit)]]*Current_CaseMix/$L$797,Table1[[#This Row],[w (limit)]]),10)</f>
        <v>0.33661041809999998</v>
      </c>
      <c r="N174" s="41">
        <f>Table1[[#This Row],[n]]</f>
        <v>2689</v>
      </c>
      <c r="O174" s="56">
        <v>0.38146605349013873</v>
      </c>
      <c r="P174" s="40">
        <f>Table1[[#This Row],[W (proposed)]]/Table1[[#This Row],[W (curr)]]-1</f>
        <v>-0.11758748905634486</v>
      </c>
      <c r="Q174" s="41">
        <f>RANK(Table1[[#This Row],[∆W%]],Table1[∆W%])</f>
        <v>559</v>
      </c>
      <c r="R174" s="55">
        <f>Table1[W (proposed)]-Table1[[#This Row],[W (curr)]]</f>
        <v>-4.4855635390138759E-2</v>
      </c>
      <c r="S174" s="46"/>
      <c r="T174" s="45"/>
      <c r="U174" s="45"/>
      <c r="V174" s="45"/>
      <c r="W174" s="45"/>
    </row>
    <row r="175" spans="1:23" s="43" customFormat="1">
      <c r="A175" s="36">
        <v>44182</v>
      </c>
      <c r="B175" s="36" t="s">
        <v>12</v>
      </c>
      <c r="C175" s="36" t="s">
        <v>345</v>
      </c>
      <c r="D175" s="36">
        <v>4418</v>
      </c>
      <c r="E175" s="36">
        <v>2</v>
      </c>
      <c r="F175" s="37">
        <v>492</v>
      </c>
      <c r="G175" s="38">
        <v>4140.7470909089243</v>
      </c>
      <c r="H175" s="38">
        <f>Table1[[#This Row],[Cost]]+IF(Table1[[#This Row],[n]]=0,0,IFERROR(VLOOKUP(Table1[[#This Row],[DRG]],HCPCs,5,0),0))</f>
        <v>4140.7470909089243</v>
      </c>
      <c r="I175" s="39">
        <v>0.66309999999999159</v>
      </c>
      <c r="J175" s="39">
        <f>Table1[[#This Row],[W (3M)]]-IFERROR((Table1[[#This Row],[W (3M)]]-Table1[[#This Row],[Adjusted Cost]]*Casemix/TotalCost)*EXP(-a/Table1[[#This Row],[n]]),)</f>
        <v>0.49314007555478556</v>
      </c>
      <c r="K175" s="39">
        <f>VLOOKUP(Table1[[#This Row],[BaseDRG]],BaseDRGTable,13+Table1[[#This Row],[severity]],FALSE)</f>
        <v>0.49314007555478556</v>
      </c>
      <c r="L175" s="39">
        <f>IF(Table1[[#This Row],[W (severity)]]&lt;Table1[[#This Row],[W (curr)]],MAX(Table1[[#This Row],[W (severity)]],0.7*Table1[[#This Row],[W (curr)]]),Table1[[#This Row],[W (severity)]])</f>
        <v>0.49314007555478556</v>
      </c>
      <c r="M175" s="39">
        <f>ROUND(IF(VLOOKUP(Table1[[#This Row],[BaseDRG]],BaseDRGTable,8,0)&gt;0,Table1[[#This Row],[w (limit)]]*Current_CaseMix/$L$797,Table1[[#This Row],[w (limit)]]),10)</f>
        <v>0.52866103230000006</v>
      </c>
      <c r="N175" s="41">
        <f>Table1[[#This Row],[n]]</f>
        <v>492</v>
      </c>
      <c r="O175" s="56">
        <v>0.6534348435625692</v>
      </c>
      <c r="P175" s="40">
        <f>Table1[[#This Row],[W (proposed)]]/Table1[[#This Row],[W (curr)]]-1</f>
        <v>-0.19095065482320195</v>
      </c>
      <c r="Q175" s="41">
        <f>RANK(Table1[[#This Row],[∆W%]],Table1[∆W%])</f>
        <v>629</v>
      </c>
      <c r="R175" s="55">
        <f>Table1[W (proposed)]-Table1[[#This Row],[W (curr)]]</f>
        <v>-0.12477381126256915</v>
      </c>
      <c r="S175" s="46"/>
      <c r="T175" s="45"/>
      <c r="U175" s="45"/>
      <c r="V175" s="45"/>
      <c r="W175" s="45"/>
    </row>
    <row r="176" spans="1:23" s="43" customFormat="1">
      <c r="A176" s="36">
        <v>44183</v>
      </c>
      <c r="B176" s="36" t="s">
        <v>12</v>
      </c>
      <c r="C176" s="36" t="s">
        <v>348</v>
      </c>
      <c r="D176" s="36">
        <v>4418</v>
      </c>
      <c r="E176" s="36">
        <v>3</v>
      </c>
      <c r="F176" s="37">
        <v>816</v>
      </c>
      <c r="G176" s="38">
        <v>4342.0464236687558</v>
      </c>
      <c r="H176" s="38">
        <f>Table1[[#This Row],[Cost]]+IF(Table1[[#This Row],[n]]=0,0,IFERROR(VLOOKUP(Table1[[#This Row],[DRG]],HCPCs,5,0),0))</f>
        <v>4342.0464236687558</v>
      </c>
      <c r="I176" s="39">
        <v>0.69110000000000471</v>
      </c>
      <c r="J176" s="39">
        <f>Table1[[#This Row],[W (3M)]]-IFERROR((Table1[[#This Row],[W (3M)]]-Table1[[#This Row],[Adjusted Cost]]*Casemix/TotalCost)*EXP(-a/Table1[[#This Row],[n]]),)</f>
        <v>0.51699445983047998</v>
      </c>
      <c r="K176" s="39">
        <f>VLOOKUP(Table1[[#This Row],[BaseDRG]],BaseDRGTable,13+Table1[[#This Row],[severity]],FALSE)</f>
        <v>0.51699445983047998</v>
      </c>
      <c r="L176" s="39">
        <f>IF(Table1[[#This Row],[W (severity)]]&lt;Table1[[#This Row],[W (curr)]],MAX(Table1[[#This Row],[W (severity)]],0.7*Table1[[#This Row],[W (curr)]]),Table1[[#This Row],[W (severity)]])</f>
        <v>0.51699445983047998</v>
      </c>
      <c r="M176" s="39">
        <f>ROUND(IF(VLOOKUP(Table1[[#This Row],[BaseDRG]],BaseDRGTable,8,0)&gt;0,Table1[[#This Row],[w (limit)]]*Current_CaseMix/$L$797,Table1[[#This Row],[w (limit)]]),10)</f>
        <v>0.55423365170000005</v>
      </c>
      <c r="N176" s="41">
        <f>Table1[[#This Row],[n]]</f>
        <v>816</v>
      </c>
      <c r="O176" s="56">
        <v>0.66136091806080088</v>
      </c>
      <c r="P176" s="40">
        <f>Table1[[#This Row],[W (proposed)]]/Table1[[#This Row],[W (curr)]]-1</f>
        <v>-0.16198003757904589</v>
      </c>
      <c r="Q176" s="41">
        <f>RANK(Table1[[#This Row],[∆W%]],Table1[∆W%])</f>
        <v>605</v>
      </c>
      <c r="R176" s="55">
        <f>Table1[W (proposed)]-Table1[[#This Row],[W (curr)]]</f>
        <v>-0.10712726636080083</v>
      </c>
      <c r="S176" s="46"/>
      <c r="T176" s="45"/>
      <c r="U176" s="45"/>
      <c r="V176" s="45"/>
      <c r="W176" s="45"/>
    </row>
    <row r="177" spans="1:23" s="43" customFormat="1">
      <c r="A177" s="36">
        <v>44191</v>
      </c>
      <c r="B177" s="36" t="s">
        <v>12</v>
      </c>
      <c r="C177" s="36" t="s">
        <v>221</v>
      </c>
      <c r="D177" s="36">
        <v>4419</v>
      </c>
      <c r="E177" s="36">
        <v>1</v>
      </c>
      <c r="F177" s="37">
        <v>17</v>
      </c>
      <c r="G177" s="38">
        <v>5550.7355588235278</v>
      </c>
      <c r="H177" s="38">
        <f>Table1[[#This Row],[Cost]]+IF(Table1[[#This Row],[n]]=0,0,IFERROR(VLOOKUP(Table1[[#This Row],[DRG]],HCPCs,5,0),0))</f>
        <v>5550.7355588235278</v>
      </c>
      <c r="I177" s="39">
        <v>0.82540000000000013</v>
      </c>
      <c r="J177" s="39">
        <f>Table1[[#This Row],[W (3M)]]-IFERROR((Table1[[#This Row],[W (3M)]]-Table1[[#This Row],[Adjusted Cost]]*Casemix/TotalCost)*EXP(-a/Table1[[#This Row],[n]]),)</f>
        <v>0.66826259631291385</v>
      </c>
      <c r="K177" s="39">
        <f>VLOOKUP(Table1[[#This Row],[BaseDRG]],BaseDRGTable,13+Table1[[#This Row],[severity]],FALSE)</f>
        <v>0.66826259631291385</v>
      </c>
      <c r="L177" s="39">
        <f>IF(Table1[[#This Row],[W (severity)]]&lt;Table1[[#This Row],[W (curr)]],MAX(Table1[[#This Row],[W (severity)]],0.7*Table1[[#This Row],[W (curr)]]),Table1[[#This Row],[W (severity)]])</f>
        <v>0.66826259631291385</v>
      </c>
      <c r="M177" s="39">
        <f>ROUND(IF(VLOOKUP(Table1[[#This Row],[BaseDRG]],BaseDRGTable,8,0)&gt;0,Table1[[#This Row],[w (limit)]]*Current_CaseMix/$L$797,Table1[[#This Row],[w (limit)]]),10)</f>
        <v>0.71639765570000002</v>
      </c>
      <c r="N177" s="41">
        <f>Table1[[#This Row],[n]]</f>
        <v>17</v>
      </c>
      <c r="O177" s="56">
        <v>0.68415036348562408</v>
      </c>
      <c r="P177" s="40">
        <f>Table1[[#This Row],[W (proposed)]]/Table1[[#This Row],[W (curr)]]-1</f>
        <v>4.7134802428638212E-2</v>
      </c>
      <c r="Q177" s="41">
        <f>RANK(Table1[[#This Row],[∆W%]],Table1[∆W%])</f>
        <v>364</v>
      </c>
      <c r="R177" s="55">
        <f>Table1[W (proposed)]-Table1[[#This Row],[W (curr)]]</f>
        <v>3.2247292214375944E-2</v>
      </c>
      <c r="S177" s="46"/>
      <c r="T177" s="45"/>
      <c r="U177" s="45"/>
      <c r="V177" s="45"/>
      <c r="W177" s="45"/>
    </row>
    <row r="178" spans="1:23" s="43" customFormat="1">
      <c r="A178" s="36">
        <v>44192</v>
      </c>
      <c r="B178" s="36" t="s">
        <v>12</v>
      </c>
      <c r="C178" s="36" t="s">
        <v>497</v>
      </c>
      <c r="D178" s="36">
        <v>4419</v>
      </c>
      <c r="E178" s="36">
        <v>2</v>
      </c>
      <c r="F178" s="37">
        <v>8</v>
      </c>
      <c r="G178" s="38">
        <v>7145.7361375</v>
      </c>
      <c r="H178" s="38">
        <f>Table1[[#This Row],[Cost]]+IF(Table1[[#This Row],[n]]=0,0,IFERROR(VLOOKUP(Table1[[#This Row],[DRG]],HCPCs,5,0),0))</f>
        <v>7160.8224823881792</v>
      </c>
      <c r="I178" s="39">
        <v>1.0793000000000006</v>
      </c>
      <c r="J178" s="39">
        <f>Table1[[#This Row],[W (3M)]]-IFERROR((Table1[[#This Row],[W (3M)]]-Table1[[#This Row],[Adjusted Cost]]*Casemix/TotalCost)*EXP(-a/Table1[[#This Row],[n]]),)</f>
        <v>0.87393451740766848</v>
      </c>
      <c r="K178" s="39">
        <f>VLOOKUP(Table1[[#This Row],[BaseDRG]],BaseDRGTable,13+Table1[[#This Row],[severity]],FALSE)</f>
        <v>0.87393451740766848</v>
      </c>
      <c r="L178" s="39">
        <f>IF(Table1[[#This Row],[W (severity)]]&lt;Table1[[#This Row],[W (curr)]],MAX(Table1[[#This Row],[W (severity)]],0.7*Table1[[#This Row],[W (curr)]]),Table1[[#This Row],[W (severity)]])</f>
        <v>1.0469294928801083</v>
      </c>
      <c r="M178" s="39">
        <f>ROUND(IF(VLOOKUP(Table1[[#This Row],[BaseDRG]],BaseDRGTable,8,0)&gt;0,Table1[[#This Row],[w (limit)]]*Current_CaseMix/$L$797,Table1[[#This Row],[w (limit)]]),10)</f>
        <v>1.122339988</v>
      </c>
      <c r="N178" s="41">
        <f>Table1[[#This Row],[n]]</f>
        <v>8</v>
      </c>
      <c r="O178" s="56">
        <v>1.4956135612572976</v>
      </c>
      <c r="P178" s="40">
        <f>Table1[[#This Row],[W (proposed)]]/Table1[[#This Row],[W (curr)]]-1</f>
        <v>-0.24957889051467452</v>
      </c>
      <c r="Q178" s="41">
        <f>RANK(Table1[[#This Row],[∆W%]],Table1[∆W%])</f>
        <v>773</v>
      </c>
      <c r="R178" s="55">
        <f>Table1[W (proposed)]-Table1[[#This Row],[W (curr)]]</f>
        <v>-0.3732735732572976</v>
      </c>
      <c r="S178" s="46"/>
      <c r="T178" s="45"/>
      <c r="U178" s="45"/>
      <c r="V178" s="45"/>
      <c r="W178" s="45"/>
    </row>
    <row r="179" spans="1:23" s="43" customFormat="1">
      <c r="A179" s="36">
        <v>44193</v>
      </c>
      <c r="B179" s="36" t="s">
        <v>12</v>
      </c>
      <c r="C179" s="36" t="s">
        <v>762</v>
      </c>
      <c r="D179" s="36">
        <v>4419</v>
      </c>
      <c r="E179" s="36">
        <v>3</v>
      </c>
      <c r="F179" s="37">
        <v>37</v>
      </c>
      <c r="G179" s="38">
        <v>18783.372669921511</v>
      </c>
      <c r="H179" s="38">
        <f>Table1[[#This Row],[Cost]]+IF(Table1[[#This Row],[n]]=0,0,IFERROR(VLOOKUP(Table1[[#This Row],[DRG]],HCPCs,5,0),0))</f>
        <v>18787.719819689235</v>
      </c>
      <c r="I179" s="39">
        <v>1.6060999999999999</v>
      </c>
      <c r="J179" s="39">
        <f>Table1[[#This Row],[W (3M)]]-IFERROR((Table1[[#This Row],[W (3M)]]-Table1[[#This Row],[Adjusted Cost]]*Casemix/TotalCost)*EXP(-a/Table1[[#This Row],[n]]),)</f>
        <v>2.2227797737038775</v>
      </c>
      <c r="K179" s="39">
        <f>VLOOKUP(Table1[[#This Row],[BaseDRG]],BaseDRGTable,13+Table1[[#This Row],[severity]],FALSE)</f>
        <v>2.2227797737038775</v>
      </c>
      <c r="L179" s="39">
        <f>IF(Table1[[#This Row],[W (severity)]]&lt;Table1[[#This Row],[W (curr)]],MAX(Table1[[#This Row],[W (severity)]],0.7*Table1[[#This Row],[W (curr)]]),Table1[[#This Row],[W (severity)]])</f>
        <v>2.2227797737038775</v>
      </c>
      <c r="M179" s="39">
        <f>ROUND(IF(VLOOKUP(Table1[[#This Row],[BaseDRG]],BaseDRGTable,8,0)&gt;0,Table1[[#This Row],[w (limit)]]*Current_CaseMix/$L$797,Table1[[#This Row],[w (limit)]]),10)</f>
        <v>2.3828869484999999</v>
      </c>
      <c r="N179" s="41">
        <f>Table1[[#This Row],[n]]</f>
        <v>37</v>
      </c>
      <c r="O179" s="56">
        <v>2.4743219295136298</v>
      </c>
      <c r="P179" s="40">
        <f>Table1[[#This Row],[W (proposed)]]/Table1[[#This Row],[W (curr)]]-1</f>
        <v>-3.6953550757884979E-2</v>
      </c>
      <c r="Q179" s="41">
        <f>RANK(Table1[[#This Row],[∆W%]],Table1[∆W%])</f>
        <v>481</v>
      </c>
      <c r="R179" s="55">
        <f>Table1[W (proposed)]-Table1[[#This Row],[W (curr)]]</f>
        <v>-9.1434981013629901E-2</v>
      </c>
      <c r="S179" s="46"/>
      <c r="T179" s="45"/>
      <c r="U179" s="45"/>
      <c r="V179" s="45"/>
      <c r="W179" s="45"/>
    </row>
    <row r="180" spans="1:23" s="43" customFormat="1">
      <c r="A180" s="36">
        <v>44201</v>
      </c>
      <c r="B180" s="36" t="s">
        <v>12</v>
      </c>
      <c r="C180" s="36" t="s">
        <v>277</v>
      </c>
      <c r="D180" s="36">
        <v>4420</v>
      </c>
      <c r="E180" s="36">
        <v>1</v>
      </c>
      <c r="F180" s="37">
        <v>92</v>
      </c>
      <c r="G180" s="38">
        <v>5614.3945610230176</v>
      </c>
      <c r="H180" s="38">
        <f>Table1[[#This Row],[Cost]]+IF(Table1[[#This Row],[n]]=0,0,IFERROR(VLOOKUP(Table1[[#This Row],[DRG]],HCPCs,5,0),0))</f>
        <v>5614.3945610230176</v>
      </c>
      <c r="I180" s="39">
        <v>0.59250000000000069</v>
      </c>
      <c r="J180" s="39">
        <f>Table1[[#This Row],[W (3M)]]-IFERROR((Table1[[#This Row],[W (3M)]]-Table1[[#This Row],[Adjusted Cost]]*Casemix/TotalCost)*EXP(-a/Table1[[#This Row],[n]]),)</f>
        <v>0.6676123245265646</v>
      </c>
      <c r="K180" s="39">
        <f>VLOOKUP(Table1[[#This Row],[BaseDRG]],BaseDRGTable,13+Table1[[#This Row],[severity]],FALSE)</f>
        <v>0.6676123245265646</v>
      </c>
      <c r="L180" s="39">
        <f>IF(Table1[[#This Row],[W (severity)]]&lt;Table1[[#This Row],[W (curr)]],MAX(Table1[[#This Row],[W (severity)]],0.7*Table1[[#This Row],[W (curr)]]),Table1[[#This Row],[W (severity)]])</f>
        <v>0.6676123245265646</v>
      </c>
      <c r="M180" s="39">
        <f>ROUND(IF(VLOOKUP(Table1[[#This Row],[BaseDRG]],BaseDRGTable,8,0)&gt;0,Table1[[#This Row],[w (limit)]]*Current_CaseMix/$L$797,Table1[[#This Row],[w (limit)]]),10)</f>
        <v>0.7157005447</v>
      </c>
      <c r="N180" s="41">
        <f>Table1[[#This Row],[n]]</f>
        <v>92</v>
      </c>
      <c r="O180" s="56">
        <v>0.6091373726161855</v>
      </c>
      <c r="P180" s="40">
        <f>Table1[[#This Row],[W (proposed)]]/Table1[[#This Row],[W (curr)]]-1</f>
        <v>0.17494111652702582</v>
      </c>
      <c r="Q180" s="41">
        <f>RANK(Table1[[#This Row],[∆W%]],Table1[∆W%])</f>
        <v>246</v>
      </c>
      <c r="R180" s="55">
        <f>Table1[W (proposed)]-Table1[[#This Row],[W (curr)]]</f>
        <v>0.10656317208381449</v>
      </c>
      <c r="S180" s="46"/>
      <c r="T180" s="45"/>
      <c r="U180" s="45"/>
      <c r="V180" s="45"/>
      <c r="W180" s="45"/>
    </row>
    <row r="181" spans="1:23" s="43" customFormat="1">
      <c r="A181" s="36">
        <v>44202</v>
      </c>
      <c r="B181" s="36" t="s">
        <v>12</v>
      </c>
      <c r="C181" s="36" t="s">
        <v>414</v>
      </c>
      <c r="D181" s="36">
        <v>4420</v>
      </c>
      <c r="E181" s="36">
        <v>2</v>
      </c>
      <c r="F181" s="37">
        <v>37</v>
      </c>
      <c r="G181" s="38">
        <v>10446.808628131186</v>
      </c>
      <c r="H181" s="38">
        <f>Table1[[#This Row],[Cost]]+IF(Table1[[#This Row],[n]]=0,0,IFERROR(VLOOKUP(Table1[[#This Row],[DRG]],HCPCs,5,0),0))</f>
        <v>10481.091123186594</v>
      </c>
      <c r="I181" s="39">
        <v>0.99029999999999907</v>
      </c>
      <c r="J181" s="39">
        <f>Table1[[#This Row],[W (3M)]]-IFERROR((Table1[[#This Row],[W (3M)]]-Table1[[#This Row],[Adjusted Cost]]*Casemix/TotalCost)*EXP(-a/Table1[[#This Row],[n]]),)</f>
        <v>1.2420376475229529</v>
      </c>
      <c r="K181" s="39">
        <f>VLOOKUP(Table1[[#This Row],[BaseDRG]],BaseDRGTable,13+Table1[[#This Row],[severity]],FALSE)</f>
        <v>1.2420376475229529</v>
      </c>
      <c r="L181" s="39">
        <f>IF(Table1[[#This Row],[W (severity)]]&lt;Table1[[#This Row],[W (curr)]],MAX(Table1[[#This Row],[W (severity)]],0.7*Table1[[#This Row],[W (curr)]]),Table1[[#This Row],[W (severity)]])</f>
        <v>1.2420376475229529</v>
      </c>
      <c r="M181" s="39">
        <f>ROUND(IF(VLOOKUP(Table1[[#This Row],[BaseDRG]],BaseDRGTable,8,0)&gt;0,Table1[[#This Row],[w (limit)]]*Current_CaseMix/$L$797,Table1[[#This Row],[w (limit)]]),10)</f>
        <v>1.3315018136000001</v>
      </c>
      <c r="N181" s="41">
        <f>Table1[[#This Row],[n]]</f>
        <v>37</v>
      </c>
      <c r="O181" s="56">
        <v>1.1447376120410011</v>
      </c>
      <c r="P181" s="40">
        <f>Table1[[#This Row],[W (proposed)]]/Table1[[#This Row],[W (curr)]]-1</f>
        <v>0.16315022726125794</v>
      </c>
      <c r="Q181" s="41">
        <f>RANK(Table1[[#This Row],[∆W%]],Table1[∆W%])</f>
        <v>256</v>
      </c>
      <c r="R181" s="55">
        <f>Table1[W (proposed)]-Table1[[#This Row],[W (curr)]]</f>
        <v>0.18676420155899898</v>
      </c>
      <c r="S181" s="46"/>
      <c r="T181" s="45"/>
      <c r="U181" s="45"/>
      <c r="V181" s="45"/>
      <c r="W181" s="45"/>
    </row>
    <row r="182" spans="1:23" s="43" customFormat="1">
      <c r="A182" s="36">
        <v>44203</v>
      </c>
      <c r="B182" s="36" t="s">
        <v>12</v>
      </c>
      <c r="C182" s="36" t="s">
        <v>338</v>
      </c>
      <c r="D182" s="36">
        <v>4420</v>
      </c>
      <c r="E182" s="36">
        <v>3</v>
      </c>
      <c r="F182" s="37">
        <v>58</v>
      </c>
      <c r="G182" s="38">
        <v>13813.634667183573</v>
      </c>
      <c r="H182" s="38">
        <f>Table1[[#This Row],[Cost]]+IF(Table1[[#This Row],[n]]=0,0,IFERROR(VLOOKUP(Table1[[#This Row],[DRG]],HCPCs,5,0),0))</f>
        <v>13813.634667183573</v>
      </c>
      <c r="I182" s="39">
        <v>1.5656000000000012</v>
      </c>
      <c r="J182" s="39">
        <f>Table1[[#This Row],[W (3M)]]-IFERROR((Table1[[#This Row],[W (3M)]]-Table1[[#This Row],[Adjusted Cost]]*Casemix/TotalCost)*EXP(-a/Table1[[#This Row],[n]]),)</f>
        <v>1.6431280371390704</v>
      </c>
      <c r="K182" s="39">
        <f>VLOOKUP(Table1[[#This Row],[BaseDRG]],BaseDRGTable,13+Table1[[#This Row],[severity]],FALSE)</f>
        <v>1.6431280371390704</v>
      </c>
      <c r="L182" s="39">
        <f>IF(Table1[[#This Row],[W (severity)]]&lt;Table1[[#This Row],[W (curr)]],MAX(Table1[[#This Row],[W (severity)]],0.7*Table1[[#This Row],[W (curr)]]),Table1[[#This Row],[W (severity)]])</f>
        <v>1.7424779775811745</v>
      </c>
      <c r="M182" s="39">
        <f>ROUND(IF(VLOOKUP(Table1[[#This Row],[BaseDRG]],BaseDRGTable,8,0)&gt;0,Table1[[#This Row],[w (limit)]]*Current_CaseMix/$L$797,Table1[[#This Row],[w (limit)]]),10)</f>
        <v>1.8679889389</v>
      </c>
      <c r="N182" s="41">
        <f>Table1[[#This Row],[n]]</f>
        <v>58</v>
      </c>
      <c r="O182" s="56">
        <v>2.4892542536873923</v>
      </c>
      <c r="P182" s="40">
        <f>Table1[[#This Row],[W (proposed)]]/Table1[[#This Row],[W (curr)]]-1</f>
        <v>-0.2495788904918399</v>
      </c>
      <c r="Q182" s="41">
        <f>RANK(Table1[[#This Row],[∆W%]],Table1[∆W%])</f>
        <v>731</v>
      </c>
      <c r="R182" s="55">
        <f>Table1[W (proposed)]-Table1[[#This Row],[W (curr)]]</f>
        <v>-0.62126531478739233</v>
      </c>
      <c r="S182" s="46"/>
      <c r="T182" s="45"/>
      <c r="U182" s="45"/>
      <c r="V182" s="45"/>
      <c r="W182" s="45"/>
    </row>
    <row r="183" spans="1:23" s="43" customFormat="1">
      <c r="A183" s="36">
        <v>44211</v>
      </c>
      <c r="B183" s="36" t="s">
        <v>12</v>
      </c>
      <c r="C183" s="36" t="s">
        <v>297</v>
      </c>
      <c r="D183" s="36">
        <v>4421</v>
      </c>
      <c r="E183" s="36">
        <v>1</v>
      </c>
      <c r="F183" s="37">
        <v>948</v>
      </c>
      <c r="G183" s="38">
        <v>2954.8744354399532</v>
      </c>
      <c r="H183" s="38">
        <f>Table1[[#This Row],[Cost]]+IF(Table1[[#This Row],[n]]=0,0,IFERROR(VLOOKUP(Table1[[#This Row],[DRG]],HCPCs,5,0),0))</f>
        <v>2954.8744354399532</v>
      </c>
      <c r="I183" s="39">
        <v>0.48419999999999069</v>
      </c>
      <c r="J183" s="39">
        <f>Table1[[#This Row],[W (3M)]]-IFERROR((Table1[[#This Row],[W (3M)]]-Table1[[#This Row],[Adjusted Cost]]*Casemix/TotalCost)*EXP(-a/Table1[[#This Row],[n]]),)</f>
        <v>0.35182358699946104</v>
      </c>
      <c r="K183" s="39">
        <f>VLOOKUP(Table1[[#This Row],[BaseDRG]],BaseDRGTable,13+Table1[[#This Row],[severity]],FALSE)</f>
        <v>0.35182358699946104</v>
      </c>
      <c r="L183" s="39">
        <f>IF(Table1[[#This Row],[W (severity)]]&lt;Table1[[#This Row],[W (curr)]],MAX(Table1[[#This Row],[W (severity)]],0.7*Table1[[#This Row],[W (curr)]]),Table1[[#This Row],[W (severity)]])</f>
        <v>0.35182358699946104</v>
      </c>
      <c r="M183" s="39">
        <f>ROUND(IF(VLOOKUP(Table1[[#This Row],[BaseDRG]],BaseDRGTable,8,0)&gt;0,Table1[[#This Row],[w (limit)]]*Current_CaseMix/$L$797,Table1[[#This Row],[w (limit)]]),10)</f>
        <v>0.37716549500000002</v>
      </c>
      <c r="N183" s="41">
        <f>Table1[[#This Row],[n]]</f>
        <v>948</v>
      </c>
      <c r="O183" s="56">
        <v>0.36409198528569203</v>
      </c>
      <c r="P183" s="40">
        <f>Table1[[#This Row],[W (proposed)]]/Table1[[#This Row],[W (curr)]]-1</f>
        <v>3.5907161493954787E-2</v>
      </c>
      <c r="Q183" s="41">
        <f>RANK(Table1[[#This Row],[∆W%]],Table1[∆W%])</f>
        <v>375</v>
      </c>
      <c r="R183" s="55">
        <f>Table1[W (proposed)]-Table1[[#This Row],[W (curr)]]</f>
        <v>1.3073509714307985E-2</v>
      </c>
      <c r="S183" s="46"/>
      <c r="T183" s="45"/>
      <c r="U183" s="45"/>
      <c r="V183" s="45"/>
      <c r="W183" s="45"/>
    </row>
    <row r="184" spans="1:23" s="43" customFormat="1">
      <c r="A184" s="36">
        <v>44212</v>
      </c>
      <c r="B184" s="36" t="s">
        <v>12</v>
      </c>
      <c r="C184" s="36" t="s">
        <v>361</v>
      </c>
      <c r="D184" s="36">
        <v>4421</v>
      </c>
      <c r="E184" s="36">
        <v>2</v>
      </c>
      <c r="F184" s="37">
        <v>364</v>
      </c>
      <c r="G184" s="38">
        <v>4511.3049739887756</v>
      </c>
      <c r="H184" s="38">
        <f>Table1[[#This Row],[Cost]]+IF(Table1[[#This Row],[n]]=0,0,IFERROR(VLOOKUP(Table1[[#This Row],[DRG]],HCPCs,5,0),0))</f>
        <v>4511.3049739887756</v>
      </c>
      <c r="I184" s="39">
        <v>0.69049999999999179</v>
      </c>
      <c r="J184" s="39">
        <f>Table1[[#This Row],[W (3M)]]-IFERROR((Table1[[#This Row],[W (3M)]]-Table1[[#This Row],[Adjusted Cost]]*Casemix/TotalCost)*EXP(-a/Table1[[#This Row],[n]]),)</f>
        <v>0.53730719364824986</v>
      </c>
      <c r="K184" s="39">
        <f>VLOOKUP(Table1[[#This Row],[BaseDRG]],BaseDRGTable,13+Table1[[#This Row],[severity]],FALSE)</f>
        <v>0.53730719364824986</v>
      </c>
      <c r="L184" s="39">
        <f>IF(Table1[[#This Row],[W (severity)]]&lt;Table1[[#This Row],[W (curr)]],MAX(Table1[[#This Row],[W (severity)]],0.7*Table1[[#This Row],[W (curr)]]),Table1[[#This Row],[W (severity)]])</f>
        <v>0.53730719364824986</v>
      </c>
      <c r="M184" s="39">
        <f>ROUND(IF(VLOOKUP(Table1[[#This Row],[BaseDRG]],BaseDRGTable,8,0)&gt;0,Table1[[#This Row],[w (limit)]]*Current_CaseMix/$L$797,Table1[[#This Row],[w (limit)]]),10)</f>
        <v>0.57600951489999996</v>
      </c>
      <c r="N184" s="41">
        <f>Table1[[#This Row],[n]]</f>
        <v>364</v>
      </c>
      <c r="O184" s="56">
        <v>0.71472150310461535</v>
      </c>
      <c r="P184" s="40">
        <f>Table1[[#This Row],[W (proposed)]]/Table1[[#This Row],[W (curr)]]-1</f>
        <v>-0.19407837542605988</v>
      </c>
      <c r="Q184" s="41">
        <f>RANK(Table1[[#This Row],[∆W%]],Table1[∆W%])</f>
        <v>635</v>
      </c>
      <c r="R184" s="55">
        <f>Table1[W (proposed)]-Table1[[#This Row],[W (curr)]]</f>
        <v>-0.13871198820461539</v>
      </c>
      <c r="S184" s="46"/>
      <c r="T184" s="45"/>
      <c r="U184" s="45"/>
      <c r="V184" s="45"/>
      <c r="W184" s="45"/>
    </row>
    <row r="185" spans="1:23" s="43" customFormat="1">
      <c r="A185" s="36">
        <v>44213</v>
      </c>
      <c r="B185" s="36" t="s">
        <v>12</v>
      </c>
      <c r="C185" s="36" t="s">
        <v>813</v>
      </c>
      <c r="D185" s="36">
        <v>4421</v>
      </c>
      <c r="E185" s="36">
        <v>3</v>
      </c>
      <c r="F185" s="37">
        <v>243</v>
      </c>
      <c r="G185" s="38">
        <v>6883.964929950409</v>
      </c>
      <c r="H185" s="38">
        <f>Table1[[#This Row],[Cost]]+IF(Table1[[#This Row],[n]]=0,0,IFERROR(VLOOKUP(Table1[[#This Row],[DRG]],HCPCs,5,0),0))</f>
        <v>7025.5074234865242</v>
      </c>
      <c r="I185" s="39">
        <v>1.0586000000000011</v>
      </c>
      <c r="J185" s="39">
        <f>Table1[[#This Row],[W (3M)]]-IFERROR((Table1[[#This Row],[W (3M)]]-Table1[[#This Row],[Adjusted Cost]]*Casemix/TotalCost)*EXP(-a/Table1[[#This Row],[n]]),)</f>
        <v>0.83696068359478326</v>
      </c>
      <c r="K185" s="39">
        <f>VLOOKUP(Table1[[#This Row],[BaseDRG]],BaseDRGTable,13+Table1[[#This Row],[severity]],FALSE)</f>
        <v>0.83696068359478326</v>
      </c>
      <c r="L185" s="39">
        <f>IF(Table1[[#This Row],[W (severity)]]&lt;Table1[[#This Row],[W (curr)]],MAX(Table1[[#This Row],[W (severity)]],0.7*Table1[[#This Row],[W (curr)]]),Table1[[#This Row],[W (severity)]])</f>
        <v>1.0326044546166127</v>
      </c>
      <c r="M185" s="39">
        <f>ROUND(IF(VLOOKUP(Table1[[#This Row],[BaseDRG]],BaseDRGTable,8,0)&gt;0,Table1[[#This Row],[w (limit)]]*Current_CaseMix/$L$797,Table1[[#This Row],[w (limit)]]),10)</f>
        <v>1.106983115</v>
      </c>
      <c r="N185" s="41">
        <f>Table1[[#This Row],[n]]</f>
        <v>243</v>
      </c>
      <c r="O185" s="56">
        <v>1.4751492208808754</v>
      </c>
      <c r="P185" s="40">
        <f>Table1[[#This Row],[W (proposed)]]/Table1[[#This Row],[W (curr)]]-1</f>
        <v>-0.24957889050778703</v>
      </c>
      <c r="Q185" s="41">
        <f>RANK(Table1[[#This Row],[∆W%]],Table1[∆W%])</f>
        <v>765</v>
      </c>
      <c r="R185" s="55">
        <f>Table1[W (proposed)]-Table1[[#This Row],[W (curr)]]</f>
        <v>-0.36816610588087539</v>
      </c>
      <c r="S185" s="46"/>
      <c r="T185" s="45"/>
      <c r="U185" s="45"/>
      <c r="V185" s="45"/>
      <c r="W185" s="45"/>
    </row>
    <row r="186" spans="1:23" s="43" customFormat="1">
      <c r="A186" s="36">
        <v>51011</v>
      </c>
      <c r="B186" s="36" t="s">
        <v>13</v>
      </c>
      <c r="C186" s="36" t="s">
        <v>198</v>
      </c>
      <c r="D186" s="36">
        <v>5101</v>
      </c>
      <c r="E186" s="36">
        <v>1</v>
      </c>
      <c r="F186" s="37">
        <v>0</v>
      </c>
      <c r="G186" s="38">
        <v>0</v>
      </c>
      <c r="H186" s="38">
        <f>Table1[[#This Row],[Cost]]+IF(Table1[[#This Row],[n]]=0,0,IFERROR(VLOOKUP(Table1[[#This Row],[DRG]],HCPCs,5,0),0))</f>
        <v>0</v>
      </c>
      <c r="I186" s="39">
        <v>12.883721995</v>
      </c>
      <c r="J186" s="39">
        <f>Table1[[#This Row],[W (3M)]]-IFERROR((Table1[[#This Row],[W (3M)]]-Table1[[#This Row],[Adjusted Cost]]*Casemix/TotalCost)*EXP(-a/Table1[[#This Row],[n]]),)</f>
        <v>12.883721995</v>
      </c>
      <c r="K186" s="39">
        <f>VLOOKUP(Table1[[#This Row],[BaseDRG]],BaseDRGTable,13+Table1[[#This Row],[severity]],FALSE)</f>
        <v>12.883721995</v>
      </c>
      <c r="L186" s="39">
        <f>IF(Table1[[#This Row],[W (severity)]]&lt;Table1[[#This Row],[W (curr)]],MAX(Table1[[#This Row],[W (severity)]],0.7*Table1[[#This Row],[W (curr)]]),Table1[[#This Row],[W (severity)]])</f>
        <v>12.883721995</v>
      </c>
      <c r="M186" s="39">
        <f>ROUND(IF(VLOOKUP(Table1[[#This Row],[BaseDRG]],BaseDRGTable,8,0)&gt;0,Table1[[#This Row],[w (limit)]]*Current_CaseMix/$L$797,Table1[[#This Row],[w (limit)]]),10)</f>
        <v>12.883721995</v>
      </c>
      <c r="N186" s="41">
        <f>Table1[[#This Row],[n]]</f>
        <v>0</v>
      </c>
      <c r="O186" s="56">
        <v>12.883721995</v>
      </c>
      <c r="P186" s="40">
        <f>Table1[[#This Row],[W (proposed)]]/Table1[[#This Row],[W (curr)]]-1</f>
        <v>0</v>
      </c>
      <c r="Q186" s="41">
        <f>RANK(Table1[[#This Row],[∆W%]],Table1[∆W%])</f>
        <v>414</v>
      </c>
      <c r="R186" s="48">
        <f>Table1[W (proposed)]-Table1[[#This Row],[W (curr)]]</f>
        <v>0</v>
      </c>
      <c r="S186" s="46"/>
      <c r="T186" s="45"/>
      <c r="U186" s="45"/>
      <c r="V186" s="45"/>
      <c r="W186" s="45"/>
    </row>
    <row r="187" spans="1:23" s="43" customFormat="1">
      <c r="A187" s="36">
        <v>51012</v>
      </c>
      <c r="B187" s="36" t="s">
        <v>13</v>
      </c>
      <c r="C187" s="36" t="s">
        <v>528</v>
      </c>
      <c r="D187" s="36">
        <v>5101</v>
      </c>
      <c r="E187" s="36">
        <v>2</v>
      </c>
      <c r="F187" s="37">
        <v>0</v>
      </c>
      <c r="G187" s="38">
        <v>0</v>
      </c>
      <c r="H187" s="38">
        <f>Table1[[#This Row],[Cost]]+IF(Table1[[#This Row],[n]]=0,0,IFERROR(VLOOKUP(Table1[[#This Row],[DRG]],HCPCs,5,0),0))</f>
        <v>0</v>
      </c>
      <c r="I187" s="39">
        <v>13.1672310534</v>
      </c>
      <c r="J187" s="39">
        <f>Table1[[#This Row],[W (3M)]]-IFERROR((Table1[[#This Row],[W (3M)]]-Table1[[#This Row],[Adjusted Cost]]*Casemix/TotalCost)*EXP(-a/Table1[[#This Row],[n]]),)</f>
        <v>13.1672310534</v>
      </c>
      <c r="K187" s="39">
        <f>VLOOKUP(Table1[[#This Row],[BaseDRG]],BaseDRGTable,13+Table1[[#This Row],[severity]],FALSE)</f>
        <v>13.1672310534</v>
      </c>
      <c r="L187" s="39">
        <f>IF(Table1[[#This Row],[W (severity)]]&lt;Table1[[#This Row],[W (curr)]],MAX(Table1[[#This Row],[W (severity)]],0.7*Table1[[#This Row],[W (curr)]]),Table1[[#This Row],[W (severity)]])</f>
        <v>13.1672310534</v>
      </c>
      <c r="M187" s="39">
        <f>ROUND(IF(VLOOKUP(Table1[[#This Row],[BaseDRG]],BaseDRGTable,8,0)&gt;0,Table1[[#This Row],[w (limit)]]*Current_CaseMix/$L$797,Table1[[#This Row],[w (limit)]]),10)</f>
        <v>13.1672310534</v>
      </c>
      <c r="N187" s="41">
        <f>Table1[[#This Row],[n]]</f>
        <v>0</v>
      </c>
      <c r="O187" s="56">
        <v>13.1672310534</v>
      </c>
      <c r="P187" s="40">
        <f>Table1[[#This Row],[W (proposed)]]/Table1[[#This Row],[W (curr)]]-1</f>
        <v>0</v>
      </c>
      <c r="Q187" s="41">
        <f>RANK(Table1[[#This Row],[∆W%]],Table1[∆W%])</f>
        <v>414</v>
      </c>
      <c r="R187" s="48">
        <f>Table1[W (proposed)]-Table1[[#This Row],[W (curr)]]</f>
        <v>0</v>
      </c>
      <c r="S187" s="46"/>
      <c r="T187" s="45"/>
      <c r="U187" s="45"/>
      <c r="V187" s="45"/>
      <c r="W187" s="45"/>
    </row>
    <row r="188" spans="1:23" s="43" customFormat="1">
      <c r="A188" s="36">
        <v>51013</v>
      </c>
      <c r="B188" s="36" t="s">
        <v>13</v>
      </c>
      <c r="C188" s="36" t="s">
        <v>527</v>
      </c>
      <c r="D188" s="36">
        <v>5101</v>
      </c>
      <c r="E188" s="36">
        <v>3</v>
      </c>
      <c r="F188" s="37">
        <v>0</v>
      </c>
      <c r="G188" s="38">
        <v>0</v>
      </c>
      <c r="H188" s="38">
        <f>Table1[[#This Row],[Cost]]+IF(Table1[[#This Row],[n]]=0,0,IFERROR(VLOOKUP(Table1[[#This Row],[DRG]],HCPCs,5,0),0))</f>
        <v>0</v>
      </c>
      <c r="I188" s="39">
        <v>20.784221645100001</v>
      </c>
      <c r="J188" s="39">
        <f>Table1[[#This Row],[W (3M)]]-IFERROR((Table1[[#This Row],[W (3M)]]-Table1[[#This Row],[Adjusted Cost]]*Casemix/TotalCost)*EXP(-a/Table1[[#This Row],[n]]),)</f>
        <v>20.784221645100001</v>
      </c>
      <c r="K188" s="39">
        <f>VLOOKUP(Table1[[#This Row],[BaseDRG]],BaseDRGTable,13+Table1[[#This Row],[severity]],FALSE)</f>
        <v>20.784221645100001</v>
      </c>
      <c r="L188" s="39">
        <f>IF(Table1[[#This Row],[W (severity)]]&lt;Table1[[#This Row],[W (curr)]],MAX(Table1[[#This Row],[W (severity)]],0.7*Table1[[#This Row],[W (curr)]]),Table1[[#This Row],[W (severity)]])</f>
        <v>20.784221645100001</v>
      </c>
      <c r="M188" s="39">
        <f>ROUND(IF(VLOOKUP(Table1[[#This Row],[BaseDRG]],BaseDRGTable,8,0)&gt;0,Table1[[#This Row],[w (limit)]]*Current_CaseMix/$L$797,Table1[[#This Row],[w (limit)]]),10)</f>
        <v>20.784221645100001</v>
      </c>
      <c r="N188" s="41">
        <f>Table1[[#This Row],[n]]</f>
        <v>0</v>
      </c>
      <c r="O188" s="56">
        <v>20.784221645100001</v>
      </c>
      <c r="P188" s="40">
        <f>Table1[[#This Row],[W (proposed)]]/Table1[[#This Row],[W (curr)]]-1</f>
        <v>0</v>
      </c>
      <c r="Q188" s="41">
        <f>RANK(Table1[[#This Row],[∆W%]],Table1[∆W%])</f>
        <v>414</v>
      </c>
      <c r="R188" s="48">
        <f>Table1[W (proposed)]-Table1[[#This Row],[W (curr)]]</f>
        <v>0</v>
      </c>
      <c r="S188" s="46"/>
      <c r="T188" s="45"/>
      <c r="U188" s="45"/>
      <c r="V188" s="45"/>
      <c r="W188" s="45"/>
    </row>
    <row r="189" spans="1:23" s="43" customFormat="1">
      <c r="A189" s="36">
        <v>51021</v>
      </c>
      <c r="B189" s="36" t="s">
        <v>13</v>
      </c>
      <c r="C189" s="36" t="s">
        <v>171</v>
      </c>
      <c r="D189" s="36">
        <v>5102</v>
      </c>
      <c r="E189" s="36">
        <v>1</v>
      </c>
      <c r="F189" s="37">
        <v>0</v>
      </c>
      <c r="G189" s="38">
        <v>0</v>
      </c>
      <c r="H189" s="38">
        <f>Table1[[#This Row],[Cost]]+IF(Table1[[#This Row],[n]]=0,0,IFERROR(VLOOKUP(Table1[[#This Row],[DRG]],HCPCs,5,0),0))</f>
        <v>0</v>
      </c>
      <c r="I189" s="39">
        <v>5.4127000000000001</v>
      </c>
      <c r="J189" s="39">
        <f>Table1[[#This Row],[W (3M)]]-IFERROR((Table1[[#This Row],[W (3M)]]-Table1[[#This Row],[Adjusted Cost]]*Casemix/TotalCost)*EXP(-a/Table1[[#This Row],[n]]),)</f>
        <v>5.4127000000000001</v>
      </c>
      <c r="K189" s="39">
        <f>VLOOKUP(Table1[[#This Row],[BaseDRG]],BaseDRGTable,13+Table1[[#This Row],[severity]],FALSE)</f>
        <v>5.4127000000000001</v>
      </c>
      <c r="L189" s="39">
        <f>IF(Table1[[#This Row],[W (severity)]]&lt;Table1[[#This Row],[W (curr)]],MAX(Table1[[#This Row],[W (severity)]],0.7*Table1[[#This Row],[W (curr)]]),Table1[[#This Row],[W (severity)]])</f>
        <v>5.4127000000000001</v>
      </c>
      <c r="M189" s="39">
        <f>ROUND(IF(VLOOKUP(Table1[[#This Row],[BaseDRG]],BaseDRGTable,8,0)&gt;0,Table1[[#This Row],[w (limit)]]*Current_CaseMix/$L$797,Table1[[#This Row],[w (limit)]]),10)</f>
        <v>5.4127000000000001</v>
      </c>
      <c r="N189" s="41">
        <f>Table1[[#This Row],[n]]</f>
        <v>0</v>
      </c>
      <c r="O189" s="56">
        <v>5.1779840876137646</v>
      </c>
      <c r="P189" s="40">
        <f>Table1[[#This Row],[W (proposed)]]/Table1[[#This Row],[W (curr)]]-1</f>
        <v>4.5329593219048059E-2</v>
      </c>
      <c r="Q189" s="41">
        <f>RANK(Table1[[#This Row],[∆W%]],Table1[∆W%])</f>
        <v>367</v>
      </c>
      <c r="R189" s="55">
        <f>Table1[W (proposed)]-Table1[[#This Row],[W (curr)]]</f>
        <v>0.23471591238623546</v>
      </c>
      <c r="S189" s="46"/>
      <c r="T189" s="45"/>
      <c r="U189" s="45"/>
      <c r="V189" s="45"/>
      <c r="W189" s="45"/>
    </row>
    <row r="190" spans="1:23" s="43" customFormat="1">
      <c r="A190" s="36">
        <v>51022</v>
      </c>
      <c r="B190" s="36" t="s">
        <v>13</v>
      </c>
      <c r="C190" s="36" t="s">
        <v>506</v>
      </c>
      <c r="D190" s="36">
        <v>5102</v>
      </c>
      <c r="E190" s="36">
        <v>2</v>
      </c>
      <c r="F190" s="37">
        <v>0</v>
      </c>
      <c r="G190" s="38">
        <v>0</v>
      </c>
      <c r="H190" s="38">
        <f>Table1[[#This Row],[Cost]]+IF(Table1[[#This Row],[n]]=0,0,IFERROR(VLOOKUP(Table1[[#This Row],[DRG]],HCPCs,5,0),0))</f>
        <v>0</v>
      </c>
      <c r="I190" s="39">
        <v>6.9889000000000001</v>
      </c>
      <c r="J190" s="39">
        <f>Table1[[#This Row],[W (3M)]]-IFERROR((Table1[[#This Row],[W (3M)]]-Table1[[#This Row],[Adjusted Cost]]*Casemix/TotalCost)*EXP(-a/Table1[[#This Row],[n]]),)</f>
        <v>6.9889000000000001</v>
      </c>
      <c r="K190" s="39">
        <f>VLOOKUP(Table1[[#This Row],[BaseDRG]],BaseDRGTable,13+Table1[[#This Row],[severity]],FALSE)</f>
        <v>6.9889000000000001</v>
      </c>
      <c r="L190" s="39">
        <f>IF(Table1[[#This Row],[W (severity)]]&lt;Table1[[#This Row],[W (curr)]],MAX(Table1[[#This Row],[W (severity)]],0.7*Table1[[#This Row],[W (curr)]]),Table1[[#This Row],[W (severity)]])</f>
        <v>6.9889000000000001</v>
      </c>
      <c r="M190" s="39">
        <f>ROUND(IF(VLOOKUP(Table1[[#This Row],[BaseDRG]],BaseDRGTable,8,0)&gt;0,Table1[[#This Row],[w (limit)]]*Current_CaseMix/$L$797,Table1[[#This Row],[w (limit)]]),10)</f>
        <v>6.9889000000000001</v>
      </c>
      <c r="N190" s="41">
        <f>Table1[[#This Row],[n]]</f>
        <v>0</v>
      </c>
      <c r="O190" s="56">
        <v>7.0585778770117207</v>
      </c>
      <c r="P190" s="40">
        <f>Table1[[#This Row],[W (proposed)]]/Table1[[#This Row],[W (curr)]]-1</f>
        <v>-9.8713761080183593E-3</v>
      </c>
      <c r="Q190" s="41">
        <f>RANK(Table1[[#This Row],[∆W%]],Table1[∆W%])</f>
        <v>458</v>
      </c>
      <c r="R190" s="55">
        <f>Table1[W (proposed)]-Table1[[#This Row],[W (curr)]]</f>
        <v>-6.9677877011720568E-2</v>
      </c>
      <c r="S190" s="46"/>
      <c r="T190" s="45"/>
      <c r="U190" s="45"/>
      <c r="V190" s="45"/>
      <c r="W190" s="45"/>
    </row>
    <row r="191" spans="1:23" s="43" customFormat="1">
      <c r="A191" s="36">
        <v>51023</v>
      </c>
      <c r="B191" s="36" t="s">
        <v>13</v>
      </c>
      <c r="C191" s="36" t="s">
        <v>380</v>
      </c>
      <c r="D191" s="36">
        <v>5102</v>
      </c>
      <c r="E191" s="36">
        <v>3</v>
      </c>
      <c r="F191" s="37">
        <v>0</v>
      </c>
      <c r="G191" s="38">
        <v>0</v>
      </c>
      <c r="H191" s="38">
        <f>Table1[[#This Row],[Cost]]+IF(Table1[[#This Row],[n]]=0,0,IFERROR(VLOOKUP(Table1[[#This Row],[DRG]],HCPCs,5,0),0))</f>
        <v>0</v>
      </c>
      <c r="I191" s="39">
        <v>11.1012940949</v>
      </c>
      <c r="J191" s="39">
        <f>Table1[[#This Row],[W (3M)]]-IFERROR((Table1[[#This Row],[W (3M)]]-Table1[[#This Row],[Adjusted Cost]]*Casemix/TotalCost)*EXP(-a/Table1[[#This Row],[n]]),)</f>
        <v>11.1012940949</v>
      </c>
      <c r="K191" s="39">
        <f>VLOOKUP(Table1[[#This Row],[BaseDRG]],BaseDRGTable,13+Table1[[#This Row],[severity]],FALSE)</f>
        <v>11.1012940949</v>
      </c>
      <c r="L191" s="39">
        <f>IF(Table1[[#This Row],[W (severity)]]&lt;Table1[[#This Row],[W (curr)]],MAX(Table1[[#This Row],[W (severity)]],0.7*Table1[[#This Row],[W (curr)]]),Table1[[#This Row],[W (severity)]])</f>
        <v>11.1012940949</v>
      </c>
      <c r="M191" s="39">
        <f>ROUND(IF(VLOOKUP(Table1[[#This Row],[BaseDRG]],BaseDRGTable,8,0)&gt;0,Table1[[#This Row],[w (limit)]]*Current_CaseMix/$L$797,Table1[[#This Row],[w (limit)]]),10)</f>
        <v>11.1012940949</v>
      </c>
      <c r="N191" s="41">
        <f>Table1[[#This Row],[n]]</f>
        <v>0</v>
      </c>
      <c r="O191" s="56">
        <v>15.018152077478661</v>
      </c>
      <c r="P191" s="40">
        <f>Table1[[#This Row],[W (proposed)]]/Table1[[#This Row],[W (curr)]]-1</f>
        <v>-0.26080825139947883</v>
      </c>
      <c r="Q191" s="41">
        <f>RANK(Table1[[#This Row],[∆W%]],Table1[∆W%])</f>
        <v>789</v>
      </c>
      <c r="R191" s="48">
        <f>Table1[W (proposed)]-Table1[[#This Row],[W (curr)]]</f>
        <v>-3.9168579825786605</v>
      </c>
      <c r="S191" s="46"/>
      <c r="T191" s="45"/>
      <c r="U191" s="45"/>
      <c r="V191" s="45"/>
      <c r="W191" s="45"/>
    </row>
    <row r="192" spans="1:23" s="43" customFormat="1">
      <c r="A192" s="36">
        <v>51031</v>
      </c>
      <c r="B192" s="36" t="s">
        <v>13</v>
      </c>
      <c r="C192" s="36" t="s">
        <v>273</v>
      </c>
      <c r="D192" s="36">
        <v>5103</v>
      </c>
      <c r="E192" s="36">
        <v>1</v>
      </c>
      <c r="F192" s="37">
        <v>1</v>
      </c>
      <c r="G192" s="38">
        <v>13835.127999999999</v>
      </c>
      <c r="H192" s="38">
        <f>Table1[[#This Row],[Cost]]+IF(Table1[[#This Row],[n]]=0,0,IFERROR(VLOOKUP(Table1[[#This Row],[DRG]],HCPCs,5,0),0))</f>
        <v>13835.127999999999</v>
      </c>
      <c r="I192" s="39">
        <v>4.157</v>
      </c>
      <c r="J192" s="39">
        <f>Table1[[#This Row],[W (3M)]]-IFERROR((Table1[[#This Row],[W (3M)]]-Table1[[#This Row],[Adjusted Cost]]*Casemix/TotalCost)*EXP(-a/Table1[[#This Row],[n]]),)</f>
        <v>3.0290778538750507</v>
      </c>
      <c r="K192" s="39">
        <f>VLOOKUP(Table1[[#This Row],[BaseDRG]],BaseDRGTable,13+Table1[[#This Row],[severity]],FALSE)</f>
        <v>3.0290778538750507</v>
      </c>
      <c r="L192" s="39">
        <f>IF(Table1[[#This Row],[W (severity)]]&lt;Table1[[#This Row],[W (curr)]],MAX(Table1[[#This Row],[W (severity)]],0.7*Table1[[#This Row],[W (curr)]]),Table1[[#This Row],[W (severity)]])</f>
        <v>3.0290778538750507</v>
      </c>
      <c r="M192" s="39">
        <f>ROUND(IF(VLOOKUP(Table1[[#This Row],[BaseDRG]],BaseDRGTable,8,0)&gt;0,Table1[[#This Row],[w (limit)]]*Current_CaseMix/$L$797,Table1[[#This Row],[w (limit)]]),10)</f>
        <v>3.2472628056000001</v>
      </c>
      <c r="N192" s="41">
        <f>Table1[[#This Row],[n]]</f>
        <v>1</v>
      </c>
      <c r="O192" s="56">
        <v>3.4107297321760401</v>
      </c>
      <c r="P192" s="40">
        <f>Table1[[#This Row],[W (proposed)]]/Table1[[#This Row],[W (curr)]]-1</f>
        <v>-4.7927258801519934E-2</v>
      </c>
      <c r="Q192" s="41">
        <f>RANK(Table1[[#This Row],[∆W%]],Table1[∆W%])</f>
        <v>490</v>
      </c>
      <c r="R192" s="55">
        <f>Table1[W (proposed)]-Table1[[#This Row],[W (curr)]]</f>
        <v>-0.16346692657604001</v>
      </c>
      <c r="S192" s="46"/>
      <c r="T192" s="45"/>
      <c r="U192" s="45"/>
      <c r="V192" s="45"/>
      <c r="W192" s="45"/>
    </row>
    <row r="193" spans="1:23" s="43" customFormat="1">
      <c r="A193" s="36">
        <v>51032</v>
      </c>
      <c r="B193" s="36" t="s">
        <v>13</v>
      </c>
      <c r="C193" s="36" t="s">
        <v>665</v>
      </c>
      <c r="D193" s="36">
        <v>5103</v>
      </c>
      <c r="E193" s="36">
        <v>2</v>
      </c>
      <c r="F193" s="37">
        <v>0</v>
      </c>
      <c r="G193" s="38">
        <v>0</v>
      </c>
      <c r="H193" s="38">
        <f>Table1[[#This Row],[Cost]]+IF(Table1[[#This Row],[n]]=0,0,IFERROR(VLOOKUP(Table1[[#This Row],[DRG]],HCPCs,5,0),0))</f>
        <v>0</v>
      </c>
      <c r="I193" s="39">
        <v>5.3819000000000008</v>
      </c>
      <c r="J193" s="39">
        <f>Table1[[#This Row],[W (3M)]]-IFERROR((Table1[[#This Row],[W (3M)]]-Table1[[#This Row],[Adjusted Cost]]*Casemix/TotalCost)*EXP(-a/Table1[[#This Row],[n]]),)</f>
        <v>5.3819000000000008</v>
      </c>
      <c r="K193" s="39">
        <f>VLOOKUP(Table1[[#This Row],[BaseDRG]],BaseDRGTable,13+Table1[[#This Row],[severity]],FALSE)</f>
        <v>5.3819000000000008</v>
      </c>
      <c r="L193" s="39">
        <f>IF(Table1[[#This Row],[W (severity)]]&lt;Table1[[#This Row],[W (curr)]],MAX(Table1[[#This Row],[W (severity)]],0.7*Table1[[#This Row],[W (curr)]]),Table1[[#This Row],[W (severity)]])</f>
        <v>5.3819000000000008</v>
      </c>
      <c r="M193" s="39">
        <f>ROUND(IF(VLOOKUP(Table1[[#This Row],[BaseDRG]],BaseDRGTable,8,0)&gt;0,Table1[[#This Row],[w (limit)]]*Current_CaseMix/$L$797,Table1[[#This Row],[w (limit)]]),10)</f>
        <v>5.7695590989000003</v>
      </c>
      <c r="N193" s="41">
        <f>Table1[[#This Row],[n]]</f>
        <v>0</v>
      </c>
      <c r="O193" s="56">
        <v>6.3236889272950503</v>
      </c>
      <c r="P193" s="40">
        <f>Table1[[#This Row],[W (proposed)]]/Table1[[#This Row],[W (curr)]]-1</f>
        <v>-8.7627622858431509E-2</v>
      </c>
      <c r="Q193" s="41">
        <f>RANK(Table1[[#This Row],[∆W%]],Table1[∆W%])</f>
        <v>533</v>
      </c>
      <c r="R193" s="55">
        <f>Table1[W (proposed)]-Table1[[#This Row],[W (curr)]]</f>
        <v>-0.55412982839504998</v>
      </c>
      <c r="S193" s="46"/>
      <c r="T193" s="45"/>
      <c r="U193" s="45"/>
      <c r="V193" s="45"/>
      <c r="W193" s="45"/>
    </row>
    <row r="194" spans="1:23" s="43" customFormat="1">
      <c r="A194" s="36">
        <v>51033</v>
      </c>
      <c r="B194" s="36" t="s">
        <v>13</v>
      </c>
      <c r="C194" s="36" t="s">
        <v>432</v>
      </c>
      <c r="D194" s="36">
        <v>5103</v>
      </c>
      <c r="E194" s="36">
        <v>3</v>
      </c>
      <c r="F194" s="37">
        <v>4</v>
      </c>
      <c r="G194" s="38">
        <v>106494.69243435012</v>
      </c>
      <c r="H194" s="38">
        <f>Table1[[#This Row],[Cost]]+IF(Table1[[#This Row],[n]]=0,0,IFERROR(VLOOKUP(Table1[[#This Row],[DRG]],HCPCs,5,0),0))</f>
        <v>109741.97158613392</v>
      </c>
      <c r="I194" s="39">
        <v>8.9611999999999998</v>
      </c>
      <c r="J194" s="39">
        <f>Table1[[#This Row],[W (3M)]]-IFERROR((Table1[[#This Row],[W (3M)]]-Table1[[#This Row],[Adjusted Cost]]*Casemix/TotalCost)*EXP(-a/Table1[[#This Row],[n]]),)</f>
        <v>12.318922541206591</v>
      </c>
      <c r="K194" s="39">
        <f>VLOOKUP(Table1[[#This Row],[BaseDRG]],BaseDRGTable,13+Table1[[#This Row],[severity]],FALSE)</f>
        <v>12.318922541206591</v>
      </c>
      <c r="L194" s="39">
        <f>IF(Table1[[#This Row],[W (severity)]]&lt;Table1[[#This Row],[W (curr)]],MAX(Table1[[#This Row],[W (severity)]],0.7*Table1[[#This Row],[W (curr)]]),Table1[[#This Row],[W (severity)]])</f>
        <v>12.318922541206591</v>
      </c>
      <c r="M194" s="39">
        <f>ROUND(IF(VLOOKUP(Table1[[#This Row],[BaseDRG]],BaseDRGTable,8,0)&gt;0,Table1[[#This Row],[w (limit)]]*Current_CaseMix/$L$797,Table1[[#This Row],[w (limit)]]),10)</f>
        <v>13.206256459</v>
      </c>
      <c r="N194" s="41">
        <f>Table1[[#This Row],[n]]</f>
        <v>4</v>
      </c>
      <c r="O194" s="56">
        <v>8.9010992523891748</v>
      </c>
      <c r="P194" s="40">
        <f>Table1[[#This Row],[W (proposed)]]/Table1[[#This Row],[W (curr)]]-1</f>
        <v>0.48366579054325953</v>
      </c>
      <c r="Q194" s="41">
        <f>RANK(Table1[[#This Row],[∆W%]],Table1[∆W%])</f>
        <v>106</v>
      </c>
      <c r="R194" s="55">
        <f>Table1[W (proposed)]-Table1[[#This Row],[W (curr)]]</f>
        <v>4.3051572066108257</v>
      </c>
      <c r="S194" s="46"/>
      <c r="T194" s="45"/>
      <c r="U194" s="45"/>
      <c r="V194" s="45"/>
      <c r="W194" s="45"/>
    </row>
    <row r="195" spans="1:23" s="43" customFormat="1">
      <c r="A195" s="36">
        <v>51041</v>
      </c>
      <c r="B195" s="36" t="s">
        <v>13</v>
      </c>
      <c r="C195" s="36" t="s">
        <v>79</v>
      </c>
      <c r="D195" s="36">
        <v>5104</v>
      </c>
      <c r="E195" s="36">
        <v>1</v>
      </c>
      <c r="F195" s="37">
        <v>9</v>
      </c>
      <c r="G195" s="38">
        <v>48946.399011111105</v>
      </c>
      <c r="H195" s="38">
        <f>Table1[[#This Row],[Cost]]+IF(Table1[[#This Row],[n]]=0,0,IFERROR(VLOOKUP(Table1[[#This Row],[DRG]],HCPCs,5,0),0))</f>
        <v>49867.646372222218</v>
      </c>
      <c r="I195" s="39">
        <v>4.1488999999999985</v>
      </c>
      <c r="J195" s="39">
        <f>Table1[[#This Row],[W (3M)]]-IFERROR((Table1[[#This Row],[W (3M)]]-Table1[[#This Row],[Adjusted Cost]]*Casemix/TotalCost)*EXP(-a/Table1[[#This Row],[n]]),)</f>
        <v>5.7836636025574322</v>
      </c>
      <c r="K195" s="39">
        <f>VLOOKUP(Table1[[#This Row],[BaseDRG]],BaseDRGTable,13+Table1[[#This Row],[severity]],FALSE)</f>
        <v>3.8519558146893984</v>
      </c>
      <c r="L195" s="39">
        <f>IF(Table1[[#This Row],[W (severity)]]&lt;Table1[[#This Row],[W (curr)]],MAX(Table1[[#This Row],[W (severity)]],0.7*Table1[[#This Row],[W (curr)]]),Table1[[#This Row],[W (severity)]])</f>
        <v>3.8519558146893984</v>
      </c>
      <c r="M195" s="39">
        <f>ROUND(IF(VLOOKUP(Table1[[#This Row],[BaseDRG]],BaseDRGTable,8,0)&gt;0,Table1[[#This Row],[w (limit)]]*Current_CaseMix/$L$797,Table1[[#This Row],[w (limit)]]),10)</f>
        <v>4.1294127946000003</v>
      </c>
      <c r="N195" s="41">
        <f>Table1[[#This Row],[n]]</f>
        <v>9</v>
      </c>
      <c r="O195" s="56">
        <v>5.1573423860426519</v>
      </c>
      <c r="P195" s="40">
        <f>Table1[[#This Row],[W (proposed)]]/Table1[[#This Row],[W (curr)]]-1</f>
        <v>-0.19931381601201115</v>
      </c>
      <c r="Q195" s="41">
        <f>RANK(Table1[[#This Row],[∆W%]],Table1[∆W%])</f>
        <v>638</v>
      </c>
      <c r="R195" s="55">
        <f>Table1[W (proposed)]-Table1[[#This Row],[W (curr)]]</f>
        <v>-1.0279295914426516</v>
      </c>
      <c r="S195" s="46"/>
      <c r="T195" s="45"/>
      <c r="U195" s="45"/>
      <c r="V195" s="45"/>
      <c r="W195" s="45"/>
    </row>
    <row r="196" spans="1:23" s="43" customFormat="1">
      <c r="A196" s="36">
        <v>51042</v>
      </c>
      <c r="B196" s="36" t="s">
        <v>13</v>
      </c>
      <c r="C196" s="36" t="s">
        <v>570</v>
      </c>
      <c r="D196" s="36">
        <v>5104</v>
      </c>
      <c r="E196" s="36">
        <v>2</v>
      </c>
      <c r="F196" s="37">
        <v>5</v>
      </c>
      <c r="G196" s="38">
        <v>37198.089119999997</v>
      </c>
      <c r="H196" s="38">
        <f>Table1[[#This Row],[Cost]]+IF(Table1[[#This Row],[n]]=0,0,IFERROR(VLOOKUP(Table1[[#This Row],[DRG]],HCPCs,5,0),0))</f>
        <v>38562.995730936302</v>
      </c>
      <c r="I196" s="39">
        <v>5.1465000000000014</v>
      </c>
      <c r="J196" s="39">
        <f>Table1[[#This Row],[W (3M)]]-IFERROR((Table1[[#This Row],[W (3M)]]-Table1[[#This Row],[Adjusted Cost]]*Casemix/TotalCost)*EXP(-a/Table1[[#This Row],[n]]),)</f>
        <v>4.6723362361361778</v>
      </c>
      <c r="K196" s="39">
        <f>VLOOKUP(Table1[[#This Row],[BaseDRG]],BaseDRGTable,13+Table1[[#This Row],[severity]],FALSE)</f>
        <v>4.7781558004046856</v>
      </c>
      <c r="L196" s="39">
        <f>IF(Table1[[#This Row],[W (severity)]]&lt;Table1[[#This Row],[W (curr)]],MAX(Table1[[#This Row],[W (severity)]],0.7*Table1[[#This Row],[W (curr)]]),Table1[[#This Row],[W (severity)]])</f>
        <v>4.7781558004046856</v>
      </c>
      <c r="M196" s="39">
        <f>ROUND(IF(VLOOKUP(Table1[[#This Row],[BaseDRG]],BaseDRGTable,8,0)&gt;0,Table1[[#This Row],[w (limit)]]*Current_CaseMix/$L$797,Table1[[#This Row],[w (limit)]]),10)</f>
        <v>5.1223271101999996</v>
      </c>
      <c r="N196" s="41">
        <f>Table1[[#This Row],[n]]</f>
        <v>5</v>
      </c>
      <c r="O196" s="56">
        <v>5.6638929594710508</v>
      </c>
      <c r="P196" s="40">
        <f>Table1[[#This Row],[W (proposed)]]/Table1[[#This Row],[W (curr)]]-1</f>
        <v>-9.5617246502770703E-2</v>
      </c>
      <c r="Q196" s="41">
        <f>RANK(Table1[[#This Row],[∆W%]],Table1[∆W%])</f>
        <v>541</v>
      </c>
      <c r="R196" s="55">
        <f>Table1[W (proposed)]-Table1[[#This Row],[W (curr)]]</f>
        <v>-0.54156584927105111</v>
      </c>
      <c r="S196" s="46"/>
      <c r="T196" s="45"/>
      <c r="U196" s="45"/>
      <c r="V196" s="45"/>
      <c r="W196" s="45"/>
    </row>
    <row r="197" spans="1:23" s="43" customFormat="1">
      <c r="A197" s="36">
        <v>51043</v>
      </c>
      <c r="B197" s="36" t="s">
        <v>13</v>
      </c>
      <c r="C197" s="36" t="s">
        <v>722</v>
      </c>
      <c r="D197" s="36">
        <v>5104</v>
      </c>
      <c r="E197" s="36">
        <v>3</v>
      </c>
      <c r="F197" s="37">
        <v>12</v>
      </c>
      <c r="G197" s="38">
        <v>62594.209782800041</v>
      </c>
      <c r="H197" s="38">
        <f>Table1[[#This Row],[Cost]]+IF(Table1[[#This Row],[n]]=0,0,IFERROR(VLOOKUP(Table1[[#This Row],[DRG]],HCPCs,5,0),0))</f>
        <v>66639.049091061039</v>
      </c>
      <c r="I197" s="39">
        <v>8.5890000000000004</v>
      </c>
      <c r="J197" s="39">
        <f>Table1[[#This Row],[W (3M)]]-IFERROR((Table1[[#This Row],[W (3M)]]-Table1[[#This Row],[Adjusted Cost]]*Casemix/TotalCost)*EXP(-a/Table1[[#This Row],[n]]),)</f>
        <v>7.9742699251288904</v>
      </c>
      <c r="K197" s="39">
        <f>VLOOKUP(Table1[[#This Row],[BaseDRG]],BaseDRGTable,13+Table1[[#This Row],[severity]],FALSE)</f>
        <v>7.9742699251288904</v>
      </c>
      <c r="L197" s="39">
        <f>IF(Table1[[#This Row],[W (severity)]]&lt;Table1[[#This Row],[W (curr)]],MAX(Table1[[#This Row],[W (severity)]],0.7*Table1[[#This Row],[W (curr)]]),Table1[[#This Row],[W (severity)]])</f>
        <v>7.9742699251288904</v>
      </c>
      <c r="M197" s="39">
        <f>ROUND(IF(VLOOKUP(Table1[[#This Row],[BaseDRG]],BaseDRGTable,8,0)&gt;0,Table1[[#This Row],[w (limit)]]*Current_CaseMix/$L$797,Table1[[#This Row],[w (limit)]]),10)</f>
        <v>8.5486578353000002</v>
      </c>
      <c r="N197" s="41">
        <f>Table1[[#This Row],[n]]</f>
        <v>12</v>
      </c>
      <c r="O197" s="56">
        <v>7.3239672300576268</v>
      </c>
      <c r="P197" s="40">
        <f>Table1[[#This Row],[W (proposed)]]/Table1[[#This Row],[W (curr)]]-1</f>
        <v>0.16721683300496371</v>
      </c>
      <c r="Q197" s="41">
        <f>RANK(Table1[[#This Row],[∆W%]],Table1[∆W%])</f>
        <v>251</v>
      </c>
      <c r="R197" s="55">
        <f>Table1[W (proposed)]-Table1[[#This Row],[W (curr)]]</f>
        <v>1.2246906052423734</v>
      </c>
      <c r="S197" s="46"/>
      <c r="T197" s="45"/>
      <c r="U197" s="45"/>
      <c r="V197" s="45"/>
      <c r="W197" s="45"/>
    </row>
    <row r="198" spans="1:23" s="43" customFormat="1">
      <c r="A198" s="36">
        <v>51051</v>
      </c>
      <c r="B198" s="36" t="s">
        <v>13</v>
      </c>
      <c r="C198" s="36" t="s">
        <v>188</v>
      </c>
      <c r="D198" s="36">
        <v>5105</v>
      </c>
      <c r="E198" s="36">
        <v>1</v>
      </c>
      <c r="F198" s="37">
        <v>0</v>
      </c>
      <c r="G198" s="38">
        <v>0</v>
      </c>
      <c r="H198" s="38">
        <f>Table1[[#This Row],[Cost]]+IF(Table1[[#This Row],[n]]=0,0,IFERROR(VLOOKUP(Table1[[#This Row],[DRG]],HCPCs,5,0),0))</f>
        <v>0</v>
      </c>
      <c r="I198" s="39">
        <v>4.5643000000000002</v>
      </c>
      <c r="J198" s="39">
        <f>Table1[[#This Row],[W (3M)]]-IFERROR((Table1[[#This Row],[W (3M)]]-Table1[[#This Row],[Adjusted Cost]]*Casemix/TotalCost)*EXP(-a/Table1[[#This Row],[n]]),)</f>
        <v>4.5643000000000002</v>
      </c>
      <c r="K198" s="39">
        <f>VLOOKUP(Table1[[#This Row],[BaseDRG]],BaseDRGTable,13+Table1[[#This Row],[severity]],FALSE)</f>
        <v>4.5643000000000002</v>
      </c>
      <c r="L198" s="39">
        <f>IF(Table1[[#This Row],[W (severity)]]&lt;Table1[[#This Row],[W (curr)]],MAX(Table1[[#This Row],[W (severity)]],0.7*Table1[[#This Row],[W (curr)]]),Table1[[#This Row],[W (severity)]])</f>
        <v>4.5643000000000002</v>
      </c>
      <c r="M198" s="39">
        <f>ROUND(IF(VLOOKUP(Table1[[#This Row],[BaseDRG]],BaseDRGTable,8,0)&gt;0,Table1[[#This Row],[w (limit)]]*Current_CaseMix/$L$797,Table1[[#This Row],[w (limit)]]),10)</f>
        <v>4.893067243</v>
      </c>
      <c r="N198" s="41">
        <f>Table1[[#This Row],[n]]</f>
        <v>0</v>
      </c>
      <c r="O198" s="56">
        <v>4.0880860886686179</v>
      </c>
      <c r="P198" s="40">
        <f>Table1[[#This Row],[W (proposed)]]/Table1[[#This Row],[W (curr)]]-1</f>
        <v>0.19690905153945604</v>
      </c>
      <c r="Q198" s="41">
        <f>RANK(Table1[[#This Row],[∆W%]],Table1[∆W%])</f>
        <v>231</v>
      </c>
      <c r="R198" s="55">
        <f>Table1[W (proposed)]-Table1[[#This Row],[W (curr)]]</f>
        <v>0.80498115433138206</v>
      </c>
      <c r="S198" s="46"/>
      <c r="T198" s="45"/>
      <c r="U198" s="45"/>
      <c r="V198" s="45"/>
      <c r="W198" s="45"/>
    </row>
    <row r="199" spans="1:23" s="43" customFormat="1">
      <c r="A199" s="36">
        <v>51052</v>
      </c>
      <c r="B199" s="36" t="s">
        <v>13</v>
      </c>
      <c r="C199" s="36" t="s">
        <v>503</v>
      </c>
      <c r="D199" s="36">
        <v>5105</v>
      </c>
      <c r="E199" s="36">
        <v>2</v>
      </c>
      <c r="F199" s="37">
        <v>2</v>
      </c>
      <c r="G199" s="38">
        <v>64684.001299999974</v>
      </c>
      <c r="H199" s="38">
        <f>Table1[[#This Row],[Cost]]+IF(Table1[[#This Row],[n]]=0,0,IFERROR(VLOOKUP(Table1[[#This Row],[DRG]],HCPCs,5,0),0))</f>
        <v>65712.254342961853</v>
      </c>
      <c r="I199" s="39">
        <v>5.1684999999999999</v>
      </c>
      <c r="J199" s="39">
        <f>Table1[[#This Row],[W (3M)]]-IFERROR((Table1[[#This Row],[W (3M)]]-Table1[[#This Row],[Adjusted Cost]]*Casemix/TotalCost)*EXP(-a/Table1[[#This Row],[n]]),)</f>
        <v>6.9469105363890202</v>
      </c>
      <c r="K199" s="39">
        <f>VLOOKUP(Table1[[#This Row],[BaseDRG]],BaseDRGTable,13+Table1[[#This Row],[severity]],FALSE)</f>
        <v>6.9469105363890202</v>
      </c>
      <c r="L199" s="39">
        <f>IF(Table1[[#This Row],[W (severity)]]&lt;Table1[[#This Row],[W (curr)]],MAX(Table1[[#This Row],[W (severity)]],0.7*Table1[[#This Row],[W (curr)]]),Table1[[#This Row],[W (severity)]])</f>
        <v>6.9469105363890202</v>
      </c>
      <c r="M199" s="39">
        <f>ROUND(IF(VLOOKUP(Table1[[#This Row],[BaseDRG]],BaseDRGTable,8,0)&gt;0,Table1[[#This Row],[w (limit)]]*Current_CaseMix/$L$797,Table1[[#This Row],[w (limit)]]),10)</f>
        <v>7.4472975890999997</v>
      </c>
      <c r="N199" s="41">
        <f>Table1[[#This Row],[n]]</f>
        <v>2</v>
      </c>
      <c r="O199" s="56">
        <v>4.6292471899927152</v>
      </c>
      <c r="P199" s="40">
        <f>Table1[[#This Row],[W (proposed)]]/Table1[[#This Row],[W (curr)]]-1</f>
        <v>0.60874917312672583</v>
      </c>
      <c r="Q199" s="41">
        <f>RANK(Table1[[#This Row],[∆W%]],Table1[∆W%])</f>
        <v>73</v>
      </c>
      <c r="R199" s="55">
        <f>Table1[W (proposed)]-Table1[[#This Row],[W (curr)]]</f>
        <v>2.8180503991072845</v>
      </c>
      <c r="S199" s="46"/>
      <c r="T199" s="45"/>
      <c r="U199" s="45"/>
      <c r="V199" s="45"/>
      <c r="W199" s="45"/>
    </row>
    <row r="200" spans="1:23" s="43" customFormat="1">
      <c r="A200" s="36">
        <v>51053</v>
      </c>
      <c r="B200" s="36" t="s">
        <v>13</v>
      </c>
      <c r="C200" s="36" t="s">
        <v>543</v>
      </c>
      <c r="D200" s="36">
        <v>5105</v>
      </c>
      <c r="E200" s="36">
        <v>3</v>
      </c>
      <c r="F200" s="37">
        <v>1</v>
      </c>
      <c r="G200" s="38">
        <v>53998.561999999991</v>
      </c>
      <c r="H200" s="38">
        <f>Table1[[#This Row],[Cost]]+IF(Table1[[#This Row],[n]]=0,0,IFERROR(VLOOKUP(Table1[[#This Row],[DRG]],HCPCs,5,0),0))</f>
        <v>53998.561999999991</v>
      </c>
      <c r="I200" s="39">
        <v>7.5364759533000001</v>
      </c>
      <c r="J200" s="39">
        <f>Table1[[#This Row],[W (3M)]]-IFERROR((Table1[[#This Row],[W (3M)]]-Table1[[#This Row],[Adjusted Cost]]*Casemix/TotalCost)*EXP(-a/Table1[[#This Row],[n]]),)</f>
        <v>7.0381015010087076</v>
      </c>
      <c r="K200" s="39">
        <f>VLOOKUP(Table1[[#This Row],[BaseDRG]],BaseDRGTable,13+Table1[[#This Row],[severity]],FALSE)</f>
        <v>7.0381015010087076</v>
      </c>
      <c r="L200" s="39">
        <f>IF(Table1[[#This Row],[W (severity)]]&lt;Table1[[#This Row],[W (curr)]],MAX(Table1[[#This Row],[W (severity)]],0.7*Table1[[#This Row],[W (curr)]]),Table1[[#This Row],[W (severity)]])</f>
        <v>7.0381015010087076</v>
      </c>
      <c r="M200" s="39">
        <f>ROUND(IF(VLOOKUP(Table1[[#This Row],[BaseDRG]],BaseDRGTable,8,0)&gt;0,Table1[[#This Row],[w (limit)]]*Current_CaseMix/$L$797,Table1[[#This Row],[w (limit)]]),10)</f>
        <v>7.5450570531999999</v>
      </c>
      <c r="N200" s="41">
        <f>Table1[[#This Row],[n]]</f>
        <v>1</v>
      </c>
      <c r="O200" s="56">
        <v>6.7501615805865711</v>
      </c>
      <c r="P200" s="40">
        <f>Table1[[#This Row],[W (proposed)]]/Table1[[#This Row],[W (curr)]]-1</f>
        <v>0.11775947332868952</v>
      </c>
      <c r="Q200" s="41">
        <f>RANK(Table1[[#This Row],[∆W%]],Table1[∆W%])</f>
        <v>295</v>
      </c>
      <c r="R200" s="48">
        <f>Table1[W (proposed)]-Table1[[#This Row],[W (curr)]]</f>
        <v>0.79489547261342874</v>
      </c>
      <c r="S200" s="46"/>
      <c r="T200" s="45"/>
      <c r="U200" s="45"/>
      <c r="V200" s="45"/>
      <c r="W200" s="45"/>
    </row>
    <row r="201" spans="1:23" s="43" customFormat="1">
      <c r="A201" s="36">
        <v>51061</v>
      </c>
      <c r="B201" s="36" t="s">
        <v>13</v>
      </c>
      <c r="C201" s="36" t="s">
        <v>106</v>
      </c>
      <c r="D201" s="36">
        <v>5106</v>
      </c>
      <c r="E201" s="36">
        <v>1</v>
      </c>
      <c r="F201" s="37">
        <v>10</v>
      </c>
      <c r="G201" s="38">
        <v>14200.034370000003</v>
      </c>
      <c r="H201" s="38">
        <f>Table1[[#This Row],[Cost]]+IF(Table1[[#This Row],[n]]=0,0,IFERROR(VLOOKUP(Table1[[#This Row],[DRG]],HCPCs,5,0),0))</f>
        <v>31774.662369171259</v>
      </c>
      <c r="I201" s="39">
        <v>2.6802999999999977</v>
      </c>
      <c r="J201" s="39">
        <f>Table1[[#This Row],[W (3M)]]-IFERROR((Table1[[#This Row],[W (3M)]]-Table1[[#This Row],[Adjusted Cost]]*Casemix/TotalCost)*EXP(-a/Table1[[#This Row],[n]]),)</f>
        <v>3.6973564883071153</v>
      </c>
      <c r="K201" s="39">
        <f>VLOOKUP(Table1[[#This Row],[BaseDRG]],BaseDRGTable,13+Table1[[#This Row],[severity]],FALSE)</f>
        <v>2.4405195661173864</v>
      </c>
      <c r="L201" s="39">
        <f>IF(Table1[[#This Row],[W (severity)]]&lt;Table1[[#This Row],[W (curr)]],MAX(Table1[[#This Row],[W (severity)]],0.7*Table1[[#This Row],[W (curr)]]),Table1[[#This Row],[W (severity)]])</f>
        <v>2.4405195661173864</v>
      </c>
      <c r="M201" s="39">
        <f>ROUND(IF(VLOOKUP(Table1[[#This Row],[BaseDRG]],BaseDRGTable,8,0)&gt;0,Table1[[#This Row],[w (limit)]]*Current_CaseMix/$L$797,Table1[[#This Row],[w (limit)]]),10)</f>
        <v>2.6163105723000002</v>
      </c>
      <c r="N201" s="41">
        <f>Table1[[#This Row],[n]]</f>
        <v>10</v>
      </c>
      <c r="O201" s="56">
        <v>2.4703168470076906</v>
      </c>
      <c r="P201" s="40">
        <f>Table1[[#This Row],[W (proposed)]]/Table1[[#This Row],[W (curr)]]-1</f>
        <v>5.9099190239159993E-2</v>
      </c>
      <c r="Q201" s="41">
        <f>RANK(Table1[[#This Row],[∆W%]],Table1[∆W%])</f>
        <v>353</v>
      </c>
      <c r="R201" s="55">
        <f>Table1[W (proposed)]-Table1[[#This Row],[W (curr)]]</f>
        <v>0.14599372529230958</v>
      </c>
      <c r="S201" s="46"/>
      <c r="T201" s="45"/>
      <c r="U201" s="45"/>
      <c r="V201" s="45"/>
      <c r="W201" s="45"/>
    </row>
    <row r="202" spans="1:23" s="43" customFormat="1">
      <c r="A202" s="36">
        <v>51062</v>
      </c>
      <c r="B202" s="36" t="s">
        <v>13</v>
      </c>
      <c r="C202" s="36" t="s">
        <v>658</v>
      </c>
      <c r="D202" s="36">
        <v>5106</v>
      </c>
      <c r="E202" s="36">
        <v>2</v>
      </c>
      <c r="F202" s="37">
        <v>8</v>
      </c>
      <c r="G202" s="38">
        <v>19347.051287499988</v>
      </c>
      <c r="H202" s="38">
        <f>Table1[[#This Row],[Cost]]+IF(Table1[[#This Row],[n]]=0,0,IFERROR(VLOOKUP(Table1[[#This Row],[DRG]],HCPCs,5,0),0))</f>
        <v>29288.775157163138</v>
      </c>
      <c r="I202" s="39">
        <v>3.7771999999999974</v>
      </c>
      <c r="J202" s="39">
        <f>Table1[[#This Row],[W (3M)]]-IFERROR((Table1[[#This Row],[W (3M)]]-Table1[[#This Row],[Adjusted Cost]]*Casemix/TotalCost)*EXP(-a/Table1[[#This Row],[n]]),)</f>
        <v>3.5138694816050022</v>
      </c>
      <c r="K202" s="39">
        <f>VLOOKUP(Table1[[#This Row],[BaseDRG]],BaseDRGTable,13+Table1[[#This Row],[severity]],FALSE)</f>
        <v>3.4392905664062212</v>
      </c>
      <c r="L202" s="39">
        <f>IF(Table1[[#This Row],[W (severity)]]&lt;Table1[[#This Row],[W (curr)]],MAX(Table1[[#This Row],[W (severity)]],0.7*Table1[[#This Row],[W (curr)]]),Table1[[#This Row],[W (severity)]])</f>
        <v>3.4392905664062212</v>
      </c>
      <c r="M202" s="39">
        <f>ROUND(IF(VLOOKUP(Table1[[#This Row],[BaseDRG]],BaseDRGTable,8,0)&gt;0,Table1[[#This Row],[w (limit)]]*Current_CaseMix/$L$797,Table1[[#This Row],[w (limit)]]),10)</f>
        <v>3.6870232038999999</v>
      </c>
      <c r="N202" s="41">
        <f>Table1[[#This Row],[n]]</f>
        <v>8</v>
      </c>
      <c r="O202" s="56">
        <v>3.6317187866497602</v>
      </c>
      <c r="P202" s="40">
        <f>Table1[[#This Row],[W (proposed)]]/Table1[[#This Row],[W (curr)]]-1</f>
        <v>1.5228166193246961E-2</v>
      </c>
      <c r="Q202" s="41">
        <f>RANK(Table1[[#This Row],[∆W%]],Table1[∆W%])</f>
        <v>398</v>
      </c>
      <c r="R202" s="55">
        <f>Table1[W (proposed)]-Table1[[#This Row],[W (curr)]]</f>
        <v>5.5304417250239712E-2</v>
      </c>
      <c r="S202" s="46"/>
      <c r="T202" s="45"/>
      <c r="U202" s="45"/>
      <c r="V202" s="45"/>
      <c r="W202" s="45"/>
    </row>
    <row r="203" spans="1:23" s="43" customFormat="1">
      <c r="A203" s="36">
        <v>51063</v>
      </c>
      <c r="B203" s="36" t="s">
        <v>13</v>
      </c>
      <c r="C203" s="36" t="s">
        <v>660</v>
      </c>
      <c r="D203" s="36">
        <v>5106</v>
      </c>
      <c r="E203" s="36">
        <v>3</v>
      </c>
      <c r="F203" s="37">
        <v>22</v>
      </c>
      <c r="G203" s="38">
        <v>39784.576489068371</v>
      </c>
      <c r="H203" s="38">
        <f>Table1[[#This Row],[Cost]]+IF(Table1[[#This Row],[n]]=0,0,IFERROR(VLOOKUP(Table1[[#This Row],[DRG]],HCPCs,5,0),0))</f>
        <v>45595.45575559781</v>
      </c>
      <c r="I203" s="39">
        <v>5.9821000000000017</v>
      </c>
      <c r="J203" s="39">
        <f>Table1[[#This Row],[W (3M)]]-IFERROR((Table1[[#This Row],[W (3M)]]-Table1[[#This Row],[Adjusted Cost]]*Casemix/TotalCost)*EXP(-a/Table1[[#This Row],[n]]),)</f>
        <v>5.4469395576878838</v>
      </c>
      <c r="K203" s="39">
        <f>VLOOKUP(Table1[[#This Row],[BaseDRG]],BaseDRGTable,13+Table1[[#This Row],[severity]],FALSE)</f>
        <v>5.4469395576878838</v>
      </c>
      <c r="L203" s="39">
        <f>IF(Table1[[#This Row],[W (severity)]]&lt;Table1[[#This Row],[W (curr)]],MAX(Table1[[#This Row],[W (severity)]],0.7*Table1[[#This Row],[W (curr)]]),Table1[[#This Row],[W (severity)]])</f>
        <v>5.4469395576878838</v>
      </c>
      <c r="M203" s="39">
        <f>ROUND(IF(VLOOKUP(Table1[[#This Row],[BaseDRG]],BaseDRGTable,8,0)&gt;0,Table1[[#This Row],[w (limit)]]*Current_CaseMix/$L$797,Table1[[#This Row],[w (limit)]]),10)</f>
        <v>5.8392834662000004</v>
      </c>
      <c r="N203" s="41">
        <f>Table1[[#This Row],[n]]</f>
        <v>22</v>
      </c>
      <c r="O203" s="56">
        <v>4.6301546639860414</v>
      </c>
      <c r="P203" s="40">
        <f>Table1[[#This Row],[W (proposed)]]/Table1[[#This Row],[W (curr)]]-1</f>
        <v>0.26114220581414349</v>
      </c>
      <c r="Q203" s="41">
        <f>RANK(Table1[[#This Row],[∆W%]],Table1[∆W%])</f>
        <v>191</v>
      </c>
      <c r="R203" s="55">
        <f>Table1[W (proposed)]-Table1[[#This Row],[W (curr)]]</f>
        <v>1.209128802213959</v>
      </c>
      <c r="S203" s="46"/>
      <c r="T203" s="45"/>
      <c r="U203" s="45"/>
      <c r="V203" s="45"/>
      <c r="W203" s="45"/>
    </row>
    <row r="204" spans="1:23" s="43" customFormat="1">
      <c r="A204" s="36">
        <v>51071</v>
      </c>
      <c r="B204" s="36" t="s">
        <v>13</v>
      </c>
      <c r="C204" s="36" t="s">
        <v>89</v>
      </c>
      <c r="D204" s="36">
        <v>5107</v>
      </c>
      <c r="E204" s="36">
        <v>1</v>
      </c>
      <c r="F204" s="37">
        <v>53</v>
      </c>
      <c r="G204" s="38">
        <v>33250.486976603781</v>
      </c>
      <c r="H204" s="38">
        <f>Table1[[#This Row],[Cost]]+IF(Table1[[#This Row],[n]]=0,0,IFERROR(VLOOKUP(Table1[[#This Row],[DRG]],HCPCs,5,0),0))</f>
        <v>33372.37161057155</v>
      </c>
      <c r="I204" s="39">
        <v>3.2199999999999993</v>
      </c>
      <c r="J204" s="39">
        <f>Table1[[#This Row],[W (3M)]]-IFERROR((Table1[[#This Row],[W (3M)]]-Table1[[#This Row],[Adjusted Cost]]*Casemix/TotalCost)*EXP(-a/Table1[[#This Row],[n]]),)</f>
        <v>3.9609665178019542</v>
      </c>
      <c r="K204" s="39">
        <f>VLOOKUP(Table1[[#This Row],[BaseDRG]],BaseDRGTable,13+Table1[[#This Row],[severity]],FALSE)</f>
        <v>3.9609665178019542</v>
      </c>
      <c r="L204" s="39">
        <f>IF(Table1[[#This Row],[W (severity)]]&lt;Table1[[#This Row],[W (curr)]],MAX(Table1[[#This Row],[W (severity)]],0.7*Table1[[#This Row],[W (curr)]]),Table1[[#This Row],[W (severity)]])</f>
        <v>3.9609665178019542</v>
      </c>
      <c r="M204" s="39">
        <f>ROUND(IF(VLOOKUP(Table1[[#This Row],[BaseDRG]],BaseDRGTable,8,0)&gt;0,Table1[[#This Row],[w (limit)]]*Current_CaseMix/$L$797,Table1[[#This Row],[w (limit)]]),10)</f>
        <v>4.2462755556999996</v>
      </c>
      <c r="N204" s="41">
        <f>Table1[[#This Row],[n]]</f>
        <v>53</v>
      </c>
      <c r="O204" s="56">
        <v>3.8704153910374908</v>
      </c>
      <c r="P204" s="40">
        <f>Table1[[#This Row],[W (proposed)]]/Table1[[#This Row],[W (curr)]]-1</f>
        <v>9.7111066045486361E-2</v>
      </c>
      <c r="Q204" s="41">
        <f>RANK(Table1[[#This Row],[∆W%]],Table1[∆W%])</f>
        <v>307</v>
      </c>
      <c r="R204" s="55">
        <f>Table1[W (proposed)]-Table1[[#This Row],[W (curr)]]</f>
        <v>0.37586016466250882</v>
      </c>
      <c r="S204" s="46"/>
      <c r="T204" s="45"/>
      <c r="U204" s="45"/>
      <c r="V204" s="45"/>
      <c r="W204" s="45"/>
    </row>
    <row r="205" spans="1:23" s="43" customFormat="1">
      <c r="A205" s="36">
        <v>51072</v>
      </c>
      <c r="B205" s="36" t="s">
        <v>13</v>
      </c>
      <c r="C205" s="36" t="s">
        <v>712</v>
      </c>
      <c r="D205" s="36">
        <v>5107</v>
      </c>
      <c r="E205" s="36">
        <v>2</v>
      </c>
      <c r="F205" s="37">
        <v>12</v>
      </c>
      <c r="G205" s="38">
        <v>38407.150441666665</v>
      </c>
      <c r="H205" s="38">
        <f>Table1[[#This Row],[Cost]]+IF(Table1[[#This Row],[n]]=0,0,IFERROR(VLOOKUP(Table1[[#This Row],[DRG]],HCPCs,5,0),0))</f>
        <v>38630.296112170028</v>
      </c>
      <c r="I205" s="39">
        <v>3.6559000000000017</v>
      </c>
      <c r="J205" s="39">
        <f>Table1[[#This Row],[W (3M)]]-IFERROR((Table1[[#This Row],[W (3M)]]-Table1[[#This Row],[Adjusted Cost]]*Casemix/TotalCost)*EXP(-a/Table1[[#This Row],[n]]),)</f>
        <v>4.5373106165820198</v>
      </c>
      <c r="K205" s="39">
        <f>VLOOKUP(Table1[[#This Row],[BaseDRG]],BaseDRGTable,13+Table1[[#This Row],[severity]],FALSE)</f>
        <v>4.5373106165820198</v>
      </c>
      <c r="L205" s="39">
        <f>IF(Table1[[#This Row],[W (severity)]]&lt;Table1[[#This Row],[W (curr)]],MAX(Table1[[#This Row],[W (severity)]],0.7*Table1[[#This Row],[W (curr)]]),Table1[[#This Row],[W (severity)]])</f>
        <v>4.5373106165820198</v>
      </c>
      <c r="M205" s="39">
        <f>ROUND(IF(VLOOKUP(Table1[[#This Row],[BaseDRG]],BaseDRGTable,8,0)&gt;0,Table1[[#This Row],[w (limit)]]*Current_CaseMix/$L$797,Table1[[#This Row],[w (limit)]]),10)</f>
        <v>4.8641338101000002</v>
      </c>
      <c r="N205" s="41">
        <f>Table1[[#This Row],[n]]</f>
        <v>12</v>
      </c>
      <c r="O205" s="56">
        <v>4.4992305999834725</v>
      </c>
      <c r="P205" s="40">
        <f>Table1[[#This Row],[W (proposed)]]/Table1[[#This Row],[W (curr)]]-1</f>
        <v>8.1103469139338635E-2</v>
      </c>
      <c r="Q205" s="41">
        <f>RANK(Table1[[#This Row],[∆W%]],Table1[∆W%])</f>
        <v>326</v>
      </c>
      <c r="R205" s="55">
        <f>Table1[W (proposed)]-Table1[[#This Row],[W (curr)]]</f>
        <v>0.36490321011652771</v>
      </c>
      <c r="S205" s="46"/>
      <c r="T205" s="45"/>
      <c r="U205" s="45"/>
      <c r="V205" s="45"/>
      <c r="W205" s="45"/>
    </row>
    <row r="206" spans="1:23" s="43" customFormat="1">
      <c r="A206" s="36">
        <v>51073</v>
      </c>
      <c r="B206" s="36" t="s">
        <v>13</v>
      </c>
      <c r="C206" s="36" t="s">
        <v>780</v>
      </c>
      <c r="D206" s="36">
        <v>5107</v>
      </c>
      <c r="E206" s="36">
        <v>3</v>
      </c>
      <c r="F206" s="37">
        <v>17</v>
      </c>
      <c r="G206" s="38">
        <v>54329.801761922339</v>
      </c>
      <c r="H206" s="38">
        <f>Table1[[#This Row],[Cost]]+IF(Table1[[#This Row],[n]]=0,0,IFERROR(VLOOKUP(Table1[[#This Row],[DRG]],HCPCs,5,0),0))</f>
        <v>55290.15599791555</v>
      </c>
      <c r="I206" s="39">
        <v>5.2471000000000014</v>
      </c>
      <c r="J206" s="39">
        <f>Table1[[#This Row],[W (3M)]]-IFERROR((Table1[[#This Row],[W (3M)]]-Table1[[#This Row],[Adjusted Cost]]*Casemix/TotalCost)*EXP(-a/Table1[[#This Row],[n]]),)</f>
        <v>6.5197382648217319</v>
      </c>
      <c r="K206" s="39">
        <f>VLOOKUP(Table1[[#This Row],[BaseDRG]],BaseDRGTable,13+Table1[[#This Row],[severity]],FALSE)</f>
        <v>6.5197382648217319</v>
      </c>
      <c r="L206" s="39">
        <f>IF(Table1[[#This Row],[W (severity)]]&lt;Table1[[#This Row],[W (curr)]],MAX(Table1[[#This Row],[W (severity)]],0.7*Table1[[#This Row],[W (curr)]]),Table1[[#This Row],[W (severity)]])</f>
        <v>6.5197382648217319</v>
      </c>
      <c r="M206" s="39">
        <f>ROUND(IF(VLOOKUP(Table1[[#This Row],[BaseDRG]],BaseDRGTable,8,0)&gt;0,Table1[[#This Row],[w (limit)]]*Current_CaseMix/$L$797,Table1[[#This Row],[w (limit)]]),10)</f>
        <v>6.9893560319999999</v>
      </c>
      <c r="N206" s="41">
        <f>Table1[[#This Row],[n]]</f>
        <v>17</v>
      </c>
      <c r="O206" s="56">
        <v>6.2583439757391393</v>
      </c>
      <c r="P206" s="40">
        <f>Table1[[#This Row],[W (proposed)]]/Table1[[#This Row],[W (curr)]]-1</f>
        <v>0.11680598878787651</v>
      </c>
      <c r="Q206" s="41">
        <f>RANK(Table1[[#This Row],[∆W%]],Table1[∆W%])</f>
        <v>296</v>
      </c>
      <c r="R206" s="55">
        <f>Table1[W (proposed)]-Table1[[#This Row],[W (curr)]]</f>
        <v>0.73101205626086063</v>
      </c>
      <c r="S206" s="46"/>
      <c r="T206" s="45"/>
      <c r="U206" s="45"/>
      <c r="V206" s="45"/>
      <c r="W206" s="45"/>
    </row>
    <row r="207" spans="1:23" s="43" customFormat="1">
      <c r="A207" s="36">
        <v>51111</v>
      </c>
      <c r="B207" s="36" t="s">
        <v>13</v>
      </c>
      <c r="C207" s="36" t="s">
        <v>108</v>
      </c>
      <c r="D207" s="36">
        <v>5111</v>
      </c>
      <c r="E207" s="36">
        <v>1</v>
      </c>
      <c r="F207" s="37">
        <v>6</v>
      </c>
      <c r="G207" s="38">
        <v>17791.124</v>
      </c>
      <c r="H207" s="38">
        <f>Table1[[#This Row],[Cost]]+IF(Table1[[#This Row],[n]]=0,0,IFERROR(VLOOKUP(Table1[[#This Row],[DRG]],HCPCs,5,0),0))</f>
        <v>61954.970568921868</v>
      </c>
      <c r="I207" s="39">
        <v>6.0788999999999991</v>
      </c>
      <c r="J207" s="39">
        <f>Table1[[#This Row],[W (3M)]]-IFERROR((Table1[[#This Row],[W (3M)]]-Table1[[#This Row],[Adjusted Cost]]*Casemix/TotalCost)*EXP(-a/Table1[[#This Row],[n]]),)</f>
        <v>7.2126485395278905</v>
      </c>
      <c r="K207" s="39">
        <f>VLOOKUP(Table1[[#This Row],[BaseDRG]],BaseDRGTable,13+Table1[[#This Row],[severity]],FALSE)</f>
        <v>5.8651552503400186</v>
      </c>
      <c r="L207" s="39">
        <f>IF(Table1[[#This Row],[W (severity)]]&lt;Table1[[#This Row],[W (curr)]],MAX(Table1[[#This Row],[W (severity)]],0.7*Table1[[#This Row],[W (curr)]]),Table1[[#This Row],[W (severity)]])</f>
        <v>5.8651552503400186</v>
      </c>
      <c r="M207" s="39">
        <f>ROUND(IF(VLOOKUP(Table1[[#This Row],[BaseDRG]],BaseDRGTable,8,0)&gt;0,Table1[[#This Row],[w (limit)]]*Current_CaseMix/$L$797,Table1[[#This Row],[w (limit)]]),10)</f>
        <v>6.2876233006</v>
      </c>
      <c r="N207" s="41">
        <f>Table1[[#This Row],[n]]</f>
        <v>6</v>
      </c>
      <c r="O207" s="56">
        <v>3.9388800061249132</v>
      </c>
      <c r="P207" s="40">
        <f>Table1[[#This Row],[W (proposed)]]/Table1[[#This Row],[W (curr)]]-1</f>
        <v>0.59629724460324196</v>
      </c>
      <c r="Q207" s="41">
        <f>RANK(Table1[[#This Row],[∆W%]],Table1[∆W%])</f>
        <v>76</v>
      </c>
      <c r="R207" s="55">
        <f>Table1[W (proposed)]-Table1[[#This Row],[W (curr)]]</f>
        <v>2.3487432944750868</v>
      </c>
      <c r="S207" s="46"/>
      <c r="T207" s="45"/>
      <c r="U207" s="45"/>
      <c r="V207" s="45"/>
      <c r="W207" s="45"/>
    </row>
    <row r="208" spans="1:23" s="43" customFormat="1">
      <c r="A208" s="36">
        <v>51112</v>
      </c>
      <c r="B208" s="36" t="s">
        <v>13</v>
      </c>
      <c r="C208" s="36" t="s">
        <v>391</v>
      </c>
      <c r="D208" s="36">
        <v>5111</v>
      </c>
      <c r="E208" s="36">
        <v>2</v>
      </c>
      <c r="F208" s="37">
        <v>9</v>
      </c>
      <c r="G208" s="38">
        <v>19686.636166666667</v>
      </c>
      <c r="H208" s="38">
        <f>Table1[[#This Row],[Cost]]+IF(Table1[[#This Row],[n]]=0,0,IFERROR(VLOOKUP(Table1[[#This Row],[DRG]],HCPCs,5,0),0))</f>
        <v>49234.235293870435</v>
      </c>
      <c r="I208" s="39">
        <v>6.7591000000000028</v>
      </c>
      <c r="J208" s="39">
        <f>Table1[[#This Row],[W (3M)]]-IFERROR((Table1[[#This Row],[W (3M)]]-Table1[[#This Row],[Adjusted Cost]]*Casemix/TotalCost)*EXP(-a/Table1[[#This Row],[n]]),)</f>
        <v>5.9366873206544959</v>
      </c>
      <c r="K208" s="39">
        <f>VLOOKUP(Table1[[#This Row],[BaseDRG]],BaseDRGTable,13+Table1[[#This Row],[severity]],FALSE)</f>
        <v>6.5214382293792026</v>
      </c>
      <c r="L208" s="39">
        <f>IF(Table1[[#This Row],[W (severity)]]&lt;Table1[[#This Row],[W (curr)]],MAX(Table1[[#This Row],[W (severity)]],0.7*Table1[[#This Row],[W (curr)]]),Table1[[#This Row],[W (severity)]])</f>
        <v>6.5214382293792026</v>
      </c>
      <c r="M208" s="39">
        <f>ROUND(IF(VLOOKUP(Table1[[#This Row],[BaseDRG]],BaseDRGTable,8,0)&gt;0,Table1[[#This Row],[w (limit)]]*Current_CaseMix/$L$797,Table1[[#This Row],[w (limit)]]),10)</f>
        <v>6.9911784453000001</v>
      </c>
      <c r="N208" s="41">
        <f>Table1[[#This Row],[n]]</f>
        <v>9</v>
      </c>
      <c r="O208" s="56">
        <v>4.379621946305897</v>
      </c>
      <c r="P208" s="40">
        <f>Table1[[#This Row],[W (proposed)]]/Table1[[#This Row],[W (curr)]]-1</f>
        <v>0.59629724460507072</v>
      </c>
      <c r="Q208" s="41">
        <f>RANK(Table1[[#This Row],[∆W%]],Table1[∆W%])</f>
        <v>75</v>
      </c>
      <c r="R208" s="55">
        <f>Table1[W (proposed)]-Table1[[#This Row],[W (curr)]]</f>
        <v>2.6115564989941031</v>
      </c>
      <c r="S208" s="46"/>
      <c r="T208" s="45"/>
      <c r="U208" s="45"/>
      <c r="V208" s="45"/>
      <c r="W208" s="45"/>
    </row>
    <row r="209" spans="1:23" s="43" customFormat="1">
      <c r="A209" s="36">
        <v>51113</v>
      </c>
      <c r="B209" s="36" t="s">
        <v>13</v>
      </c>
      <c r="C209" s="36" t="s">
        <v>318</v>
      </c>
      <c r="D209" s="36">
        <v>5111</v>
      </c>
      <c r="E209" s="36">
        <v>3</v>
      </c>
      <c r="F209" s="37">
        <v>37</v>
      </c>
      <c r="G209" s="38">
        <v>23447.092179465286</v>
      </c>
      <c r="H209" s="38">
        <f>Table1[[#This Row],[Cost]]+IF(Table1[[#This Row],[n]]=0,0,IFERROR(VLOOKUP(Table1[[#This Row],[DRG]],HCPCs,5,0),0))</f>
        <v>72849.716513456544</v>
      </c>
      <c r="I209" s="39">
        <v>8.9943000000000008</v>
      </c>
      <c r="J209" s="39">
        <f>Table1[[#This Row],[W (3M)]]-IFERROR((Table1[[#This Row],[W (3M)]]-Table1[[#This Row],[Adjusted Cost]]*Casemix/TotalCost)*EXP(-a/Table1[[#This Row],[n]]),)</f>
        <v>8.6780446903441799</v>
      </c>
      <c r="K209" s="39">
        <f>VLOOKUP(Table1[[#This Row],[BaseDRG]],BaseDRGTable,13+Table1[[#This Row],[severity]],FALSE)</f>
        <v>8.6780446903441799</v>
      </c>
      <c r="L209" s="39">
        <f>IF(Table1[[#This Row],[W (severity)]]&lt;Table1[[#This Row],[W (curr)]],MAX(Table1[[#This Row],[W (severity)]],0.7*Table1[[#This Row],[W (curr)]]),Table1[[#This Row],[W (severity)]])</f>
        <v>8.6780446903441799</v>
      </c>
      <c r="M209" s="39">
        <f>ROUND(IF(VLOOKUP(Table1[[#This Row],[BaseDRG]],BaseDRGTable,8,0)&gt;0,Table1[[#This Row],[w (limit)]]*Current_CaseMix/$L$797,Table1[[#This Row],[w (limit)]]),10)</f>
        <v>9.3031256070000001</v>
      </c>
      <c r="N209" s="41">
        <f>Table1[[#This Row],[n]]</f>
        <v>37</v>
      </c>
      <c r="O209" s="56">
        <v>5.8279406535868858</v>
      </c>
      <c r="P209" s="40">
        <f>Table1[[#This Row],[W (proposed)]]/Table1[[#This Row],[W (curr)]]-1</f>
        <v>0.59629724459775746</v>
      </c>
      <c r="Q209" s="41">
        <f>RANK(Table1[[#This Row],[∆W%]],Table1[∆W%])</f>
        <v>77</v>
      </c>
      <c r="R209" s="55">
        <f>Table1[W (proposed)]-Table1[[#This Row],[W (curr)]]</f>
        <v>3.4751849534131143</v>
      </c>
      <c r="S209" s="46"/>
      <c r="T209" s="45"/>
      <c r="U209" s="45"/>
      <c r="V209" s="45"/>
      <c r="W209" s="45"/>
    </row>
    <row r="210" spans="1:23" s="43" customFormat="1">
      <c r="A210" s="36">
        <v>51121</v>
      </c>
      <c r="B210" s="36" t="s">
        <v>13</v>
      </c>
      <c r="C210" s="36" t="s">
        <v>156</v>
      </c>
      <c r="D210" s="36">
        <v>5112</v>
      </c>
      <c r="E210" s="36">
        <v>1</v>
      </c>
      <c r="F210" s="37">
        <v>11</v>
      </c>
      <c r="G210" s="38">
        <v>8969.5624818181823</v>
      </c>
      <c r="H210" s="38">
        <f>Table1[[#This Row],[Cost]]+IF(Table1[[#This Row],[n]]=0,0,IFERROR(VLOOKUP(Table1[[#This Row],[DRG]],HCPCs,5,0),0))</f>
        <v>9070.1381144060451</v>
      </c>
      <c r="I210" s="39">
        <v>2.2675999999999998</v>
      </c>
      <c r="J210" s="39">
        <f>Table1[[#This Row],[W (3M)]]-IFERROR((Table1[[#This Row],[W (3M)]]-Table1[[#This Row],[Adjusted Cost]]*Casemix/TotalCost)*EXP(-a/Table1[[#This Row],[n]]),)</f>
        <v>1.1629306007245188</v>
      </c>
      <c r="K210" s="39">
        <f>VLOOKUP(Table1[[#This Row],[BaseDRG]],BaseDRGTable,13+Table1[[#This Row],[severity]],FALSE)</f>
        <v>1.1629306007245188</v>
      </c>
      <c r="L210" s="39">
        <f>IF(Table1[[#This Row],[W (severity)]]&lt;Table1[[#This Row],[W (curr)]],MAX(Table1[[#This Row],[W (severity)]],0.7*Table1[[#This Row],[W (curr)]]),Table1[[#This Row],[W (severity)]])</f>
        <v>1.4075356397143386</v>
      </c>
      <c r="M210" s="39">
        <f>ROUND(IF(VLOOKUP(Table1[[#This Row],[BaseDRG]],BaseDRGTable,8,0)&gt;0,Table1[[#This Row],[w (limit)]]*Current_CaseMix/$L$797,Table1[[#This Row],[w (limit)]]),10)</f>
        <v>1.508920652</v>
      </c>
      <c r="N210" s="41">
        <f>Table1[[#This Row],[n]]</f>
        <v>11</v>
      </c>
      <c r="O210" s="56">
        <v>2.0107651995919125</v>
      </c>
      <c r="P210" s="40">
        <f>Table1[[#This Row],[W (proposed)]]/Table1[[#This Row],[W (curr)]]-1</f>
        <v>-0.24957889051081772</v>
      </c>
      <c r="Q210" s="41">
        <f>RANK(Table1[[#This Row],[∆W%]],Table1[∆W%])</f>
        <v>770</v>
      </c>
      <c r="R210" s="55">
        <f>Table1[W (proposed)]-Table1[[#This Row],[W (curr)]]</f>
        <v>-0.50184454759191244</v>
      </c>
      <c r="S210" s="46"/>
      <c r="T210" s="45"/>
      <c r="U210" s="45"/>
      <c r="V210" s="45"/>
      <c r="W210" s="45"/>
    </row>
    <row r="211" spans="1:23" s="43" customFormat="1">
      <c r="A211" s="36">
        <v>51122</v>
      </c>
      <c r="B211" s="36" t="s">
        <v>13</v>
      </c>
      <c r="C211" s="36" t="s">
        <v>486</v>
      </c>
      <c r="D211" s="36">
        <v>5112</v>
      </c>
      <c r="E211" s="36">
        <v>2</v>
      </c>
      <c r="F211" s="37">
        <v>4</v>
      </c>
      <c r="G211" s="38">
        <v>8857.9662499999995</v>
      </c>
      <c r="H211" s="38">
        <f>Table1[[#This Row],[Cost]]+IF(Table1[[#This Row],[n]]=0,0,IFERROR(VLOOKUP(Table1[[#This Row],[DRG]],HCPCs,5,0),0))</f>
        <v>13894.821756002</v>
      </c>
      <c r="I211" s="39">
        <v>3.7194999999999983</v>
      </c>
      <c r="J211" s="39">
        <f>Table1[[#This Row],[W (3M)]]-IFERROR((Table1[[#This Row],[W (3M)]]-Table1[[#This Row],[Adjusted Cost]]*Casemix/TotalCost)*EXP(-a/Table1[[#This Row],[n]]),)</f>
        <v>2.0283038096778627</v>
      </c>
      <c r="K211" s="39">
        <f>VLOOKUP(Table1[[#This Row],[BaseDRG]],BaseDRGTable,13+Table1[[#This Row],[severity]],FALSE)</f>
        <v>2.0283038096778627</v>
      </c>
      <c r="L211" s="39">
        <f>IF(Table1[[#This Row],[W (severity)]]&lt;Table1[[#This Row],[W (curr)]],MAX(Table1[[#This Row],[W (severity)]],0.7*Table1[[#This Row],[W (curr)]]),Table1[[#This Row],[W (severity)]])</f>
        <v>2.0283038096778627</v>
      </c>
      <c r="M211" s="39">
        <f>ROUND(IF(VLOOKUP(Table1[[#This Row],[BaseDRG]],BaseDRGTable,8,0)&gt;0,Table1[[#This Row],[w (limit)]]*Current_CaseMix/$L$797,Table1[[#This Row],[w (limit)]]),10)</f>
        <v>2.1744028503999999</v>
      </c>
      <c r="N211" s="41">
        <f>Table1[[#This Row],[n]]</f>
        <v>4</v>
      </c>
      <c r="O211" s="56">
        <v>2.8654827560701874</v>
      </c>
      <c r="P211" s="40">
        <f>Table1[[#This Row],[W (proposed)]]/Table1[[#This Row],[W (curr)]]-1</f>
        <v>-0.24117398864335027</v>
      </c>
      <c r="Q211" s="41">
        <f>RANK(Table1[[#This Row],[∆W%]],Table1[∆W%])</f>
        <v>670</v>
      </c>
      <c r="R211" s="55">
        <f>Table1[W (proposed)]-Table1[[#This Row],[W (curr)]]</f>
        <v>-0.69107990567018751</v>
      </c>
      <c r="S211" s="46"/>
      <c r="T211" s="45"/>
      <c r="U211" s="45"/>
      <c r="V211" s="45"/>
      <c r="W211" s="45"/>
    </row>
    <row r="212" spans="1:23" s="43" customFormat="1">
      <c r="A212" s="36">
        <v>51123</v>
      </c>
      <c r="B212" s="36" t="s">
        <v>13</v>
      </c>
      <c r="C212" s="36" t="s">
        <v>708</v>
      </c>
      <c r="D212" s="36">
        <v>5112</v>
      </c>
      <c r="E212" s="36">
        <v>3</v>
      </c>
      <c r="F212" s="37">
        <v>10</v>
      </c>
      <c r="G212" s="38">
        <v>17646.406769567999</v>
      </c>
      <c r="H212" s="38">
        <f>Table1[[#This Row],[Cost]]+IF(Table1[[#This Row],[n]]=0,0,IFERROR(VLOOKUP(Table1[[#This Row],[DRG]],HCPCs,5,0),0))</f>
        <v>22495.086769567999</v>
      </c>
      <c r="I212" s="39">
        <v>8.8376999999999999</v>
      </c>
      <c r="J212" s="39">
        <f>Table1[[#This Row],[W (3M)]]-IFERROR((Table1[[#This Row],[W (3M)]]-Table1[[#This Row],[Adjusted Cost]]*Casemix/TotalCost)*EXP(-a/Table1[[#This Row],[n]]),)</f>
        <v>3.1511536186632769</v>
      </c>
      <c r="K212" s="39">
        <f>VLOOKUP(Table1[[#This Row],[BaseDRG]],BaseDRGTable,13+Table1[[#This Row],[severity]],FALSE)</f>
        <v>3.1511536186632769</v>
      </c>
      <c r="L212" s="39">
        <f>IF(Table1[[#This Row],[W (severity)]]&lt;Table1[[#This Row],[W (curr)]],MAX(Table1[[#This Row],[W (severity)]],0.7*Table1[[#This Row],[W (curr)]]),Table1[[#This Row],[W (severity)]])</f>
        <v>3.7061644213225859</v>
      </c>
      <c r="M212" s="39">
        <f>ROUND(IF(VLOOKUP(Table1[[#This Row],[BaseDRG]],BaseDRGTable,8,0)&gt;0,Table1[[#This Row],[w (limit)]]*Current_CaseMix/$L$797,Table1[[#This Row],[w (limit)]]),10)</f>
        <v>3.9731200244</v>
      </c>
      <c r="N212" s="41">
        <f>Table1[[#This Row],[n]]</f>
        <v>10</v>
      </c>
      <c r="O212" s="56">
        <v>5.2945206018894089</v>
      </c>
      <c r="P212" s="40">
        <f>Table1[[#This Row],[W (proposed)]]/Table1[[#This Row],[W (curr)]]-1</f>
        <v>-0.24957889048875403</v>
      </c>
      <c r="Q212" s="41">
        <f>RANK(Table1[[#This Row],[∆W%]],Table1[∆W%])</f>
        <v>720</v>
      </c>
      <c r="R212" s="55">
        <f>Table1[W (proposed)]-Table1[[#This Row],[W (curr)]]</f>
        <v>-1.3214005774894089</v>
      </c>
      <c r="S212" s="46"/>
      <c r="T212" s="45"/>
      <c r="U212" s="45"/>
      <c r="V212" s="45"/>
      <c r="W212" s="45"/>
    </row>
    <row r="213" spans="1:23" s="43" customFormat="1">
      <c r="A213" s="36">
        <v>51131</v>
      </c>
      <c r="B213" s="36" t="s">
        <v>13</v>
      </c>
      <c r="C213" s="36" t="s">
        <v>239</v>
      </c>
      <c r="D213" s="36">
        <v>5113</v>
      </c>
      <c r="E213" s="36">
        <v>1</v>
      </c>
      <c r="F213" s="37">
        <v>0</v>
      </c>
      <c r="G213" s="38">
        <v>0</v>
      </c>
      <c r="H213" s="38">
        <f>Table1[[#This Row],[Cost]]+IF(Table1[[#This Row],[n]]=0,0,IFERROR(VLOOKUP(Table1[[#This Row],[DRG]],HCPCs,5,0),0))</f>
        <v>0</v>
      </c>
      <c r="I213" s="39">
        <v>2.3197000000000001</v>
      </c>
      <c r="J213" s="39">
        <f>Table1[[#This Row],[W (3M)]]-IFERROR((Table1[[#This Row],[W (3M)]]-Table1[[#This Row],[Adjusted Cost]]*Casemix/TotalCost)*EXP(-a/Table1[[#This Row],[n]]),)</f>
        <v>2.3197000000000001</v>
      </c>
      <c r="K213" s="39">
        <f>VLOOKUP(Table1[[#This Row],[BaseDRG]],BaseDRGTable,13+Table1[[#This Row],[severity]],FALSE)</f>
        <v>2.3197000000000001</v>
      </c>
      <c r="L213" s="39">
        <f>IF(Table1[[#This Row],[W (severity)]]&lt;Table1[[#This Row],[W (curr)]],MAX(Table1[[#This Row],[W (severity)]],0.7*Table1[[#This Row],[W (curr)]]),Table1[[#This Row],[W (severity)]])</f>
        <v>2.3197000000000001</v>
      </c>
      <c r="M213" s="39">
        <f>ROUND(IF(VLOOKUP(Table1[[#This Row],[BaseDRG]],BaseDRGTable,8,0)&gt;0,Table1[[#This Row],[w (limit)]]*Current_CaseMix/$L$797,Table1[[#This Row],[w (limit)]]),10)</f>
        <v>2.4867883539000002</v>
      </c>
      <c r="N213" s="41">
        <f>Table1[[#This Row],[n]]</f>
        <v>0</v>
      </c>
      <c r="O213" s="56">
        <v>3.1487178108910285</v>
      </c>
      <c r="P213" s="40">
        <f>Table1[[#This Row],[W (proposed)]]/Table1[[#This Row],[W (curr)]]-1</f>
        <v>-0.21022190515183536</v>
      </c>
      <c r="Q213" s="41">
        <f>RANK(Table1[[#This Row],[∆W%]],Table1[∆W%])</f>
        <v>651</v>
      </c>
      <c r="R213" s="55">
        <f>Table1[W (proposed)]-Table1[[#This Row],[W (curr)]]</f>
        <v>-0.66192945699102834</v>
      </c>
      <c r="S213" s="46"/>
      <c r="T213" s="45"/>
      <c r="U213" s="45"/>
      <c r="V213" s="45"/>
      <c r="W213" s="45"/>
    </row>
    <row r="214" spans="1:23" s="43" customFormat="1">
      <c r="A214" s="36">
        <v>51132</v>
      </c>
      <c r="B214" s="36" t="s">
        <v>13</v>
      </c>
      <c r="C214" s="36" t="s">
        <v>610</v>
      </c>
      <c r="D214" s="36">
        <v>5113</v>
      </c>
      <c r="E214" s="36">
        <v>2</v>
      </c>
      <c r="F214" s="37">
        <v>2</v>
      </c>
      <c r="G214" s="38">
        <v>26905.300249999989</v>
      </c>
      <c r="H214" s="38">
        <f>Table1[[#This Row],[Cost]]+IF(Table1[[#This Row],[n]]=0,0,IFERROR(VLOOKUP(Table1[[#This Row],[DRG]],HCPCs,5,0),0))</f>
        <v>26905.300249999989</v>
      </c>
      <c r="I214" s="39">
        <v>2.9980000000000002</v>
      </c>
      <c r="J214" s="39">
        <f>Table1[[#This Row],[W (3M)]]-IFERROR((Table1[[#This Row],[W (3M)]]-Table1[[#This Row],[Adjusted Cost]]*Casemix/TotalCost)*EXP(-a/Table1[[#This Row],[n]]),)</f>
        <v>3.1350638898082348</v>
      </c>
      <c r="K214" s="39">
        <f>VLOOKUP(Table1[[#This Row],[BaseDRG]],BaseDRGTable,13+Table1[[#This Row],[severity]],FALSE)</f>
        <v>3.1350638898082348</v>
      </c>
      <c r="L214" s="39">
        <f>IF(Table1[[#This Row],[W (severity)]]&lt;Table1[[#This Row],[W (curr)]],MAX(Table1[[#This Row],[W (severity)]],0.7*Table1[[#This Row],[W (curr)]]),Table1[[#This Row],[W (severity)]])</f>
        <v>3.1350638898082348</v>
      </c>
      <c r="M214" s="39">
        <f>ROUND(IF(VLOOKUP(Table1[[#This Row],[BaseDRG]],BaseDRGTable,8,0)&gt;0,Table1[[#This Row],[w (limit)]]*Current_CaseMix/$L$797,Table1[[#This Row],[w (limit)]]),10)</f>
        <v>3.3608830321999998</v>
      </c>
      <c r="N214" s="41">
        <f>Table1[[#This Row],[n]]</f>
        <v>2</v>
      </c>
      <c r="O214" s="56">
        <v>4.069429666358281</v>
      </c>
      <c r="P214" s="40">
        <f>Table1[[#This Row],[W (proposed)]]/Table1[[#This Row],[W (curr)]]-1</f>
        <v>-0.17411448095928317</v>
      </c>
      <c r="Q214" s="41">
        <f>RANK(Table1[[#This Row],[∆W%]],Table1[∆W%])</f>
        <v>615</v>
      </c>
      <c r="R214" s="55">
        <f>Table1[W (proposed)]-Table1[[#This Row],[W (curr)]]</f>
        <v>-0.70854663415828112</v>
      </c>
      <c r="S214" s="46"/>
      <c r="T214" s="45"/>
      <c r="U214" s="45"/>
      <c r="V214" s="45"/>
      <c r="W214" s="45"/>
    </row>
    <row r="215" spans="1:23" s="43" customFormat="1">
      <c r="A215" s="36">
        <v>51133</v>
      </c>
      <c r="B215" s="36" t="s">
        <v>13</v>
      </c>
      <c r="C215" s="36" t="s">
        <v>439</v>
      </c>
      <c r="D215" s="36">
        <v>5113</v>
      </c>
      <c r="E215" s="36">
        <v>3</v>
      </c>
      <c r="F215" s="37">
        <v>2</v>
      </c>
      <c r="G215" s="38">
        <v>46306.452699999987</v>
      </c>
      <c r="H215" s="38">
        <f>Table1[[#This Row],[Cost]]+IF(Table1[[#This Row],[n]]=0,0,IFERROR(VLOOKUP(Table1[[#This Row],[DRG]],HCPCs,5,0),0))</f>
        <v>47682.499405443283</v>
      </c>
      <c r="I215" s="39">
        <v>5.6802999999999999</v>
      </c>
      <c r="J215" s="39">
        <f>Table1[[#This Row],[W (3M)]]-IFERROR((Table1[[#This Row],[W (3M)]]-Table1[[#This Row],[Adjusted Cost]]*Casemix/TotalCost)*EXP(-a/Table1[[#This Row],[n]]),)</f>
        <v>5.6771072489553704</v>
      </c>
      <c r="K215" s="39">
        <f>VLOOKUP(Table1[[#This Row],[BaseDRG]],BaseDRGTable,13+Table1[[#This Row],[severity]],FALSE)</f>
        <v>5.6771072489553704</v>
      </c>
      <c r="L215" s="39">
        <f>IF(Table1[[#This Row],[W (severity)]]&lt;Table1[[#This Row],[W (curr)]],MAX(Table1[[#This Row],[W (severity)]],0.7*Table1[[#This Row],[W (curr)]]),Table1[[#This Row],[W (severity)]])</f>
        <v>5.6771072489553704</v>
      </c>
      <c r="M215" s="39">
        <f>ROUND(IF(VLOOKUP(Table1[[#This Row],[BaseDRG]],BaseDRGTable,8,0)&gt;0,Table1[[#This Row],[w (limit)]]*Current_CaseMix/$L$797,Table1[[#This Row],[w (limit)]]),10)</f>
        <v>6.0860301722000001</v>
      </c>
      <c r="N215" s="41">
        <f>Table1[[#This Row],[n]]</f>
        <v>2</v>
      </c>
      <c r="O215" s="56">
        <v>6.9341393470962043</v>
      </c>
      <c r="P215" s="40">
        <f>Table1[[#This Row],[W (proposed)]]/Table1[[#This Row],[W (curr)]]-1</f>
        <v>-0.12230921999734046</v>
      </c>
      <c r="Q215" s="41">
        <f>RANK(Table1[[#This Row],[∆W%]],Table1[∆W%])</f>
        <v>564</v>
      </c>
      <c r="R215" s="55">
        <f>Table1[W (proposed)]-Table1[[#This Row],[W (curr)]]</f>
        <v>-0.84810917489620419</v>
      </c>
      <c r="S215" s="46"/>
      <c r="T215" s="45"/>
      <c r="U215" s="45"/>
      <c r="V215" s="45"/>
      <c r="W215" s="45"/>
    </row>
    <row r="216" spans="1:23" s="43" customFormat="1">
      <c r="A216" s="36">
        <v>51141</v>
      </c>
      <c r="B216" s="36" t="s">
        <v>13</v>
      </c>
      <c r="C216" s="36" t="s">
        <v>121</v>
      </c>
      <c r="D216" s="36">
        <v>5114</v>
      </c>
      <c r="E216" s="36">
        <v>1</v>
      </c>
      <c r="F216" s="37">
        <v>14</v>
      </c>
      <c r="G216" s="38">
        <v>8266.2030285714281</v>
      </c>
      <c r="H216" s="38">
        <f>Table1[[#This Row],[Cost]]+IF(Table1[[#This Row],[n]]=0,0,IFERROR(VLOOKUP(Table1[[#This Row],[DRG]],HCPCs,5,0),0))</f>
        <v>27509.309031616107</v>
      </c>
      <c r="I216" s="39">
        <v>2.2315032938999999</v>
      </c>
      <c r="J216" s="39">
        <f>Table1[[#This Row],[W (3M)]]-IFERROR((Table1[[#This Row],[W (3M)]]-Table1[[#This Row],[Adjusted Cost]]*Casemix/TotalCost)*EXP(-a/Table1[[#This Row],[n]]),)</f>
        <v>3.2164473916441567</v>
      </c>
      <c r="K216" s="39">
        <f>VLOOKUP(Table1[[#This Row],[BaseDRG]],BaseDRGTable,13+Table1[[#This Row],[severity]],FALSE)</f>
        <v>3.2164473916441567</v>
      </c>
      <c r="L216" s="39">
        <f>IF(Table1[[#This Row],[W (severity)]]&lt;Table1[[#This Row],[W (curr)]],MAX(Table1[[#This Row],[W (severity)]],0.7*Table1[[#This Row],[W (curr)]]),Table1[[#This Row],[W (severity)]])</f>
        <v>3.2164473916441567</v>
      </c>
      <c r="M216" s="39">
        <f>ROUND(IF(VLOOKUP(Table1[[#This Row],[BaseDRG]],BaseDRGTable,8,0)&gt;0,Table1[[#This Row],[w (limit)]]*Current_CaseMix/$L$797,Table1[[#This Row],[w (limit)]]),10)</f>
        <v>3.4481286004</v>
      </c>
      <c r="N216" s="41">
        <f>Table1[[#This Row],[n]]</f>
        <v>14</v>
      </c>
      <c r="O216" s="56">
        <v>1.7754442535244557</v>
      </c>
      <c r="P216" s="40">
        <f>Table1[[#This Row],[W (proposed)]]/Table1[[#This Row],[W (curr)]]-1</f>
        <v>0.94212158086917031</v>
      </c>
      <c r="Q216" s="41">
        <f>RANK(Table1[[#This Row],[∆W%]],Table1[∆W%])</f>
        <v>35</v>
      </c>
      <c r="R216" s="48">
        <f>Table1[W (proposed)]-Table1[[#This Row],[W (curr)]]</f>
        <v>1.6726843468755443</v>
      </c>
      <c r="S216" s="46"/>
      <c r="T216" s="45"/>
      <c r="U216" s="45"/>
      <c r="V216" s="45"/>
      <c r="W216" s="45"/>
    </row>
    <row r="217" spans="1:23" s="43" customFormat="1">
      <c r="A217" s="36">
        <v>51142</v>
      </c>
      <c r="B217" s="36" t="s">
        <v>13</v>
      </c>
      <c r="C217" s="36" t="s">
        <v>400</v>
      </c>
      <c r="D217" s="36">
        <v>5114</v>
      </c>
      <c r="E217" s="36">
        <v>2</v>
      </c>
      <c r="F217" s="37">
        <v>11</v>
      </c>
      <c r="G217" s="38">
        <v>8633.2788909090905</v>
      </c>
      <c r="H217" s="38">
        <f>Table1[[#This Row],[Cost]]+IF(Table1[[#This Row],[n]]=0,0,IFERROR(VLOOKUP(Table1[[#This Row],[DRG]],HCPCs,5,0),0))</f>
        <v>25524.050986576185</v>
      </c>
      <c r="I217" s="39">
        <v>2.7368000000000001</v>
      </c>
      <c r="J217" s="39">
        <f>Table1[[#This Row],[W (3M)]]-IFERROR((Table1[[#This Row],[W (3M)]]-Table1[[#This Row],[Adjusted Cost]]*Casemix/TotalCost)*EXP(-a/Table1[[#This Row],[n]]),)</f>
        <v>3.0169357537734935</v>
      </c>
      <c r="K217" s="39">
        <f>VLOOKUP(Table1[[#This Row],[BaseDRG]],BaseDRGTable,13+Table1[[#This Row],[severity]],FALSE)</f>
        <v>3.9447726765695763</v>
      </c>
      <c r="L217" s="39">
        <f>IF(Table1[[#This Row],[W (severity)]]&lt;Table1[[#This Row],[W (curr)]],MAX(Table1[[#This Row],[W (severity)]],0.7*Table1[[#This Row],[W (curr)]]),Table1[[#This Row],[W (severity)]])</f>
        <v>3.9447726765695763</v>
      </c>
      <c r="M217" s="39">
        <f>ROUND(IF(VLOOKUP(Table1[[#This Row],[BaseDRG]],BaseDRGTable,8,0)&gt;0,Table1[[#This Row],[w (limit)]]*Current_CaseMix/$L$797,Table1[[#This Row],[w (limit)]]),10)</f>
        <v>4.2289152695999999</v>
      </c>
      <c r="N217" s="41">
        <f>Table1[[#This Row],[n]]</f>
        <v>11</v>
      </c>
      <c r="O217" s="56">
        <v>2.1774719519026973</v>
      </c>
      <c r="P217" s="40">
        <f>Table1[[#This Row],[W (proposed)]]/Table1[[#This Row],[W (curr)]]-1</f>
        <v>0.94212158090244524</v>
      </c>
      <c r="Q217" s="41">
        <f>RANK(Table1[[#This Row],[∆W%]],Table1[∆W%])</f>
        <v>34</v>
      </c>
      <c r="R217" s="55">
        <f>Table1[W (proposed)]-Table1[[#This Row],[W (curr)]]</f>
        <v>2.0514433176973026</v>
      </c>
      <c r="S217" s="46"/>
      <c r="T217" s="45"/>
      <c r="U217" s="45"/>
      <c r="V217" s="45"/>
      <c r="W217" s="45"/>
    </row>
    <row r="218" spans="1:23" s="43" customFormat="1">
      <c r="A218" s="36">
        <v>51143</v>
      </c>
      <c r="B218" s="36" t="s">
        <v>13</v>
      </c>
      <c r="C218" s="36" t="s">
        <v>396</v>
      </c>
      <c r="D218" s="36">
        <v>5114</v>
      </c>
      <c r="E218" s="36">
        <v>3</v>
      </c>
      <c r="F218" s="37">
        <v>9</v>
      </c>
      <c r="G218" s="38">
        <v>11717.638733333335</v>
      </c>
      <c r="H218" s="38">
        <f>Table1[[#This Row],[Cost]]+IF(Table1[[#This Row],[n]]=0,0,IFERROR(VLOOKUP(Table1[[#This Row],[DRG]],HCPCs,5,0),0))</f>
        <v>32249.405863022665</v>
      </c>
      <c r="I218" s="39">
        <v>4.1558084556999999</v>
      </c>
      <c r="J218" s="39">
        <f>Table1[[#This Row],[W (3M)]]-IFERROR((Table1[[#This Row],[W (3M)]]-Table1[[#This Row],[Adjusted Cost]]*Casemix/TotalCost)*EXP(-a/Table1[[#This Row],[n]]),)</f>
        <v>3.8655536150880243</v>
      </c>
      <c r="K218" s="39">
        <f>VLOOKUP(Table1[[#This Row],[BaseDRG]],BaseDRGTable,13+Table1[[#This Row],[severity]],FALSE)</f>
        <v>4.6386643381056292</v>
      </c>
      <c r="L218" s="39">
        <f>IF(Table1[[#This Row],[W (severity)]]&lt;Table1[[#This Row],[W (curr)]],MAX(Table1[[#This Row],[W (severity)]],0.7*Table1[[#This Row],[W (curr)]]),Table1[[#This Row],[W (severity)]])</f>
        <v>4.6386643381056292</v>
      </c>
      <c r="M218" s="39">
        <f>ROUND(IF(VLOOKUP(Table1[[#This Row],[BaseDRG]],BaseDRGTable,8,0)&gt;0,Table1[[#This Row],[w (limit)]]*Current_CaseMix/$L$797,Table1[[#This Row],[w (limit)]]),10)</f>
        <v>4.9727880560999997</v>
      </c>
      <c r="N218" s="41">
        <f>Table1[[#This Row],[n]]</f>
        <v>9</v>
      </c>
      <c r="O218" s="56">
        <v>3.0808469862215691</v>
      </c>
      <c r="P218" s="40">
        <f>Table1[[#This Row],[W (proposed)]]/Table1[[#This Row],[W (curr)]]-1</f>
        <v>0.61409770700710986</v>
      </c>
      <c r="Q218" s="41">
        <f>RANK(Table1[[#This Row],[∆W%]],Table1[∆W%])</f>
        <v>71</v>
      </c>
      <c r="R218" s="48">
        <f>Table1[W (proposed)]-Table1[[#This Row],[W (curr)]]</f>
        <v>1.8919410698784307</v>
      </c>
      <c r="S218" s="46"/>
      <c r="T218" s="45"/>
      <c r="U218" s="45"/>
      <c r="V218" s="45"/>
      <c r="W218" s="45"/>
    </row>
    <row r="219" spans="1:23" s="43" customFormat="1">
      <c r="A219" s="36">
        <v>51151</v>
      </c>
      <c r="B219" s="36" t="s">
        <v>13</v>
      </c>
      <c r="C219" s="36" t="s">
        <v>105</v>
      </c>
      <c r="D219" s="36">
        <v>5115</v>
      </c>
      <c r="E219" s="36">
        <v>1</v>
      </c>
      <c r="F219" s="37">
        <v>354</v>
      </c>
      <c r="G219" s="38">
        <v>7002.2897203539387</v>
      </c>
      <c r="H219" s="38">
        <f>Table1[[#This Row],[Cost]]+IF(Table1[[#This Row],[n]]=0,0,IFERROR(VLOOKUP(Table1[[#This Row],[DRG]],HCPCs,5,0),0))</f>
        <v>7636.5501356732912</v>
      </c>
      <c r="I219" s="39">
        <v>1.1211999999999913</v>
      </c>
      <c r="J219" s="39">
        <f>Table1[[#This Row],[W (3M)]]-IFERROR((Table1[[#This Row],[W (3M)]]-Table1[[#This Row],[Adjusted Cost]]*Casemix/TotalCost)*EXP(-a/Table1[[#This Row],[n]]),)</f>
        <v>0.90943989195779462</v>
      </c>
      <c r="K219" s="39">
        <f>VLOOKUP(Table1[[#This Row],[BaseDRG]],BaseDRGTable,13+Table1[[#This Row],[severity]],FALSE)</f>
        <v>0.90943989195779462</v>
      </c>
      <c r="L219" s="39">
        <f>IF(Table1[[#This Row],[W (severity)]]&lt;Table1[[#This Row],[W (curr)]],MAX(Table1[[#This Row],[W (severity)]],0.7*Table1[[#This Row],[W (curr)]]),Table1[[#This Row],[W (severity)]])</f>
        <v>0.90943989195779462</v>
      </c>
      <c r="M219" s="39">
        <f>ROUND(IF(VLOOKUP(Table1[[#This Row],[BaseDRG]],BaseDRGTable,8,0)&gt;0,Table1[[#This Row],[w (limit)]]*Current_CaseMix/$L$797,Table1[[#This Row],[w (limit)]]),10)</f>
        <v>0.97494698960000004</v>
      </c>
      <c r="N219" s="41">
        <f>Table1[[#This Row],[n]]</f>
        <v>354</v>
      </c>
      <c r="O219" s="56">
        <v>0.61201794721481484</v>
      </c>
      <c r="P219" s="40">
        <f>Table1[[#This Row],[W (proposed)]]/Table1[[#This Row],[W (curr)]]-1</f>
        <v>0.59300392094187915</v>
      </c>
      <c r="Q219" s="41">
        <f>RANK(Table1[[#This Row],[∆W%]],Table1[∆W%])</f>
        <v>78</v>
      </c>
      <c r="R219" s="55">
        <f>Table1[W (proposed)]-Table1[[#This Row],[W (curr)]]</f>
        <v>0.3629290423851852</v>
      </c>
      <c r="S219" s="46"/>
      <c r="T219" s="45"/>
      <c r="U219" s="45"/>
      <c r="V219" s="45"/>
      <c r="W219" s="45"/>
    </row>
    <row r="220" spans="1:23" s="43" customFormat="1">
      <c r="A220" s="36">
        <v>51152</v>
      </c>
      <c r="B220" s="36" t="s">
        <v>13</v>
      </c>
      <c r="C220" s="36" t="s">
        <v>642</v>
      </c>
      <c r="D220" s="36">
        <v>5115</v>
      </c>
      <c r="E220" s="36">
        <v>2</v>
      </c>
      <c r="F220" s="37">
        <v>144</v>
      </c>
      <c r="G220" s="38">
        <v>8236.5250611314532</v>
      </c>
      <c r="H220" s="38">
        <f>Table1[[#This Row],[Cost]]+IF(Table1[[#This Row],[n]]=0,0,IFERROR(VLOOKUP(Table1[[#This Row],[DRG]],HCPCs,5,0),0))</f>
        <v>9595.0487463360023</v>
      </c>
      <c r="I220" s="39">
        <v>1.4058999999999968</v>
      </c>
      <c r="J220" s="39">
        <f>Table1[[#This Row],[W (3M)]]-IFERROR((Table1[[#This Row],[W (3M)]]-Table1[[#This Row],[Adjusted Cost]]*Casemix/TotalCost)*EXP(-a/Table1[[#This Row],[n]]),)</f>
        <v>1.1435379534796315</v>
      </c>
      <c r="K220" s="39">
        <f>VLOOKUP(Table1[[#This Row],[BaseDRG]],BaseDRGTable,13+Table1[[#This Row],[severity]],FALSE)</f>
        <v>1.1435379534796315</v>
      </c>
      <c r="L220" s="39">
        <f>IF(Table1[[#This Row],[W (severity)]]&lt;Table1[[#This Row],[W (curr)]],MAX(Table1[[#This Row],[W (severity)]],0.7*Table1[[#This Row],[W (curr)]]),Table1[[#This Row],[W (severity)]])</f>
        <v>1.1435379534796315</v>
      </c>
      <c r="M220" s="39">
        <f>ROUND(IF(VLOOKUP(Table1[[#This Row],[BaseDRG]],BaseDRGTable,8,0)&gt;0,Table1[[#This Row],[w (limit)]]*Current_CaseMix/$L$797,Table1[[#This Row],[w (limit)]]),10)</f>
        <v>1.2259071712</v>
      </c>
      <c r="N220" s="41">
        <f>Table1[[#This Row],[n]]</f>
        <v>144</v>
      </c>
      <c r="O220" s="56">
        <v>0.78466674319345997</v>
      </c>
      <c r="P220" s="40">
        <f>Table1[[#This Row],[W (proposed)]]/Table1[[#This Row],[W (curr)]]-1</f>
        <v>0.56232844304164931</v>
      </c>
      <c r="Q220" s="41">
        <f>RANK(Table1[[#This Row],[∆W%]],Table1[∆W%])</f>
        <v>86</v>
      </c>
      <c r="R220" s="55">
        <f>Table1[W (proposed)]-Table1[[#This Row],[W (curr)]]</f>
        <v>0.44124042800654006</v>
      </c>
      <c r="S220" s="46"/>
      <c r="T220" s="45"/>
      <c r="U220" s="45"/>
      <c r="V220" s="45"/>
      <c r="W220" s="45"/>
    </row>
    <row r="221" spans="1:23" s="43" customFormat="1">
      <c r="A221" s="36">
        <v>51153</v>
      </c>
      <c r="B221" s="36" t="s">
        <v>13</v>
      </c>
      <c r="C221" s="36" t="s">
        <v>777</v>
      </c>
      <c r="D221" s="36">
        <v>5115</v>
      </c>
      <c r="E221" s="36">
        <v>3</v>
      </c>
      <c r="F221" s="37">
        <v>98</v>
      </c>
      <c r="G221" s="38">
        <v>9894.6677266278548</v>
      </c>
      <c r="H221" s="38">
        <f>Table1[[#This Row],[Cost]]+IF(Table1[[#This Row],[n]]=0,0,IFERROR(VLOOKUP(Table1[[#This Row],[DRG]],HCPCs,5,0),0))</f>
        <v>10676.284960178375</v>
      </c>
      <c r="I221" s="39">
        <v>2.4008000000000003</v>
      </c>
      <c r="J221" s="39">
        <f>Table1[[#This Row],[W (3M)]]-IFERROR((Table1[[#This Row],[W (3M)]]-Table1[[#This Row],[Adjusted Cost]]*Casemix/TotalCost)*EXP(-a/Table1[[#This Row],[n]]),)</f>
        <v>1.2799605190161112</v>
      </c>
      <c r="K221" s="39">
        <f>VLOOKUP(Table1[[#This Row],[BaseDRG]],BaseDRGTable,13+Table1[[#This Row],[severity]],FALSE)</f>
        <v>1.2799605190161112</v>
      </c>
      <c r="L221" s="39">
        <f>IF(Table1[[#This Row],[W (severity)]]&lt;Table1[[#This Row],[W (curr)]],MAX(Table1[[#This Row],[W (severity)]],0.7*Table1[[#This Row],[W (curr)]]),Table1[[#This Row],[W (severity)]])</f>
        <v>1.2799605190161112</v>
      </c>
      <c r="M221" s="39">
        <f>ROUND(IF(VLOOKUP(Table1[[#This Row],[BaseDRG]],BaseDRGTable,8,0)&gt;0,Table1[[#This Row],[w (limit)]]*Current_CaseMix/$L$797,Table1[[#This Row],[w (limit)]]),10)</f>
        <v>1.3721562754000001</v>
      </c>
      <c r="N221" s="41">
        <f>Table1[[#This Row],[n]]</f>
        <v>98</v>
      </c>
      <c r="O221" s="56">
        <v>1.0454416769718586</v>
      </c>
      <c r="P221" s="40">
        <f>Table1[[#This Row],[W (proposed)]]/Table1[[#This Row],[W (curr)]]-1</f>
        <v>0.31251346261082347</v>
      </c>
      <c r="Q221" s="41">
        <f>RANK(Table1[[#This Row],[∆W%]],Table1[∆W%])</f>
        <v>165</v>
      </c>
      <c r="R221" s="55">
        <f>Table1[W (proposed)]-Table1[[#This Row],[W (curr)]]</f>
        <v>0.32671459842814143</v>
      </c>
      <c r="S221" s="46"/>
      <c r="T221" s="45"/>
      <c r="U221" s="45"/>
      <c r="V221" s="45"/>
      <c r="W221" s="45"/>
    </row>
    <row r="222" spans="1:23" s="43" customFormat="1">
      <c r="A222" s="36">
        <v>51161</v>
      </c>
      <c r="B222" s="36" t="s">
        <v>13</v>
      </c>
      <c r="C222" s="36" t="s">
        <v>213</v>
      </c>
      <c r="D222" s="36">
        <v>5116</v>
      </c>
      <c r="E222" s="36">
        <v>1</v>
      </c>
      <c r="F222" s="37">
        <v>0</v>
      </c>
      <c r="G222" s="38">
        <v>0</v>
      </c>
      <c r="H222" s="38">
        <f>Table1[[#This Row],[Cost]]+IF(Table1[[#This Row],[n]]=0,0,IFERROR(VLOOKUP(Table1[[#This Row],[DRG]],HCPCs,5,0),0))</f>
        <v>0</v>
      </c>
      <c r="I222" s="39">
        <v>0.94079999999999975</v>
      </c>
      <c r="J222" s="39">
        <f>Table1[[#This Row],[W (3M)]]-IFERROR((Table1[[#This Row],[W (3M)]]-Table1[[#This Row],[Adjusted Cost]]*Casemix/TotalCost)*EXP(-a/Table1[[#This Row],[n]]),)</f>
        <v>0.94079999999999975</v>
      </c>
      <c r="K222" s="39">
        <f>VLOOKUP(Table1[[#This Row],[BaseDRG]],BaseDRGTable,13+Table1[[#This Row],[severity]],FALSE)</f>
        <v>0.94079999999999975</v>
      </c>
      <c r="L222" s="39">
        <f>IF(Table1[[#This Row],[W (severity)]]&lt;Table1[[#This Row],[W (curr)]],MAX(Table1[[#This Row],[W (severity)]],0.7*Table1[[#This Row],[W (curr)]]),Table1[[#This Row],[W (severity)]])</f>
        <v>1.2896079363059911</v>
      </c>
      <c r="M222" s="39">
        <f>ROUND(IF(VLOOKUP(Table1[[#This Row],[BaseDRG]],BaseDRGTable,8,0)&gt;0,Table1[[#This Row],[w (limit)]]*Current_CaseMix/$L$797,Table1[[#This Row],[w (limit)]]),10)</f>
        <v>1.3824985976999999</v>
      </c>
      <c r="N222" s="41">
        <f>Table1[[#This Row],[n]]</f>
        <v>0</v>
      </c>
      <c r="O222" s="56">
        <v>1.8422970518657018</v>
      </c>
      <c r="P222" s="40">
        <f>Table1[[#This Row],[W (proposed)]]/Table1[[#This Row],[W (curr)]]-1</f>
        <v>-0.24957889049437609</v>
      </c>
      <c r="Q222" s="41">
        <f>RANK(Table1[[#This Row],[∆W%]],Table1[∆W%])</f>
        <v>739</v>
      </c>
      <c r="R222" s="55">
        <f>Table1[W (proposed)]-Table1[[#This Row],[W (curr)]]</f>
        <v>-0.45979845416570186</v>
      </c>
      <c r="S222" s="46"/>
      <c r="T222" s="45"/>
      <c r="U222" s="45"/>
      <c r="V222" s="45"/>
      <c r="W222" s="45"/>
    </row>
    <row r="223" spans="1:23" s="43" customFormat="1">
      <c r="A223" s="36">
        <v>51162</v>
      </c>
      <c r="B223" s="36" t="s">
        <v>13</v>
      </c>
      <c r="C223" s="36" t="s">
        <v>567</v>
      </c>
      <c r="D223" s="36">
        <v>5116</v>
      </c>
      <c r="E223" s="36">
        <v>2</v>
      </c>
      <c r="F223" s="37">
        <v>0</v>
      </c>
      <c r="G223" s="38">
        <v>0</v>
      </c>
      <c r="H223" s="38">
        <f>Table1[[#This Row],[Cost]]+IF(Table1[[#This Row],[n]]=0,0,IFERROR(VLOOKUP(Table1[[#This Row],[DRG]],HCPCs,5,0),0))</f>
        <v>0</v>
      </c>
      <c r="I223" s="39">
        <v>1.3177000000000003</v>
      </c>
      <c r="J223" s="39">
        <f>Table1[[#This Row],[W (3M)]]-IFERROR((Table1[[#This Row],[W (3M)]]-Table1[[#This Row],[Adjusted Cost]]*Casemix/TotalCost)*EXP(-a/Table1[[#This Row],[n]]),)</f>
        <v>1.3177000000000003</v>
      </c>
      <c r="K223" s="39">
        <f>VLOOKUP(Table1[[#This Row],[BaseDRG]],BaseDRGTable,13+Table1[[#This Row],[severity]],FALSE)</f>
        <v>1.3177000000000003</v>
      </c>
      <c r="L223" s="39">
        <f>IF(Table1[[#This Row],[W (severity)]]&lt;Table1[[#This Row],[W (curr)]],MAX(Table1[[#This Row],[W (severity)]],0.7*Table1[[#This Row],[W (curr)]]),Table1[[#This Row],[W (severity)]])</f>
        <v>1.8062461497347</v>
      </c>
      <c r="M223" s="39">
        <f>ROUND(IF(VLOOKUP(Table1[[#This Row],[BaseDRG]],BaseDRGTable,8,0)&gt;0,Table1[[#This Row],[w (limit)]]*Current_CaseMix/$L$797,Table1[[#This Row],[w (limit)]]),10)</f>
        <v>1.9363503424999999</v>
      </c>
      <c r="N223" s="41">
        <f>Table1[[#This Row],[n]]</f>
        <v>0</v>
      </c>
      <c r="O223" s="56">
        <v>2.580351642478143</v>
      </c>
      <c r="P223" s="40">
        <f>Table1[[#This Row],[W (proposed)]]/Table1[[#This Row],[W (curr)]]-1</f>
        <v>-0.24957889048007842</v>
      </c>
      <c r="Q223" s="41">
        <f>RANK(Table1[[#This Row],[∆W%]],Table1[∆W%])</f>
        <v>690</v>
      </c>
      <c r="R223" s="55">
        <f>Table1[W (proposed)]-Table1[[#This Row],[W (curr)]]</f>
        <v>-0.64400129997814304</v>
      </c>
      <c r="S223" s="46"/>
      <c r="T223" s="45"/>
      <c r="U223" s="45"/>
      <c r="V223" s="45"/>
      <c r="W223" s="45"/>
    </row>
    <row r="224" spans="1:23" s="43" customFormat="1">
      <c r="A224" s="36">
        <v>51163</v>
      </c>
      <c r="B224" s="36" t="s">
        <v>13</v>
      </c>
      <c r="C224" s="36" t="s">
        <v>351</v>
      </c>
      <c r="D224" s="36">
        <v>5116</v>
      </c>
      <c r="E224" s="36">
        <v>3</v>
      </c>
      <c r="F224" s="37">
        <v>2</v>
      </c>
      <c r="G224" s="38">
        <v>43135.4617</v>
      </c>
      <c r="H224" s="38">
        <f>Table1[[#This Row],[Cost]]+IF(Table1[[#This Row],[n]]=0,0,IFERROR(VLOOKUP(Table1[[#This Row],[DRG]],HCPCs,5,0),0))</f>
        <v>43443.752067066802</v>
      </c>
      <c r="I224" s="39">
        <v>2.8216000000000001</v>
      </c>
      <c r="J224" s="39">
        <f>Table1[[#This Row],[W (3M)]]-IFERROR((Table1[[#This Row],[W (3M)]]-Table1[[#This Row],[Adjusted Cost]]*Casemix/TotalCost)*EXP(-a/Table1[[#This Row],[n]]),)</f>
        <v>4.3964557751017219</v>
      </c>
      <c r="K224" s="39">
        <f>VLOOKUP(Table1[[#This Row],[BaseDRG]],BaseDRGTable,13+Table1[[#This Row],[severity]],FALSE)</f>
        <v>4.3964557751017219</v>
      </c>
      <c r="L224" s="39">
        <f>IF(Table1[[#This Row],[W (severity)]]&lt;Table1[[#This Row],[W (curr)]],MAX(Table1[[#This Row],[W (severity)]],0.7*Table1[[#This Row],[W (curr)]]),Table1[[#This Row],[W (severity)]])</f>
        <v>4.3964557751017219</v>
      </c>
      <c r="M224" s="39">
        <f>ROUND(IF(VLOOKUP(Table1[[#This Row],[BaseDRG]],BaseDRGTable,8,0)&gt;0,Table1[[#This Row],[w (limit)]]*Current_CaseMix/$L$797,Table1[[#This Row],[w (limit)]]),10)</f>
        <v>4.7131331724000001</v>
      </c>
      <c r="N224" s="41">
        <f>Table1[[#This Row],[n]]</f>
        <v>2</v>
      </c>
      <c r="O224" s="56">
        <v>5.5253245764713714</v>
      </c>
      <c r="P224" s="40">
        <f>Table1[[#This Row],[W (proposed)]]/Table1[[#This Row],[W (curr)]]-1</f>
        <v>-0.14699433360529557</v>
      </c>
      <c r="Q224" s="41">
        <f>RANK(Table1[[#This Row],[∆W%]],Table1[∆W%])</f>
        <v>591</v>
      </c>
      <c r="R224" s="55">
        <f>Table1[W (proposed)]-Table1[[#This Row],[W (curr)]]</f>
        <v>-0.81219140407137136</v>
      </c>
      <c r="S224" s="46"/>
      <c r="T224" s="45"/>
      <c r="U224" s="45"/>
      <c r="V224" s="45"/>
      <c r="W224" s="45"/>
    </row>
    <row r="225" spans="1:23" s="43" customFormat="1">
      <c r="A225" s="36">
        <v>51171</v>
      </c>
      <c r="B225" s="36" t="s">
        <v>13</v>
      </c>
      <c r="C225" s="36" t="s">
        <v>86</v>
      </c>
      <c r="D225" s="36">
        <v>5117</v>
      </c>
      <c r="E225" s="36">
        <v>1</v>
      </c>
      <c r="F225" s="37">
        <v>289</v>
      </c>
      <c r="G225" s="38">
        <v>5442.36438684725</v>
      </c>
      <c r="H225" s="38">
        <f>Table1[[#This Row],[Cost]]+IF(Table1[[#This Row],[n]]=0,0,IFERROR(VLOOKUP(Table1[[#This Row],[DRG]],HCPCs,5,0),0))</f>
        <v>5442.36438684725</v>
      </c>
      <c r="I225" s="39">
        <v>0.80940000000000312</v>
      </c>
      <c r="J225" s="39">
        <f>Table1[[#This Row],[W (3M)]]-IFERROR((Table1[[#This Row],[W (3M)]]-Table1[[#This Row],[Adjusted Cost]]*Casemix/TotalCost)*EXP(-a/Table1[[#This Row],[n]]),)</f>
        <v>0.64823871104404485</v>
      </c>
      <c r="K225" s="39">
        <f>VLOOKUP(Table1[[#This Row],[BaseDRG]],BaseDRGTable,13+Table1[[#This Row],[severity]],FALSE)</f>
        <v>0.64823871104404485</v>
      </c>
      <c r="L225" s="39">
        <f>IF(Table1[[#This Row],[W (severity)]]&lt;Table1[[#This Row],[W (curr)]],MAX(Table1[[#This Row],[W (severity)]],0.7*Table1[[#This Row],[W (curr)]]),Table1[[#This Row],[W (severity)]])</f>
        <v>0.64823871104404485</v>
      </c>
      <c r="M225" s="39">
        <f>ROUND(IF(VLOOKUP(Table1[[#This Row],[BaseDRG]],BaseDRGTable,8,0)&gt;0,Table1[[#This Row],[w (limit)]]*Current_CaseMix/$L$797,Table1[[#This Row],[w (limit)]]),10)</f>
        <v>0.69493144679999996</v>
      </c>
      <c r="N225" s="41">
        <f>Table1[[#This Row],[n]]</f>
        <v>289</v>
      </c>
      <c r="O225" s="56">
        <v>0.56077376598443096</v>
      </c>
      <c r="P225" s="40">
        <f>Table1[[#This Row],[W (proposed)]]/Table1[[#This Row],[W (curr)]]-1</f>
        <v>0.2392367278095775</v>
      </c>
      <c r="Q225" s="41">
        <f>RANK(Table1[[#This Row],[∆W%]],Table1[∆W%])</f>
        <v>207</v>
      </c>
      <c r="R225" s="55">
        <f>Table1[W (proposed)]-Table1[[#This Row],[W (curr)]]</f>
        <v>0.134157680815569</v>
      </c>
      <c r="S225" s="46"/>
      <c r="T225" s="45"/>
      <c r="U225" s="45"/>
      <c r="V225" s="45"/>
      <c r="W225" s="45"/>
    </row>
    <row r="226" spans="1:23" s="43" customFormat="1">
      <c r="A226" s="36">
        <v>51172</v>
      </c>
      <c r="B226" s="36" t="s">
        <v>13</v>
      </c>
      <c r="C226" s="36" t="s">
        <v>472</v>
      </c>
      <c r="D226" s="36">
        <v>5117</v>
      </c>
      <c r="E226" s="36">
        <v>2</v>
      </c>
      <c r="F226" s="37">
        <v>11</v>
      </c>
      <c r="G226" s="38">
        <v>6866.0823818181816</v>
      </c>
      <c r="H226" s="38">
        <f>Table1[[#This Row],[Cost]]+IF(Table1[[#This Row],[n]]=0,0,IFERROR(VLOOKUP(Table1[[#This Row],[DRG]],HCPCs,5,0),0))</f>
        <v>6882.1744830322396</v>
      </c>
      <c r="I226" s="39">
        <v>1.2249000000000001</v>
      </c>
      <c r="J226" s="39">
        <f>Table1[[#This Row],[W (3M)]]-IFERROR((Table1[[#This Row],[W (3M)]]-Table1[[#This Row],[Adjusted Cost]]*Casemix/TotalCost)*EXP(-a/Table1[[#This Row],[n]]),)</f>
        <v>0.84762945029955761</v>
      </c>
      <c r="K226" s="39">
        <f>VLOOKUP(Table1[[#This Row],[BaseDRG]],BaseDRGTable,13+Table1[[#This Row],[severity]],FALSE)</f>
        <v>0.84762945029955761</v>
      </c>
      <c r="L226" s="39">
        <f>IF(Table1[[#This Row],[W (severity)]]&lt;Table1[[#This Row],[W (curr)]],MAX(Table1[[#This Row],[W (severity)]],0.7*Table1[[#This Row],[W (curr)]]),Table1[[#This Row],[W (severity)]])</f>
        <v>0.84762945029955761</v>
      </c>
      <c r="M226" s="39">
        <f>ROUND(IF(VLOOKUP(Table1[[#This Row],[BaseDRG]],BaseDRGTable,8,0)&gt;0,Table1[[#This Row],[w (limit)]]*Current_CaseMix/$L$797,Table1[[#This Row],[w (limit)]]),10)</f>
        <v>0.9086843322</v>
      </c>
      <c r="N226" s="41">
        <f>Table1[[#This Row],[n]]</f>
        <v>11</v>
      </c>
      <c r="O226" s="56">
        <v>0.56176847299040233</v>
      </c>
      <c r="P226" s="40">
        <f>Table1[[#This Row],[W (proposed)]]/Table1[[#This Row],[W (curr)]]-1</f>
        <v>0.61754241451624625</v>
      </c>
      <c r="Q226" s="41">
        <f>RANK(Table1[[#This Row],[∆W%]],Table1[∆W%])</f>
        <v>70</v>
      </c>
      <c r="R226" s="55">
        <f>Table1[W (proposed)]-Table1[[#This Row],[W (curr)]]</f>
        <v>0.34691585920959767</v>
      </c>
      <c r="S226" s="46"/>
      <c r="T226" s="45"/>
      <c r="U226" s="45"/>
      <c r="V226" s="45"/>
      <c r="W226" s="45"/>
    </row>
    <row r="227" spans="1:23" s="43" customFormat="1">
      <c r="A227" s="36">
        <v>51173</v>
      </c>
      <c r="B227" s="36" t="s">
        <v>13</v>
      </c>
      <c r="C227" s="36" t="s">
        <v>589</v>
      </c>
      <c r="D227" s="36">
        <v>5117</v>
      </c>
      <c r="E227" s="36">
        <v>3</v>
      </c>
      <c r="F227" s="37">
        <v>2</v>
      </c>
      <c r="G227" s="38">
        <v>8987.625</v>
      </c>
      <c r="H227" s="38">
        <f>Table1[[#This Row],[Cost]]+IF(Table1[[#This Row],[n]]=0,0,IFERROR(VLOOKUP(Table1[[#This Row],[DRG]],HCPCs,5,0),0))</f>
        <v>8987.625</v>
      </c>
      <c r="I227" s="39">
        <v>2.6604000000000001</v>
      </c>
      <c r="J227" s="39">
        <f>Table1[[#This Row],[W (3M)]]-IFERROR((Table1[[#This Row],[W (3M)]]-Table1[[#This Row],[Adjusted Cost]]*Casemix/TotalCost)*EXP(-a/Table1[[#This Row],[n]]),)</f>
        <v>1.5941729106679114</v>
      </c>
      <c r="K227" s="39">
        <f>VLOOKUP(Table1[[#This Row],[BaseDRG]],BaseDRGTable,13+Table1[[#This Row],[severity]],FALSE)</f>
        <v>1.5941729106679114</v>
      </c>
      <c r="L227" s="39">
        <f>IF(Table1[[#This Row],[W (severity)]]&lt;Table1[[#This Row],[W (curr)]],MAX(Table1[[#This Row],[W (severity)]],0.7*Table1[[#This Row],[W (curr)]]),Table1[[#This Row],[W (severity)]])</f>
        <v>1.5941729106679114</v>
      </c>
      <c r="M227" s="39">
        <f>ROUND(IF(VLOOKUP(Table1[[#This Row],[BaseDRG]],BaseDRGTable,8,0)&gt;0,Table1[[#This Row],[w (limit)]]*Current_CaseMix/$L$797,Table1[[#This Row],[w (limit)]]),10)</f>
        <v>1.7090014348</v>
      </c>
      <c r="N227" s="41">
        <f>Table1[[#This Row],[n]]</f>
        <v>2</v>
      </c>
      <c r="O227" s="56">
        <v>1.1149566708197172</v>
      </c>
      <c r="P227" s="40">
        <f>Table1[[#This Row],[W (proposed)]]/Table1[[#This Row],[W (curr)]]-1</f>
        <v>0.53279627767376869</v>
      </c>
      <c r="Q227" s="41">
        <f>RANK(Table1[[#This Row],[∆W%]],Table1[∆W%])</f>
        <v>94</v>
      </c>
      <c r="R227" s="55">
        <f>Table1[W (proposed)]-Table1[[#This Row],[W (curr)]]</f>
        <v>0.59404476398028283</v>
      </c>
      <c r="S227" s="46"/>
      <c r="T227" s="45"/>
      <c r="U227" s="45"/>
      <c r="V227" s="45"/>
      <c r="W227" s="45"/>
    </row>
    <row r="228" spans="1:23" s="43" customFormat="1">
      <c r="A228" s="36">
        <v>51201</v>
      </c>
      <c r="B228" s="36" t="s">
        <v>13</v>
      </c>
      <c r="C228" s="36" t="s">
        <v>84</v>
      </c>
      <c r="D228" s="36">
        <v>5120</v>
      </c>
      <c r="E228" s="36">
        <v>1</v>
      </c>
      <c r="F228" s="37">
        <v>62</v>
      </c>
      <c r="G228" s="38">
        <v>12526.578337526453</v>
      </c>
      <c r="H228" s="38">
        <f>Table1[[#This Row],[Cost]]+IF(Table1[[#This Row],[n]]=0,0,IFERROR(VLOOKUP(Table1[[#This Row],[DRG]],HCPCs,5,0),0))</f>
        <v>15395.348220539428</v>
      </c>
      <c r="I228" s="39">
        <v>1.705399999999998</v>
      </c>
      <c r="J228" s="39">
        <f>Table1[[#This Row],[W (3M)]]-IFERROR((Table1[[#This Row],[W (3M)]]-Table1[[#This Row],[Adjusted Cost]]*Casemix/TotalCost)*EXP(-a/Table1[[#This Row],[n]]),)</f>
        <v>1.8308433708465695</v>
      </c>
      <c r="K228" s="39">
        <f>VLOOKUP(Table1[[#This Row],[BaseDRG]],BaseDRGTable,13+Table1[[#This Row],[severity]],FALSE)</f>
        <v>1.8308433708465695</v>
      </c>
      <c r="L228" s="39">
        <f>IF(Table1[[#This Row],[W (severity)]]&lt;Table1[[#This Row],[W (curr)]],MAX(Table1[[#This Row],[W (severity)]],0.7*Table1[[#This Row],[W (curr)]]),Table1[[#This Row],[W (severity)]])</f>
        <v>1.8308433708465695</v>
      </c>
      <c r="M228" s="39">
        <f>ROUND(IF(VLOOKUP(Table1[[#This Row],[BaseDRG]],BaseDRGTable,8,0)&gt;0,Table1[[#This Row],[w (limit)]]*Current_CaseMix/$L$797,Table1[[#This Row],[w (limit)]]),10)</f>
        <v>1.9627193053</v>
      </c>
      <c r="N228" s="41">
        <f>Table1[[#This Row],[n]]</f>
        <v>62</v>
      </c>
      <c r="O228" s="56">
        <v>1.4348254870420678</v>
      </c>
      <c r="P228" s="40">
        <f>Table1[[#This Row],[W (proposed)]]/Table1[[#This Row],[W (curr)]]-1</f>
        <v>0.36791499943745753</v>
      </c>
      <c r="Q228" s="41">
        <f>RANK(Table1[[#This Row],[∆W%]],Table1[∆W%])</f>
        <v>138</v>
      </c>
      <c r="R228" s="55">
        <f>Table1[W (proposed)]-Table1[[#This Row],[W (curr)]]</f>
        <v>0.52789381825793225</v>
      </c>
      <c r="S228" s="46"/>
      <c r="T228" s="45"/>
      <c r="U228" s="45"/>
      <c r="V228" s="45"/>
      <c r="W228" s="45"/>
    </row>
    <row r="229" spans="1:23" s="43" customFormat="1">
      <c r="A229" s="36">
        <v>51202</v>
      </c>
      <c r="B229" s="36" t="s">
        <v>13</v>
      </c>
      <c r="C229" s="36" t="s">
        <v>329</v>
      </c>
      <c r="D229" s="36">
        <v>5120</v>
      </c>
      <c r="E229" s="36">
        <v>2</v>
      </c>
      <c r="F229" s="37">
        <v>67</v>
      </c>
      <c r="G229" s="38">
        <v>18945.375755691715</v>
      </c>
      <c r="H229" s="38">
        <f>Table1[[#This Row],[Cost]]+IF(Table1[[#This Row],[n]]=0,0,IFERROR(VLOOKUP(Table1[[#This Row],[DRG]],HCPCs,5,0),0))</f>
        <v>21953.592955196273</v>
      </c>
      <c r="I229" s="39">
        <v>2.2898000000000094</v>
      </c>
      <c r="J229" s="39">
        <f>Table1[[#This Row],[W (3M)]]-IFERROR((Table1[[#This Row],[W (3M)]]-Table1[[#This Row],[Adjusted Cost]]*Casemix/TotalCost)*EXP(-a/Table1[[#This Row],[n]]),)</f>
        <v>2.6092479298684759</v>
      </c>
      <c r="K229" s="39">
        <f>VLOOKUP(Table1[[#This Row],[BaseDRG]],BaseDRGTable,13+Table1[[#This Row],[severity]],FALSE)</f>
        <v>2.6092479298684759</v>
      </c>
      <c r="L229" s="39">
        <f>IF(Table1[[#This Row],[W (severity)]]&lt;Table1[[#This Row],[W (curr)]],MAX(Table1[[#This Row],[W (severity)]],0.7*Table1[[#This Row],[W (curr)]]),Table1[[#This Row],[W (severity)]])</f>
        <v>2.6092479298684759</v>
      </c>
      <c r="M229" s="39">
        <f>ROUND(IF(VLOOKUP(Table1[[#This Row],[BaseDRG]],BaseDRGTable,8,0)&gt;0,Table1[[#This Row],[w (limit)]]*Current_CaseMix/$L$797,Table1[[#This Row],[w (limit)]]),10)</f>
        <v>2.7971924663999999</v>
      </c>
      <c r="N229" s="41">
        <f>Table1[[#This Row],[n]]</f>
        <v>67</v>
      </c>
      <c r="O229" s="56">
        <v>2.0641684723443596</v>
      </c>
      <c r="P229" s="40">
        <f>Table1[[#This Row],[W (proposed)]]/Table1[[#This Row],[W (curr)]]-1</f>
        <v>0.35511829769549541</v>
      </c>
      <c r="Q229" s="41">
        <f>RANK(Table1[[#This Row],[∆W%]],Table1[∆W%])</f>
        <v>145</v>
      </c>
      <c r="R229" s="55">
        <f>Table1[W (proposed)]-Table1[[#This Row],[W (curr)]]</f>
        <v>0.73302399405564023</v>
      </c>
      <c r="S229" s="46"/>
      <c r="T229" s="45"/>
      <c r="U229" s="45"/>
      <c r="V229" s="45"/>
      <c r="W229" s="45"/>
    </row>
    <row r="230" spans="1:23" s="43" customFormat="1">
      <c r="A230" s="36">
        <v>51203</v>
      </c>
      <c r="B230" s="36" t="s">
        <v>13</v>
      </c>
      <c r="C230" s="36" t="s">
        <v>833</v>
      </c>
      <c r="D230" s="36">
        <v>5120</v>
      </c>
      <c r="E230" s="36">
        <v>3</v>
      </c>
      <c r="F230" s="37">
        <v>99</v>
      </c>
      <c r="G230" s="38">
        <v>31404.640197131601</v>
      </c>
      <c r="H230" s="38">
        <f>Table1[[#This Row],[Cost]]+IF(Table1[[#This Row],[n]]=0,0,IFERROR(VLOOKUP(Table1[[#This Row],[DRG]],HCPCs,5,0),0))</f>
        <v>33617.588466481051</v>
      </c>
      <c r="I230" s="39">
        <v>4.1880000000000006</v>
      </c>
      <c r="J230" s="39">
        <f>Table1[[#This Row],[W (3M)]]-IFERROR((Table1[[#This Row],[W (3M)]]-Table1[[#This Row],[Adjusted Cost]]*Casemix/TotalCost)*EXP(-a/Table1[[#This Row],[n]]),)</f>
        <v>4.0029249616619751</v>
      </c>
      <c r="K230" s="39">
        <f>VLOOKUP(Table1[[#This Row],[BaseDRG]],BaseDRGTable,13+Table1[[#This Row],[severity]],FALSE)</f>
        <v>4.0029249616619751</v>
      </c>
      <c r="L230" s="39">
        <f>IF(Table1[[#This Row],[W (severity)]]&lt;Table1[[#This Row],[W (curr)]],MAX(Table1[[#This Row],[W (severity)]],0.7*Table1[[#This Row],[W (curr)]]),Table1[[#This Row],[W (severity)]])</f>
        <v>4.0029249616619751</v>
      </c>
      <c r="M230" s="39">
        <f>ROUND(IF(VLOOKUP(Table1[[#This Row],[BaseDRG]],BaseDRGTable,8,0)&gt;0,Table1[[#This Row],[w (limit)]]*Current_CaseMix/$L$797,Table1[[#This Row],[w (limit)]]),10)</f>
        <v>4.2912562729000001</v>
      </c>
      <c r="N230" s="41">
        <f>Table1[[#This Row],[n]]</f>
        <v>99</v>
      </c>
      <c r="O230" s="56">
        <v>2.3448677617270719</v>
      </c>
      <c r="P230" s="40">
        <f>Table1[[#This Row],[W (proposed)]]/Table1[[#This Row],[W (curr)]]-1</f>
        <v>0.83006323125844395</v>
      </c>
      <c r="Q230" s="41">
        <f>RANK(Table1[[#This Row],[∆W%]],Table1[∆W%])</f>
        <v>45</v>
      </c>
      <c r="R230" s="55">
        <f>Table1[W (proposed)]-Table1[[#This Row],[W (curr)]]</f>
        <v>1.9463885111729282</v>
      </c>
      <c r="S230" s="46"/>
      <c r="T230" s="45"/>
      <c r="U230" s="45"/>
      <c r="V230" s="45"/>
      <c r="W230" s="45"/>
    </row>
    <row r="231" spans="1:23" s="43" customFormat="1">
      <c r="A231" s="36">
        <v>51301</v>
      </c>
      <c r="B231" s="36" t="s">
        <v>13</v>
      </c>
      <c r="C231" s="36" t="s">
        <v>109</v>
      </c>
      <c r="D231" s="36">
        <v>5130</v>
      </c>
      <c r="E231" s="36">
        <v>1</v>
      </c>
      <c r="F231" s="37">
        <v>0</v>
      </c>
      <c r="G231" s="38">
        <v>0</v>
      </c>
      <c r="H231" s="38">
        <f>Table1[[#This Row],[Cost]]+IF(Table1[[#This Row],[n]]=0,0,IFERROR(VLOOKUP(Table1[[#This Row],[DRG]],HCPCs,5,0),0))</f>
        <v>0</v>
      </c>
      <c r="I231" s="39">
        <v>2.1238999999999999</v>
      </c>
      <c r="J231" s="39">
        <f>Table1[[#This Row],[W (3M)]]-IFERROR((Table1[[#This Row],[W (3M)]]-Table1[[#This Row],[Adjusted Cost]]*Casemix/TotalCost)*EXP(-a/Table1[[#This Row],[n]]),)</f>
        <v>2.1238999999999999</v>
      </c>
      <c r="K231" s="39">
        <f>VLOOKUP(Table1[[#This Row],[BaseDRG]],BaseDRGTable,13+Table1[[#This Row],[severity]],FALSE)</f>
        <v>2.1238999999999999</v>
      </c>
      <c r="L231" s="39">
        <f>IF(Table1[[#This Row],[W (severity)]]&lt;Table1[[#This Row],[W (curr)]],MAX(Table1[[#This Row],[W (severity)]],0.7*Table1[[#This Row],[W (curr)]]),Table1[[#This Row],[W (severity)]])</f>
        <v>2.1238999999999999</v>
      </c>
      <c r="M231" s="39">
        <f>ROUND(IF(VLOOKUP(Table1[[#This Row],[BaseDRG]],BaseDRGTable,8,0)&gt;0,Table1[[#This Row],[w (limit)]]*Current_CaseMix/$L$797,Table1[[#This Row],[w (limit)]]),10)</f>
        <v>2.2768848493</v>
      </c>
      <c r="N231" s="41">
        <f>Table1[[#This Row],[n]]</f>
        <v>0</v>
      </c>
      <c r="O231" s="56">
        <v>2.8230750298152065</v>
      </c>
      <c r="P231" s="40">
        <f>Table1[[#This Row],[W (proposed)]]/Table1[[#This Row],[W (curr)]]-1</f>
        <v>-0.19347349069605113</v>
      </c>
      <c r="Q231" s="41">
        <f>RANK(Table1[[#This Row],[∆W%]],Table1[∆W%])</f>
        <v>632</v>
      </c>
      <c r="R231" s="55">
        <f>Table1[W (proposed)]-Table1[[#This Row],[W (curr)]]</f>
        <v>-0.54619018051520651</v>
      </c>
      <c r="S231" s="46"/>
      <c r="T231" s="45"/>
      <c r="U231" s="45"/>
      <c r="V231" s="45"/>
      <c r="W231" s="45"/>
    </row>
    <row r="232" spans="1:23" s="43" customFormat="1">
      <c r="A232" s="36">
        <v>51302</v>
      </c>
      <c r="B232" s="36" t="s">
        <v>13</v>
      </c>
      <c r="C232" s="36" t="s">
        <v>574</v>
      </c>
      <c r="D232" s="36">
        <v>5130</v>
      </c>
      <c r="E232" s="36">
        <v>2</v>
      </c>
      <c r="F232" s="37">
        <v>3</v>
      </c>
      <c r="G232" s="38">
        <v>17300.673733333355</v>
      </c>
      <c r="H232" s="38">
        <f>Table1[[#This Row],[Cost]]+IF(Table1[[#This Row],[n]]=0,0,IFERROR(VLOOKUP(Table1[[#This Row],[DRG]],HCPCs,5,0),0))</f>
        <v>48248.496810256431</v>
      </c>
      <c r="I232" s="39">
        <v>2.3898000000000001</v>
      </c>
      <c r="J232" s="39">
        <f>Table1[[#This Row],[W (3M)]]-IFERROR((Table1[[#This Row],[W (3M)]]-Table1[[#This Row],[Adjusted Cost]]*Casemix/TotalCost)*EXP(-a/Table1[[#This Row],[n]]),)</f>
        <v>4.9580391593066562</v>
      </c>
      <c r="K232" s="39">
        <f>VLOOKUP(Table1[[#This Row],[BaseDRG]],BaseDRGTable,13+Table1[[#This Row],[severity]],FALSE)</f>
        <v>4.9580391593066562</v>
      </c>
      <c r="L232" s="39">
        <f>IF(Table1[[#This Row],[W (severity)]]&lt;Table1[[#This Row],[W (curr)]],MAX(Table1[[#This Row],[W (severity)]],0.7*Table1[[#This Row],[W (curr)]]),Table1[[#This Row],[W (severity)]])</f>
        <v>4.9580391593066562</v>
      </c>
      <c r="M232" s="39">
        <f>ROUND(IF(VLOOKUP(Table1[[#This Row],[BaseDRG]],BaseDRGTable,8,0)&gt;0,Table1[[#This Row],[w (limit)]]*Current_CaseMix/$L$797,Table1[[#This Row],[w (limit)]]),10)</f>
        <v>5.3151674955999999</v>
      </c>
      <c r="N232" s="41">
        <f>Table1[[#This Row],[n]]</f>
        <v>3</v>
      </c>
      <c r="O232" s="56">
        <v>3.176507701046368</v>
      </c>
      <c r="P232" s="40">
        <f>Table1[[#This Row],[W (proposed)]]/Table1[[#This Row],[W (curr)]]-1</f>
        <v>0.67327392086886473</v>
      </c>
      <c r="Q232" s="41">
        <f>RANK(Table1[[#This Row],[∆W%]],Table1[∆W%])</f>
        <v>58</v>
      </c>
      <c r="R232" s="55">
        <f>Table1[W (proposed)]-Table1[[#This Row],[W (curr)]]</f>
        <v>2.1386597945536319</v>
      </c>
      <c r="S232" s="46"/>
      <c r="T232" s="45"/>
      <c r="U232" s="45"/>
      <c r="V232" s="45"/>
      <c r="W232" s="45"/>
    </row>
    <row r="233" spans="1:23" s="43" customFormat="1">
      <c r="A233" s="36">
        <v>51303</v>
      </c>
      <c r="B233" s="36" t="s">
        <v>13</v>
      </c>
      <c r="C233" s="36" t="s">
        <v>371</v>
      </c>
      <c r="D233" s="36">
        <v>5130</v>
      </c>
      <c r="E233" s="36">
        <v>3</v>
      </c>
      <c r="F233" s="37">
        <v>5</v>
      </c>
      <c r="G233" s="38">
        <v>11268.130159999999</v>
      </c>
      <c r="H233" s="38">
        <f>Table1[[#This Row],[Cost]]+IF(Table1[[#This Row],[n]]=0,0,IFERROR(VLOOKUP(Table1[[#This Row],[DRG]],HCPCs,5,0),0))</f>
        <v>43595.06219920404</v>
      </c>
      <c r="I233" s="39">
        <v>4.3356000000000003</v>
      </c>
      <c r="J233" s="39">
        <f>Table1[[#This Row],[W (3M)]]-IFERROR((Table1[[#This Row],[W (3M)]]-Table1[[#This Row],[Adjusted Cost]]*Casemix/TotalCost)*EXP(-a/Table1[[#This Row],[n]]),)</f>
        <v>5.0628355583865989</v>
      </c>
      <c r="K233" s="39">
        <f>VLOOKUP(Table1[[#This Row],[BaseDRG]],BaseDRGTable,13+Table1[[#This Row],[severity]],FALSE)</f>
        <v>5.0628355583865989</v>
      </c>
      <c r="L233" s="39">
        <f>IF(Table1[[#This Row],[W (severity)]]&lt;Table1[[#This Row],[W (curr)]],MAX(Table1[[#This Row],[W (severity)]],0.7*Table1[[#This Row],[W (curr)]]),Table1[[#This Row],[W (severity)]])</f>
        <v>5.0628355583865989</v>
      </c>
      <c r="M233" s="39">
        <f>ROUND(IF(VLOOKUP(Table1[[#This Row],[BaseDRG]],BaseDRGTable,8,0)&gt;0,Table1[[#This Row],[w (limit)]]*Current_CaseMix/$L$797,Table1[[#This Row],[w (limit)]]),10)</f>
        <v>5.4275123957</v>
      </c>
      <c r="N233" s="41">
        <f>Table1[[#This Row],[n]]</f>
        <v>5</v>
      </c>
      <c r="O233" s="56">
        <v>5.7628532884160313</v>
      </c>
      <c r="P233" s="40">
        <f>Table1[[#This Row],[W (proposed)]]/Table1[[#This Row],[W (curr)]]-1</f>
        <v>-5.8190079797815319E-2</v>
      </c>
      <c r="Q233" s="41">
        <f>RANK(Table1[[#This Row],[∆W%]],Table1[∆W%])</f>
        <v>503</v>
      </c>
      <c r="R233" s="55">
        <f>Table1[W (proposed)]-Table1[[#This Row],[W (curr)]]</f>
        <v>-0.33534089271603129</v>
      </c>
      <c r="S233" s="46"/>
      <c r="T233" s="45"/>
      <c r="U233" s="45"/>
      <c r="V233" s="45"/>
      <c r="W233" s="45"/>
    </row>
    <row r="234" spans="1:23" s="43" customFormat="1">
      <c r="A234" s="36">
        <v>51401</v>
      </c>
      <c r="B234" s="36" t="s">
        <v>13</v>
      </c>
      <c r="C234" s="36" t="s">
        <v>47</v>
      </c>
      <c r="D234" s="36">
        <v>5140</v>
      </c>
      <c r="E234" s="36">
        <v>1</v>
      </c>
      <c r="F234" s="37">
        <v>1103</v>
      </c>
      <c r="G234" s="38">
        <v>12364.427788402414</v>
      </c>
      <c r="H234" s="38">
        <f>Table1[[#This Row],[Cost]]+IF(Table1[[#This Row],[n]]=0,0,IFERROR(VLOOKUP(Table1[[#This Row],[DRG]],HCPCs,5,0),0))</f>
        <v>19283.333959512838</v>
      </c>
      <c r="I234" s="39">
        <v>2.25</v>
      </c>
      <c r="J234" s="39">
        <f>Table1[[#This Row],[W (3M)]]-IFERROR((Table1[[#This Row],[W (3M)]]-Table1[[#This Row],[Adjusted Cost]]*Casemix/TotalCost)*EXP(-a/Table1[[#This Row],[n]]),)</f>
        <v>2.2952175722807495</v>
      </c>
      <c r="K234" s="39">
        <f>VLOOKUP(Table1[[#This Row],[BaseDRG]],BaseDRGTable,13+Table1[[#This Row],[severity]],FALSE)</f>
        <v>2.2952175722807495</v>
      </c>
      <c r="L234" s="39">
        <f>IF(Table1[[#This Row],[W (severity)]]&lt;Table1[[#This Row],[W (curr)]],MAX(Table1[[#This Row],[W (severity)]],0.7*Table1[[#This Row],[W (curr)]]),Table1[[#This Row],[W (severity)]])</f>
        <v>2.2952175722807495</v>
      </c>
      <c r="M234" s="39">
        <f>ROUND(IF(VLOOKUP(Table1[[#This Row],[BaseDRG]],BaseDRGTable,8,0)&gt;0,Table1[[#This Row],[w (limit)]]*Current_CaseMix/$L$797,Table1[[#This Row],[w (limit)]]),10)</f>
        <v>2.4605424531</v>
      </c>
      <c r="N234" s="41">
        <f>Table1[[#This Row],[n]]</f>
        <v>1103</v>
      </c>
      <c r="O234" s="56">
        <v>2.3217241326341105</v>
      </c>
      <c r="P234" s="40">
        <f>Table1[[#This Row],[W (proposed)]]/Table1[[#This Row],[W (curr)]]-1</f>
        <v>5.9791048606792518E-2</v>
      </c>
      <c r="Q234" s="41">
        <f>RANK(Table1[[#This Row],[∆W%]],Table1[∆W%])</f>
        <v>351</v>
      </c>
      <c r="R234" s="55">
        <f>Table1[W (proposed)]-Table1[[#This Row],[W (curr)]]</f>
        <v>0.13881832046588949</v>
      </c>
      <c r="S234" s="46"/>
      <c r="T234" s="45"/>
      <c r="U234" s="45"/>
      <c r="V234" s="45"/>
      <c r="W234" s="45"/>
    </row>
    <row r="235" spans="1:23" s="43" customFormat="1">
      <c r="A235" s="36">
        <v>51402</v>
      </c>
      <c r="B235" s="36" t="s">
        <v>13</v>
      </c>
      <c r="C235" s="36" t="s">
        <v>310</v>
      </c>
      <c r="D235" s="36">
        <v>5140</v>
      </c>
      <c r="E235" s="36">
        <v>2</v>
      </c>
      <c r="F235" s="37">
        <v>390</v>
      </c>
      <c r="G235" s="38">
        <v>12488.743443123331</v>
      </c>
      <c r="H235" s="38">
        <f>Table1[[#This Row],[Cost]]+IF(Table1[[#This Row],[n]]=0,0,IFERROR(VLOOKUP(Table1[[#This Row],[DRG]],HCPCs,5,0),0))</f>
        <v>20940.71521158774</v>
      </c>
      <c r="I235" s="39">
        <v>2.4184000000000125</v>
      </c>
      <c r="J235" s="39">
        <f>Table1[[#This Row],[W (3M)]]-IFERROR((Table1[[#This Row],[W (3M)]]-Table1[[#This Row],[Adjusted Cost]]*Casemix/TotalCost)*EXP(-a/Table1[[#This Row],[n]]),)</f>
        <v>2.4923727202753061</v>
      </c>
      <c r="K235" s="39">
        <f>VLOOKUP(Table1[[#This Row],[BaseDRG]],BaseDRGTable,13+Table1[[#This Row],[severity]],FALSE)</f>
        <v>2.4923727202753061</v>
      </c>
      <c r="L235" s="39">
        <f>IF(Table1[[#This Row],[W (severity)]]&lt;Table1[[#This Row],[W (curr)]],MAX(Table1[[#This Row],[W (severity)]],0.7*Table1[[#This Row],[W (curr)]]),Table1[[#This Row],[W (severity)]])</f>
        <v>2.4923727202753061</v>
      </c>
      <c r="M235" s="39">
        <f>ROUND(IF(VLOOKUP(Table1[[#This Row],[BaseDRG]],BaseDRGTable,8,0)&gt;0,Table1[[#This Row],[w (limit)]]*Current_CaseMix/$L$797,Table1[[#This Row],[w (limit)]]),10)</f>
        <v>2.6718987171999999</v>
      </c>
      <c r="N235" s="41">
        <f>Table1[[#This Row],[n]]</f>
        <v>390</v>
      </c>
      <c r="O235" s="56">
        <v>2.450351317157768</v>
      </c>
      <c r="P235" s="40">
        <f>Table1[[#This Row],[W (proposed)]]/Table1[[#This Row],[W (curr)]]-1</f>
        <v>9.0414545249458689E-2</v>
      </c>
      <c r="Q235" s="41">
        <f>RANK(Table1[[#This Row],[∆W%]],Table1[∆W%])</f>
        <v>317</v>
      </c>
      <c r="R235" s="55">
        <f>Table1[W (proposed)]-Table1[[#This Row],[W (curr)]]</f>
        <v>0.22154740004223195</v>
      </c>
      <c r="S235" s="46"/>
      <c r="T235" s="45"/>
      <c r="U235" s="45"/>
      <c r="V235" s="45"/>
      <c r="W235" s="45"/>
    </row>
    <row r="236" spans="1:23" s="43" customFormat="1">
      <c r="A236" s="36">
        <v>51403</v>
      </c>
      <c r="B236" s="36" t="s">
        <v>13</v>
      </c>
      <c r="C236" s="36" t="s">
        <v>754</v>
      </c>
      <c r="D236" s="36">
        <v>5140</v>
      </c>
      <c r="E236" s="36">
        <v>3</v>
      </c>
      <c r="F236" s="37">
        <v>189</v>
      </c>
      <c r="G236" s="38">
        <v>15714.2468586948</v>
      </c>
      <c r="H236" s="38">
        <f>Table1[[#This Row],[Cost]]+IF(Table1[[#This Row],[n]]=0,0,IFERROR(VLOOKUP(Table1[[#This Row],[DRG]],HCPCs,5,0),0))</f>
        <v>24753.777448027948</v>
      </c>
      <c r="I236" s="39">
        <v>3.336800000000002</v>
      </c>
      <c r="J236" s="39">
        <f>Table1[[#This Row],[W (3M)]]-IFERROR((Table1[[#This Row],[W (3M)]]-Table1[[#This Row],[Adjusted Cost]]*Casemix/TotalCost)*EXP(-a/Table1[[#This Row],[n]]),)</f>
        <v>2.9480336018452329</v>
      </c>
      <c r="K236" s="39">
        <f>VLOOKUP(Table1[[#This Row],[BaseDRG]],BaseDRGTable,13+Table1[[#This Row],[severity]],FALSE)</f>
        <v>2.9480336018452329</v>
      </c>
      <c r="L236" s="39">
        <f>IF(Table1[[#This Row],[W (severity)]]&lt;Table1[[#This Row],[W (curr)]],MAX(Table1[[#This Row],[W (severity)]],0.7*Table1[[#This Row],[W (curr)]]),Table1[[#This Row],[W (severity)]])</f>
        <v>2.9480336018452329</v>
      </c>
      <c r="M236" s="39">
        <f>ROUND(IF(VLOOKUP(Table1[[#This Row],[BaseDRG]],BaseDRGTable,8,0)&gt;0,Table1[[#This Row],[w (limit)]]*Current_CaseMix/$L$797,Table1[[#This Row],[w (limit)]]),10)</f>
        <v>3.1603809234</v>
      </c>
      <c r="N236" s="41">
        <f>Table1[[#This Row],[n]]</f>
        <v>189</v>
      </c>
      <c r="O236" s="56">
        <v>2.5374462446967652</v>
      </c>
      <c r="P236" s="40">
        <f>Table1[[#This Row],[W (proposed)]]/Table1[[#This Row],[W (curr)]]-1</f>
        <v>0.24549669968582055</v>
      </c>
      <c r="Q236" s="41">
        <f>RANK(Table1[[#This Row],[∆W%]],Table1[∆W%])</f>
        <v>201</v>
      </c>
      <c r="R236" s="55">
        <f>Table1[W (proposed)]-Table1[[#This Row],[W (curr)]]</f>
        <v>0.62293467870323482</v>
      </c>
      <c r="S236" s="46"/>
      <c r="T236" s="45"/>
      <c r="U236" s="45"/>
      <c r="V236" s="45"/>
      <c r="W236" s="45"/>
    </row>
    <row r="237" spans="1:23" s="43" customFormat="1">
      <c r="A237" s="36">
        <v>54101</v>
      </c>
      <c r="B237" s="36" t="s">
        <v>13</v>
      </c>
      <c r="C237" s="36" t="s">
        <v>55</v>
      </c>
      <c r="D237" s="36">
        <v>5410</v>
      </c>
      <c r="E237" s="36">
        <v>1</v>
      </c>
      <c r="F237" s="37">
        <v>524</v>
      </c>
      <c r="G237" s="38">
        <v>10669.460095966018</v>
      </c>
      <c r="H237" s="38">
        <f>Table1[[#This Row],[Cost]]+IF(Table1[[#This Row],[n]]=0,0,IFERROR(VLOOKUP(Table1[[#This Row],[DRG]],HCPCs,5,0),0))</f>
        <v>13590.602613330238</v>
      </c>
      <c r="I237" s="39">
        <v>0.68870000000000253</v>
      </c>
      <c r="J237" s="39">
        <f>Table1[[#This Row],[W (3M)]]-IFERROR((Table1[[#This Row],[W (3M)]]-Table1[[#This Row],[Adjusted Cost]]*Casemix/TotalCost)*EXP(-a/Table1[[#This Row],[n]]),)</f>
        <v>1.6162406376235594</v>
      </c>
      <c r="K237" s="39">
        <f>VLOOKUP(Table1[[#This Row],[BaseDRG]],BaseDRGTable,13+Table1[[#This Row],[severity]],FALSE)</f>
        <v>1.6162406376235594</v>
      </c>
      <c r="L237" s="39">
        <f>IF(Table1[[#This Row],[W (severity)]]&lt;Table1[[#This Row],[W (curr)]],MAX(Table1[[#This Row],[W (severity)]],0.7*Table1[[#This Row],[W (curr)]]),Table1[[#This Row],[W (severity)]])</f>
        <v>1.6162406376235594</v>
      </c>
      <c r="M237" s="39">
        <f>ROUND(IF(VLOOKUP(Table1[[#This Row],[BaseDRG]],BaseDRGTable,8,0)&gt;0,Table1[[#This Row],[w (limit)]]*Current_CaseMix/$L$797,Table1[[#This Row],[w (limit)]]),10)</f>
        <v>1.7326587036000001</v>
      </c>
      <c r="N237" s="41">
        <f>Table1[[#This Row],[n]]</f>
        <v>524</v>
      </c>
      <c r="O237" s="56">
        <v>1.3704592713607033</v>
      </c>
      <c r="P237" s="40">
        <f>Table1[[#This Row],[W (proposed)]]/Table1[[#This Row],[W (curr)]]-1</f>
        <v>0.26429054829165088</v>
      </c>
      <c r="Q237" s="41">
        <f>RANK(Table1[[#This Row],[∆W%]],Table1[∆W%])</f>
        <v>186</v>
      </c>
      <c r="R237" s="55">
        <f>Table1[W (proposed)]-Table1[[#This Row],[W (curr)]]</f>
        <v>0.36219943223929674</v>
      </c>
      <c r="S237" s="46"/>
      <c r="T237" s="45"/>
      <c r="U237" s="45"/>
      <c r="V237" s="45"/>
      <c r="W237" s="45"/>
    </row>
    <row r="238" spans="1:23" s="43" customFormat="1">
      <c r="A238" s="36">
        <v>54102</v>
      </c>
      <c r="B238" s="36" t="s">
        <v>13</v>
      </c>
      <c r="C238" s="36" t="s">
        <v>776</v>
      </c>
      <c r="D238" s="36">
        <v>5410</v>
      </c>
      <c r="E238" s="36">
        <v>2</v>
      </c>
      <c r="F238" s="37">
        <v>216</v>
      </c>
      <c r="G238" s="38">
        <v>13429.911520752448</v>
      </c>
      <c r="H238" s="38">
        <f>Table1[[#This Row],[Cost]]+IF(Table1[[#This Row],[n]]=0,0,IFERROR(VLOOKUP(Table1[[#This Row],[DRG]],HCPCs,5,0),0))</f>
        <v>17250.112922869761</v>
      </c>
      <c r="I238" s="39">
        <v>0.97060000000000179</v>
      </c>
      <c r="J238" s="39">
        <f>Table1[[#This Row],[W (3M)]]-IFERROR((Table1[[#This Row],[W (3M)]]-Table1[[#This Row],[Adjusted Cost]]*Casemix/TotalCost)*EXP(-a/Table1[[#This Row],[n]]),)</f>
        <v>2.0492384459385558</v>
      </c>
      <c r="K238" s="39">
        <f>VLOOKUP(Table1[[#This Row],[BaseDRG]],BaseDRGTable,13+Table1[[#This Row],[severity]],FALSE)</f>
        <v>2.0492384459385558</v>
      </c>
      <c r="L238" s="39">
        <f>IF(Table1[[#This Row],[W (severity)]]&lt;Table1[[#This Row],[W (curr)]],MAX(Table1[[#This Row],[W (severity)]],0.7*Table1[[#This Row],[W (curr)]]),Table1[[#This Row],[W (severity)]])</f>
        <v>2.0492384459385558</v>
      </c>
      <c r="M238" s="39">
        <f>ROUND(IF(VLOOKUP(Table1[[#This Row],[BaseDRG]],BaseDRGTable,8,0)&gt;0,Table1[[#This Row],[w (limit)]]*Current_CaseMix/$L$797,Table1[[#This Row],[w (limit)]]),10)</f>
        <v>2.1968454118</v>
      </c>
      <c r="N238" s="41">
        <f>Table1[[#This Row],[n]]</f>
        <v>216</v>
      </c>
      <c r="O238" s="56">
        <v>2.3090532106994175</v>
      </c>
      <c r="P238" s="40">
        <f>Table1[[#This Row],[W (proposed)]]/Table1[[#This Row],[W (curr)]]-1</f>
        <v>-4.8594722018306946E-2</v>
      </c>
      <c r="Q238" s="41">
        <f>RANK(Table1[[#This Row],[∆W%]],Table1[∆W%])</f>
        <v>493</v>
      </c>
      <c r="R238" s="55">
        <f>Table1[W (proposed)]-Table1[[#This Row],[W (curr)]]</f>
        <v>-0.11220779889941745</v>
      </c>
      <c r="S238" s="46"/>
      <c r="T238" s="45"/>
      <c r="U238" s="45"/>
      <c r="V238" s="45"/>
      <c r="W238" s="45"/>
    </row>
    <row r="239" spans="1:23" s="43" customFormat="1">
      <c r="A239" s="36">
        <v>54103</v>
      </c>
      <c r="B239" s="36" t="s">
        <v>13</v>
      </c>
      <c r="C239" s="36" t="s">
        <v>807</v>
      </c>
      <c r="D239" s="36">
        <v>5410</v>
      </c>
      <c r="E239" s="36">
        <v>3</v>
      </c>
      <c r="F239" s="37">
        <v>232</v>
      </c>
      <c r="G239" s="38">
        <v>22302.062396574722</v>
      </c>
      <c r="H239" s="38">
        <f>Table1[[#This Row],[Cost]]+IF(Table1[[#This Row],[n]]=0,0,IFERROR(VLOOKUP(Table1[[#This Row],[DRG]],HCPCs,5,0),0))</f>
        <v>26787.587578287475</v>
      </c>
      <c r="I239" s="39">
        <v>1.5687999999999993</v>
      </c>
      <c r="J239" s="39">
        <f>Table1[[#This Row],[W (3M)]]-IFERROR((Table1[[#This Row],[W (3M)]]-Table1[[#This Row],[Adjusted Cost]]*Casemix/TotalCost)*EXP(-a/Table1[[#This Row],[n]]),)</f>
        <v>3.1828887997703301</v>
      </c>
      <c r="K239" s="39">
        <f>VLOOKUP(Table1[[#This Row],[BaseDRG]],BaseDRGTable,13+Table1[[#This Row],[severity]],FALSE)</f>
        <v>3.1828887997703301</v>
      </c>
      <c r="L239" s="39">
        <f>IF(Table1[[#This Row],[W (severity)]]&lt;Table1[[#This Row],[W (curr)]],MAX(Table1[[#This Row],[W (severity)]],0.7*Table1[[#This Row],[W (curr)]]),Table1[[#This Row],[W (severity)]])</f>
        <v>3.1828887997703301</v>
      </c>
      <c r="M239" s="39">
        <f>ROUND(IF(VLOOKUP(Table1[[#This Row],[BaseDRG]],BaseDRGTable,8,0)&gt;0,Table1[[#This Row],[w (limit)]]*Current_CaseMix/$L$797,Table1[[#This Row],[w (limit)]]),10)</f>
        <v>3.4121527779999998</v>
      </c>
      <c r="N239" s="41">
        <f>Table1[[#This Row],[n]]</f>
        <v>232</v>
      </c>
      <c r="O239" s="56">
        <v>3.1305036194198954</v>
      </c>
      <c r="P239" s="40">
        <f>Table1[[#This Row],[W (proposed)]]/Table1[[#This Row],[W (curr)]]-1</f>
        <v>8.9969280608049873E-2</v>
      </c>
      <c r="Q239" s="41">
        <f>RANK(Table1[[#This Row],[∆W%]],Table1[∆W%])</f>
        <v>318</v>
      </c>
      <c r="R239" s="55">
        <f>Table1[W (proposed)]-Table1[[#This Row],[W (curr)]]</f>
        <v>0.28164915858010442</v>
      </c>
      <c r="S239" s="46"/>
      <c r="T239" s="45"/>
      <c r="U239" s="45"/>
      <c r="V239" s="45"/>
      <c r="W239" s="45"/>
    </row>
    <row r="240" spans="1:23" s="43" customFormat="1">
      <c r="A240" s="36">
        <v>54111</v>
      </c>
      <c r="B240" s="36" t="s">
        <v>13</v>
      </c>
      <c r="C240" s="36" t="s">
        <v>186</v>
      </c>
      <c r="D240" s="36">
        <v>5411</v>
      </c>
      <c r="E240" s="36">
        <v>1</v>
      </c>
      <c r="F240" s="37">
        <v>4</v>
      </c>
      <c r="G240" s="38">
        <v>16169.95795</v>
      </c>
      <c r="H240" s="38">
        <f>Table1[[#This Row],[Cost]]+IF(Table1[[#This Row],[n]]=0,0,IFERROR(VLOOKUP(Table1[[#This Row],[DRG]],HCPCs,5,0),0))</f>
        <v>16169.95795</v>
      </c>
      <c r="I240" s="39">
        <v>0.99760000000000004</v>
      </c>
      <c r="J240" s="39">
        <f>Table1[[#This Row],[W (3M)]]-IFERROR((Table1[[#This Row],[W (3M)]]-Table1[[#This Row],[Adjusted Cost]]*Casemix/TotalCost)*EXP(-a/Table1[[#This Row],[n]]),)</f>
        <v>1.7566227471049181</v>
      </c>
      <c r="K240" s="39">
        <f>VLOOKUP(Table1[[#This Row],[BaseDRG]],BaseDRGTable,13+Table1[[#This Row],[severity]],FALSE)</f>
        <v>1.7566227471049181</v>
      </c>
      <c r="L240" s="39">
        <f>IF(Table1[[#This Row],[W (severity)]]&lt;Table1[[#This Row],[W (curr)]],MAX(Table1[[#This Row],[W (severity)]],0.7*Table1[[#This Row],[W (curr)]]),Table1[[#This Row],[W (severity)]])</f>
        <v>1.7566227471049181</v>
      </c>
      <c r="M240" s="39">
        <f>ROUND(IF(VLOOKUP(Table1[[#This Row],[BaseDRG]],BaseDRGTable,8,0)&gt;0,Table1[[#This Row],[w (limit)]]*Current_CaseMix/$L$797,Table1[[#This Row],[w (limit)]]),10)</f>
        <v>1.8831525584</v>
      </c>
      <c r="N240" s="41">
        <f>Table1[[#This Row],[n]]</f>
        <v>4</v>
      </c>
      <c r="O240" s="56">
        <v>1.266827613025072</v>
      </c>
      <c r="P240" s="40">
        <f>Table1[[#This Row],[W (proposed)]]/Table1[[#This Row],[W (curr)]]-1</f>
        <v>0.48651050785291838</v>
      </c>
      <c r="Q240" s="41">
        <f>RANK(Table1[[#This Row],[∆W%]],Table1[∆W%])</f>
        <v>105</v>
      </c>
      <c r="R240" s="55">
        <f>Table1[W (proposed)]-Table1[[#This Row],[W (curr)]]</f>
        <v>0.61632494537492799</v>
      </c>
      <c r="S240" s="46"/>
      <c r="T240" s="45"/>
      <c r="U240" s="45"/>
      <c r="V240" s="45"/>
      <c r="W240" s="45"/>
    </row>
    <row r="241" spans="1:23" s="43" customFormat="1">
      <c r="A241" s="36">
        <v>54112</v>
      </c>
      <c r="B241" s="36" t="s">
        <v>13</v>
      </c>
      <c r="C241" s="36" t="s">
        <v>619</v>
      </c>
      <c r="D241" s="36">
        <v>5411</v>
      </c>
      <c r="E241" s="36">
        <v>2</v>
      </c>
      <c r="F241" s="37">
        <v>1</v>
      </c>
      <c r="G241" s="38">
        <v>25214.36</v>
      </c>
      <c r="H241" s="38">
        <f>Table1[[#This Row],[Cost]]+IF(Table1[[#This Row],[n]]=0,0,IFERROR(VLOOKUP(Table1[[#This Row],[DRG]],HCPCs,5,0),0))</f>
        <v>25214.36</v>
      </c>
      <c r="I241" s="39">
        <v>1.6404999999999998</v>
      </c>
      <c r="J241" s="39">
        <f>Table1[[#This Row],[W (3M)]]-IFERROR((Table1[[#This Row],[W (3M)]]-Table1[[#This Row],[Adjusted Cost]]*Casemix/TotalCost)*EXP(-a/Table1[[#This Row],[n]]),)</f>
        <v>2.2519048923633767</v>
      </c>
      <c r="K241" s="39">
        <f>VLOOKUP(Table1[[#This Row],[BaseDRG]],BaseDRGTable,13+Table1[[#This Row],[severity]],FALSE)</f>
        <v>2.2519048923633767</v>
      </c>
      <c r="L241" s="39">
        <f>IF(Table1[[#This Row],[W (severity)]]&lt;Table1[[#This Row],[W (curr)]],MAX(Table1[[#This Row],[W (severity)]],0.7*Table1[[#This Row],[W (curr)]]),Table1[[#This Row],[W (severity)]])</f>
        <v>2.2519048923633767</v>
      </c>
      <c r="M241" s="39">
        <f>ROUND(IF(VLOOKUP(Table1[[#This Row],[BaseDRG]],BaseDRGTable,8,0)&gt;0,Table1[[#This Row],[w (limit)]]*Current_CaseMix/$L$797,Table1[[#This Row],[w (limit)]]),10)</f>
        <v>2.4141099540000002</v>
      </c>
      <c r="N241" s="41">
        <f>Table1[[#This Row],[n]]</f>
        <v>1</v>
      </c>
      <c r="O241" s="56">
        <v>2.0832304522530376</v>
      </c>
      <c r="P241" s="40">
        <f>Table1[[#This Row],[W (proposed)]]/Table1[[#This Row],[W (curr)]]-1</f>
        <v>0.15883000432770777</v>
      </c>
      <c r="Q241" s="41">
        <f>RANK(Table1[[#This Row],[∆W%]],Table1[∆W%])</f>
        <v>263</v>
      </c>
      <c r="R241" s="55">
        <f>Table1[W (proposed)]-Table1[[#This Row],[W (curr)]]</f>
        <v>0.33087950174696257</v>
      </c>
      <c r="S241" s="46"/>
      <c r="T241" s="45"/>
      <c r="U241" s="45"/>
      <c r="V241" s="45"/>
      <c r="W241" s="45"/>
    </row>
    <row r="242" spans="1:23" s="43" customFormat="1">
      <c r="A242" s="36">
        <v>54113</v>
      </c>
      <c r="B242" s="36" t="s">
        <v>13</v>
      </c>
      <c r="C242" s="36" t="s">
        <v>714</v>
      </c>
      <c r="D242" s="36">
        <v>5411</v>
      </c>
      <c r="E242" s="36">
        <v>3</v>
      </c>
      <c r="F242" s="37">
        <v>7</v>
      </c>
      <c r="G242" s="38">
        <v>34952.730557142837</v>
      </c>
      <c r="H242" s="38">
        <f>Table1[[#This Row],[Cost]]+IF(Table1[[#This Row],[n]]=0,0,IFERROR(VLOOKUP(Table1[[#This Row],[DRG]],HCPCs,5,0),0))</f>
        <v>34952.730557142837</v>
      </c>
      <c r="I242" s="39">
        <v>2.8231999999999999</v>
      </c>
      <c r="J242" s="39">
        <f>Table1[[#This Row],[W (3M)]]-IFERROR((Table1[[#This Row],[W (3M)]]-Table1[[#This Row],[Adjusted Cost]]*Casemix/TotalCost)*EXP(-a/Table1[[#This Row],[n]]),)</f>
        <v>4.0159349393872308</v>
      </c>
      <c r="K242" s="39">
        <f>VLOOKUP(Table1[[#This Row],[BaseDRG]],BaseDRGTable,13+Table1[[#This Row],[severity]],FALSE)</f>
        <v>4.0159349393872308</v>
      </c>
      <c r="L242" s="39">
        <f>IF(Table1[[#This Row],[W (severity)]]&lt;Table1[[#This Row],[W (curr)]],MAX(Table1[[#This Row],[W (severity)]],0.7*Table1[[#This Row],[W (curr)]]),Table1[[#This Row],[W (severity)]])</f>
        <v>4.0159349393872308</v>
      </c>
      <c r="M242" s="39">
        <f>ROUND(IF(VLOOKUP(Table1[[#This Row],[BaseDRG]],BaseDRGTable,8,0)&gt;0,Table1[[#This Row],[w (limit)]]*Current_CaseMix/$L$797,Table1[[#This Row],[w (limit)]]),10)</f>
        <v>4.3052033613000003</v>
      </c>
      <c r="N242" s="41">
        <f>Table1[[#This Row],[n]]</f>
        <v>7</v>
      </c>
      <c r="O242" s="56">
        <v>3.5851119858584433</v>
      </c>
      <c r="P242" s="40">
        <f>Table1[[#This Row],[W (proposed)]]/Table1[[#This Row],[W (curr)]]-1</f>
        <v>0.2008560341439749</v>
      </c>
      <c r="Q242" s="41">
        <f>RANK(Table1[[#This Row],[∆W%]],Table1[∆W%])</f>
        <v>226</v>
      </c>
      <c r="R242" s="55">
        <f>Table1[W (proposed)]-Table1[[#This Row],[W (curr)]]</f>
        <v>0.72009137544155699</v>
      </c>
      <c r="S242" s="46"/>
      <c r="T242" s="45"/>
      <c r="U242" s="45"/>
      <c r="V242" s="45"/>
      <c r="W242" s="45"/>
    </row>
    <row r="243" spans="1:23" s="43" customFormat="1">
      <c r="A243" s="36">
        <v>54121</v>
      </c>
      <c r="B243" s="36" t="s">
        <v>13</v>
      </c>
      <c r="C243" s="36" t="s">
        <v>60</v>
      </c>
      <c r="D243" s="36">
        <v>5412</v>
      </c>
      <c r="E243" s="36">
        <v>1</v>
      </c>
      <c r="F243" s="37">
        <v>150</v>
      </c>
      <c r="G243" s="38">
        <v>5439.5238084087596</v>
      </c>
      <c r="H243" s="38">
        <f>Table1[[#This Row],[Cost]]+IF(Table1[[#This Row],[n]]=0,0,IFERROR(VLOOKUP(Table1[[#This Row],[DRG]],HCPCs,5,0),0))</f>
        <v>5439.5238084087596</v>
      </c>
      <c r="I243" s="39">
        <v>0.62850000000000183</v>
      </c>
      <c r="J243" s="39">
        <f>Table1[[#This Row],[W (3M)]]-IFERROR((Table1[[#This Row],[W (3M)]]-Table1[[#This Row],[Adjusted Cost]]*Casemix/TotalCost)*EXP(-a/Table1[[#This Row],[n]]),)</f>
        <v>0.64735304615776901</v>
      </c>
      <c r="K243" s="39">
        <f>VLOOKUP(Table1[[#This Row],[BaseDRG]],BaseDRGTable,13+Table1[[#This Row],[severity]],FALSE)</f>
        <v>0.64735304615776901</v>
      </c>
      <c r="L243" s="39">
        <f>IF(Table1[[#This Row],[W (severity)]]&lt;Table1[[#This Row],[W (curr)]],MAX(Table1[[#This Row],[W (severity)]],0.7*Table1[[#This Row],[W (curr)]]),Table1[[#This Row],[W (severity)]])</f>
        <v>0.66128720763138416</v>
      </c>
      <c r="M243" s="39">
        <f>ROUND(IF(VLOOKUP(Table1[[#This Row],[BaseDRG]],BaseDRGTable,8,0)&gt;0,Table1[[#This Row],[w (limit)]]*Current_CaseMix/$L$797,Table1[[#This Row],[w (limit)]]),10)</f>
        <v>0.70891982860000002</v>
      </c>
      <c r="N243" s="41">
        <f>Table1[[#This Row],[n]]</f>
        <v>150</v>
      </c>
      <c r="O243" s="56">
        <v>0.94469601090197741</v>
      </c>
      <c r="P243" s="40">
        <f>Table1[[#This Row],[W (proposed)]]/Table1[[#This Row],[W (curr)]]-1</f>
        <v>-0.24957889054370286</v>
      </c>
      <c r="Q243" s="41">
        <f>RANK(Table1[[#This Row],[∆W%]],Table1[∆W%])</f>
        <v>784</v>
      </c>
      <c r="R243" s="55">
        <f>Table1[W (proposed)]-Table1[[#This Row],[W (curr)]]</f>
        <v>-0.23577618230197739</v>
      </c>
      <c r="S243" s="46"/>
      <c r="T243" s="45"/>
      <c r="U243" s="45"/>
      <c r="V243" s="45"/>
      <c r="W243" s="45"/>
    </row>
    <row r="244" spans="1:23" s="43" customFormat="1">
      <c r="A244" s="36">
        <v>54122</v>
      </c>
      <c r="B244" s="36" t="s">
        <v>13</v>
      </c>
      <c r="C244" s="36" t="s">
        <v>703</v>
      </c>
      <c r="D244" s="36">
        <v>5412</v>
      </c>
      <c r="E244" s="36">
        <v>2</v>
      </c>
      <c r="F244" s="37">
        <v>354</v>
      </c>
      <c r="G244" s="38">
        <v>6781.546766919223</v>
      </c>
      <c r="H244" s="38">
        <f>Table1[[#This Row],[Cost]]+IF(Table1[[#This Row],[n]]=0,0,IFERROR(VLOOKUP(Table1[[#This Row],[DRG]],HCPCs,5,0),0))</f>
        <v>6781.546766919223</v>
      </c>
      <c r="I244" s="39">
        <v>0.87119999999999187</v>
      </c>
      <c r="J244" s="39">
        <f>Table1[[#This Row],[W (3M)]]-IFERROR((Table1[[#This Row],[W (3M)]]-Table1[[#This Row],[Adjusted Cost]]*Casemix/TotalCost)*EXP(-a/Table1[[#This Row],[n]]),)</f>
        <v>0.80733622312273368</v>
      </c>
      <c r="K244" s="39">
        <f>VLOOKUP(Table1[[#This Row],[BaseDRG]],BaseDRGTable,13+Table1[[#This Row],[severity]],FALSE)</f>
        <v>0.80733622312273368</v>
      </c>
      <c r="L244" s="39">
        <f>IF(Table1[[#This Row],[W (severity)]]&lt;Table1[[#This Row],[W (curr)]],MAX(Table1[[#This Row],[W (severity)]],0.7*Table1[[#This Row],[W (curr)]]),Table1[[#This Row],[W (severity)]])</f>
        <v>0.80733622312273368</v>
      </c>
      <c r="M244" s="39">
        <f>ROUND(IF(VLOOKUP(Table1[[#This Row],[BaseDRG]],BaseDRGTable,8,0)&gt;0,Table1[[#This Row],[w (limit)]]*Current_CaseMix/$L$797,Table1[[#This Row],[w (limit)]]),10)</f>
        <v>0.86548877759999998</v>
      </c>
      <c r="N244" s="41">
        <f>Table1[[#This Row],[n]]</f>
        <v>354</v>
      </c>
      <c r="O244" s="56">
        <v>1.1143861824892025</v>
      </c>
      <c r="P244" s="40">
        <f>Table1[[#This Row],[W (proposed)]]/Table1[[#This Row],[W (curr)]]-1</f>
        <v>-0.2233493279082488</v>
      </c>
      <c r="Q244" s="41">
        <f>RANK(Table1[[#This Row],[∆W%]],Table1[∆W%])</f>
        <v>662</v>
      </c>
      <c r="R244" s="55">
        <f>Table1[W (proposed)]-Table1[[#This Row],[W (curr)]]</f>
        <v>-0.24889740488920253</v>
      </c>
      <c r="S244" s="46"/>
      <c r="T244" s="45"/>
      <c r="U244" s="45"/>
      <c r="V244" s="45"/>
      <c r="W244" s="45"/>
    </row>
    <row r="245" spans="1:23" s="43" customFormat="1">
      <c r="A245" s="36">
        <v>54123</v>
      </c>
      <c r="B245" s="36" t="s">
        <v>13</v>
      </c>
      <c r="C245" s="36" t="s">
        <v>822</v>
      </c>
      <c r="D245" s="36">
        <v>5412</v>
      </c>
      <c r="E245" s="36">
        <v>3</v>
      </c>
      <c r="F245" s="37">
        <v>613</v>
      </c>
      <c r="G245" s="38">
        <v>11688.760029443703</v>
      </c>
      <c r="H245" s="38">
        <f>Table1[[#This Row],[Cost]]+IF(Table1[[#This Row],[n]]=0,0,IFERROR(VLOOKUP(Table1[[#This Row],[DRG]],HCPCs,5,0),0))</f>
        <v>12646.404036114109</v>
      </c>
      <c r="I245" s="39">
        <v>1.3999000000000017</v>
      </c>
      <c r="J245" s="39">
        <f>Table1[[#This Row],[W (3M)]]-IFERROR((Table1[[#This Row],[W (3M)]]-Table1[[#This Row],[Adjusted Cost]]*Casemix/TotalCost)*EXP(-a/Table1[[#This Row],[n]]),)</f>
        <v>1.505134624835696</v>
      </c>
      <c r="K245" s="39">
        <f>VLOOKUP(Table1[[#This Row],[BaseDRG]],BaseDRGTable,13+Table1[[#This Row],[severity]],FALSE)</f>
        <v>1.505134624835696</v>
      </c>
      <c r="L245" s="39">
        <f>IF(Table1[[#This Row],[W (severity)]]&lt;Table1[[#This Row],[W (curr)]],MAX(Table1[[#This Row],[W (severity)]],0.7*Table1[[#This Row],[W (curr)]]),Table1[[#This Row],[W (severity)]])</f>
        <v>1.505134624835696</v>
      </c>
      <c r="M245" s="39">
        <f>ROUND(IF(VLOOKUP(Table1[[#This Row],[BaseDRG]],BaseDRGTable,8,0)&gt;0,Table1[[#This Row],[w (limit)]]*Current_CaseMix/$L$797,Table1[[#This Row],[w (limit)]]),10)</f>
        <v>1.6135497073</v>
      </c>
      <c r="N245" s="41">
        <f>Table1[[#This Row],[n]]</f>
        <v>613</v>
      </c>
      <c r="O245" s="56">
        <v>1.8606487060089758</v>
      </c>
      <c r="P245" s="40">
        <f>Table1[[#This Row],[W (proposed)]]/Table1[[#This Row],[W (curr)]]-1</f>
        <v>-0.13280260691390489</v>
      </c>
      <c r="Q245" s="41">
        <f>RANK(Table1[[#This Row],[∆W%]],Table1[∆W%])</f>
        <v>574</v>
      </c>
      <c r="R245" s="55">
        <f>Table1[W (proposed)]-Table1[[#This Row],[W (curr)]]</f>
        <v>-0.24709899870897578</v>
      </c>
      <c r="S245" s="46"/>
      <c r="T245" s="45"/>
      <c r="U245" s="45"/>
      <c r="V245" s="45"/>
      <c r="W245" s="45"/>
    </row>
    <row r="246" spans="1:23" s="43" customFormat="1">
      <c r="A246" s="36">
        <v>54131</v>
      </c>
      <c r="B246" s="36" t="s">
        <v>13</v>
      </c>
      <c r="C246" s="36" t="s">
        <v>210</v>
      </c>
      <c r="D246" s="36">
        <v>5413</v>
      </c>
      <c r="E246" s="36">
        <v>1</v>
      </c>
      <c r="F246" s="37">
        <v>2</v>
      </c>
      <c r="G246" s="38">
        <v>6734.9946499999996</v>
      </c>
      <c r="H246" s="38">
        <f>Table1[[#This Row],[Cost]]+IF(Table1[[#This Row],[n]]=0,0,IFERROR(VLOOKUP(Table1[[#This Row],[DRG]],HCPCs,5,0),0))</f>
        <v>6734.9946499999996</v>
      </c>
      <c r="I246" s="39">
        <v>0.48499999999999999</v>
      </c>
      <c r="J246" s="39">
        <f>Table1[[#This Row],[W (3M)]]-IFERROR((Table1[[#This Row],[W (3M)]]-Table1[[#This Row],[Adjusted Cost]]*Casemix/TotalCost)*EXP(-a/Table1[[#This Row],[n]]),)</f>
        <v>0.69725734184749433</v>
      </c>
      <c r="K246" s="39">
        <f>VLOOKUP(Table1[[#This Row],[BaseDRG]],BaseDRGTable,13+Table1[[#This Row],[severity]],FALSE)</f>
        <v>0.69725734184749433</v>
      </c>
      <c r="L246" s="39">
        <f>IF(Table1[[#This Row],[W (severity)]]&lt;Table1[[#This Row],[W (curr)]],MAX(Table1[[#This Row],[W (severity)]],0.7*Table1[[#This Row],[W (curr)]]),Table1[[#This Row],[W (severity)]])</f>
        <v>0.69725734184749433</v>
      </c>
      <c r="M246" s="39">
        <f>ROUND(IF(VLOOKUP(Table1[[#This Row],[BaseDRG]],BaseDRGTable,8,0)&gt;0,Table1[[#This Row],[w (limit)]]*Current_CaseMix/$L$797,Table1[[#This Row],[w (limit)]]),10)</f>
        <v>0.7474808973</v>
      </c>
      <c r="N246" s="41">
        <f>Table1[[#This Row],[n]]</f>
        <v>2</v>
      </c>
      <c r="O246" s="56">
        <v>0.68515637689643905</v>
      </c>
      <c r="P246" s="40">
        <f>Table1[[#This Row],[W (proposed)]]/Table1[[#This Row],[W (curr)]]-1</f>
        <v>9.0963935395118156E-2</v>
      </c>
      <c r="Q246" s="41">
        <f>RANK(Table1[[#This Row],[∆W%]],Table1[∆W%])</f>
        <v>315</v>
      </c>
      <c r="R246" s="55">
        <f>Table1[W (proposed)]-Table1[[#This Row],[W (curr)]]</f>
        <v>6.2324520403560957E-2</v>
      </c>
      <c r="S246" s="46"/>
      <c r="T246" s="45"/>
      <c r="U246" s="45"/>
      <c r="V246" s="45"/>
      <c r="W246" s="45"/>
    </row>
    <row r="247" spans="1:23" s="43" customFormat="1">
      <c r="A247" s="36">
        <v>54132</v>
      </c>
      <c r="B247" s="36" t="s">
        <v>13</v>
      </c>
      <c r="C247" s="36" t="s">
        <v>561</v>
      </c>
      <c r="D247" s="36">
        <v>5413</v>
      </c>
      <c r="E247" s="36">
        <v>2</v>
      </c>
      <c r="F247" s="37">
        <v>5</v>
      </c>
      <c r="G247" s="38">
        <v>6682.5455800000009</v>
      </c>
      <c r="H247" s="38">
        <f>Table1[[#This Row],[Cost]]+IF(Table1[[#This Row],[n]]=0,0,IFERROR(VLOOKUP(Table1[[#This Row],[DRG]],HCPCs,5,0),0))</f>
        <v>6682.5455800000009</v>
      </c>
      <c r="I247" s="39">
        <v>0.7046</v>
      </c>
      <c r="J247" s="39">
        <f>Table1[[#This Row],[W (3M)]]-IFERROR((Table1[[#This Row],[W (3M)]]-Table1[[#This Row],[Adjusted Cost]]*Casemix/TotalCost)*EXP(-a/Table1[[#This Row],[n]]),)</f>
        <v>0.78198134880934222</v>
      </c>
      <c r="K247" s="39">
        <f>VLOOKUP(Table1[[#This Row],[BaseDRG]],BaseDRGTable,13+Table1[[#This Row],[severity]],FALSE)</f>
        <v>0.78198134880934222</v>
      </c>
      <c r="L247" s="39">
        <f>IF(Table1[[#This Row],[W (severity)]]&lt;Table1[[#This Row],[W (curr)]],MAX(Table1[[#This Row],[W (severity)]],0.7*Table1[[#This Row],[W (curr)]]),Table1[[#This Row],[W (severity)]])</f>
        <v>0.78198134880934222</v>
      </c>
      <c r="M247" s="39">
        <f>ROUND(IF(VLOOKUP(Table1[[#This Row],[BaseDRG]],BaseDRGTable,8,0)&gt;0,Table1[[#This Row],[w (limit)]]*Current_CaseMix/$L$797,Table1[[#This Row],[w (limit)]]),10)</f>
        <v>0.83830758770000002</v>
      </c>
      <c r="N247" s="41">
        <f>Table1[[#This Row],[n]]</f>
        <v>5</v>
      </c>
      <c r="O247" s="56">
        <v>0.9953838828066619</v>
      </c>
      <c r="P247" s="40">
        <f>Table1[[#This Row],[W (proposed)]]/Table1[[#This Row],[W (curr)]]-1</f>
        <v>-0.15780474028146541</v>
      </c>
      <c r="Q247" s="41">
        <f>RANK(Table1[[#This Row],[∆W%]],Table1[∆W%])</f>
        <v>601</v>
      </c>
      <c r="R247" s="55">
        <f>Table1[W (proposed)]-Table1[[#This Row],[W (curr)]]</f>
        <v>-0.15707629510666188</v>
      </c>
      <c r="S247" s="46"/>
      <c r="T247" s="45"/>
      <c r="U247" s="45"/>
      <c r="V247" s="45"/>
      <c r="W247" s="45"/>
    </row>
    <row r="248" spans="1:23" s="43" customFormat="1">
      <c r="A248" s="36">
        <v>54133</v>
      </c>
      <c r="B248" s="36" t="s">
        <v>13</v>
      </c>
      <c r="C248" s="36" t="s">
        <v>569</v>
      </c>
      <c r="D248" s="36">
        <v>5413</v>
      </c>
      <c r="E248" s="36">
        <v>3</v>
      </c>
      <c r="F248" s="37">
        <v>4</v>
      </c>
      <c r="G248" s="38">
        <v>9705.3666499999999</v>
      </c>
      <c r="H248" s="38">
        <f>Table1[[#This Row],[Cost]]+IF(Table1[[#This Row],[n]]=0,0,IFERROR(VLOOKUP(Table1[[#This Row],[DRG]],HCPCs,5,0),0))</f>
        <v>10102.172772448979</v>
      </c>
      <c r="I248" s="39">
        <v>1.1596225735000001</v>
      </c>
      <c r="J248" s="39">
        <f>Table1[[#This Row],[W (3M)]]-IFERROR((Table1[[#This Row],[W (3M)]]-Table1[[#This Row],[Adjusted Cost]]*Casemix/TotalCost)*EXP(-a/Table1[[#This Row],[n]]),)</f>
        <v>1.1946769808300683</v>
      </c>
      <c r="K248" s="39">
        <f>VLOOKUP(Table1[[#This Row],[BaseDRG]],BaseDRGTable,13+Table1[[#This Row],[severity]],FALSE)</f>
        <v>1.1946769808300683</v>
      </c>
      <c r="L248" s="39">
        <f>IF(Table1[[#This Row],[W (severity)]]&lt;Table1[[#This Row],[W (curr)]],MAX(Table1[[#This Row],[W (severity)]],0.7*Table1[[#This Row],[W (curr)]]),Table1[[#This Row],[W (severity)]])</f>
        <v>1.1946769808300683</v>
      </c>
      <c r="M248" s="39">
        <f>ROUND(IF(VLOOKUP(Table1[[#This Row],[BaseDRG]],BaseDRGTable,8,0)&gt;0,Table1[[#This Row],[w (limit)]]*Current_CaseMix/$L$797,Table1[[#This Row],[w (limit)]]),10)</f>
        <v>1.2807297506999999</v>
      </c>
      <c r="N248" s="41">
        <f>Table1[[#This Row],[n]]</f>
        <v>4</v>
      </c>
      <c r="O248" s="56">
        <v>1.2255570220825707</v>
      </c>
      <c r="P248" s="40">
        <f>Table1[[#This Row],[W (proposed)]]/Table1[[#This Row],[W (curr)]]-1</f>
        <v>4.5018491692597973E-2</v>
      </c>
      <c r="Q248" s="41">
        <f>RANK(Table1[[#This Row],[∆W%]],Table1[∆W%])</f>
        <v>368</v>
      </c>
      <c r="R248" s="48">
        <f>Table1[W (proposed)]-Table1[[#This Row],[W (curr)]]</f>
        <v>5.5172728617429279E-2</v>
      </c>
      <c r="S248" s="46"/>
      <c r="T248" s="45"/>
      <c r="U248" s="45"/>
      <c r="V248" s="45"/>
      <c r="W248" s="45"/>
    </row>
    <row r="249" spans="1:23" s="43" customFormat="1">
      <c r="A249" s="36">
        <v>54141</v>
      </c>
      <c r="B249" s="36" t="s">
        <v>13</v>
      </c>
      <c r="C249" s="36" t="s">
        <v>152</v>
      </c>
      <c r="D249" s="36">
        <v>5414</v>
      </c>
      <c r="E249" s="36">
        <v>1</v>
      </c>
      <c r="F249" s="37">
        <v>2</v>
      </c>
      <c r="G249" s="38">
        <v>2137.6457</v>
      </c>
      <c r="H249" s="38">
        <f>Table1[[#This Row],[Cost]]+IF(Table1[[#This Row],[n]]=0,0,IFERROR(VLOOKUP(Table1[[#This Row],[DRG]],HCPCs,5,0),0))</f>
        <v>2137.6457</v>
      </c>
      <c r="I249" s="39">
        <v>0.48230000000000006</v>
      </c>
      <c r="J249" s="39">
        <f>Table1[[#This Row],[W (3M)]]-IFERROR((Table1[[#This Row],[W (3M)]]-Table1[[#This Row],[Adjusted Cost]]*Casemix/TotalCost)*EXP(-a/Table1[[#This Row],[n]]),)</f>
        <v>0.32956020038965106</v>
      </c>
      <c r="K249" s="39">
        <f>VLOOKUP(Table1[[#This Row],[BaseDRG]],BaseDRGTable,13+Table1[[#This Row],[severity]],FALSE)</f>
        <v>0.32956020038965106</v>
      </c>
      <c r="L249" s="39">
        <f>IF(Table1[[#This Row],[W (severity)]]&lt;Table1[[#This Row],[W (curr)]],MAX(Table1[[#This Row],[W (severity)]],0.7*Table1[[#This Row],[W (curr)]]),Table1[[#This Row],[W (severity)]])</f>
        <v>2.3208432214218271</v>
      </c>
      <c r="M249" s="39">
        <f>ROUND(IF(VLOOKUP(Table1[[#This Row],[BaseDRG]],BaseDRGTable,8,0)&gt;0,Table1[[#This Row],[w (limit)]]*Current_CaseMix/$L$797,Table1[[#This Row],[w (limit)]]),10)</f>
        <v>2.4880139216999999</v>
      </c>
      <c r="N249" s="41">
        <f>Table1[[#This Row],[n]]</f>
        <v>2</v>
      </c>
      <c r="O249" s="56">
        <v>3.3154903163168963</v>
      </c>
      <c r="P249" s="40">
        <f>Table1[[#This Row],[W (proposed)]]/Table1[[#This Row],[W (curr)]]-1</f>
        <v>-0.24957889050212079</v>
      </c>
      <c r="Q249" s="41">
        <f>RANK(Table1[[#This Row],[∆W%]],Table1[∆W%])</f>
        <v>757</v>
      </c>
      <c r="R249" s="55">
        <f>Table1[W (proposed)]-Table1[[#This Row],[W (curr)]]</f>
        <v>-0.82747639461689637</v>
      </c>
      <c r="S249" s="46"/>
      <c r="T249" s="45"/>
      <c r="U249" s="45"/>
      <c r="V249" s="45"/>
      <c r="W249" s="45"/>
    </row>
    <row r="250" spans="1:23" s="43" customFormat="1">
      <c r="A250" s="36">
        <v>54142</v>
      </c>
      <c r="B250" s="36" t="s">
        <v>13</v>
      </c>
      <c r="C250" s="36" t="s">
        <v>473</v>
      </c>
      <c r="D250" s="36">
        <v>5414</v>
      </c>
      <c r="E250" s="36">
        <v>2</v>
      </c>
      <c r="F250" s="37">
        <v>2</v>
      </c>
      <c r="G250" s="38">
        <v>3401.9537</v>
      </c>
      <c r="H250" s="38">
        <f>Table1[[#This Row],[Cost]]+IF(Table1[[#This Row],[n]]=0,0,IFERROR(VLOOKUP(Table1[[#This Row],[DRG]],HCPCs,5,0),0))</f>
        <v>3401.9537</v>
      </c>
      <c r="I250" s="39">
        <v>0.56430000000000002</v>
      </c>
      <c r="J250" s="39">
        <f>Table1[[#This Row],[W (3M)]]-IFERROR((Table1[[#This Row],[W (3M)]]-Table1[[#This Row],[Adjusted Cost]]*Casemix/TotalCost)*EXP(-a/Table1[[#This Row],[n]]),)</f>
        <v>0.45746883834706786</v>
      </c>
      <c r="K250" s="39">
        <f>VLOOKUP(Table1[[#This Row],[BaseDRG]],BaseDRGTable,13+Table1[[#This Row],[severity]],FALSE)</f>
        <v>0.45746883834706786</v>
      </c>
      <c r="L250" s="39">
        <f>IF(Table1[[#This Row],[W (severity)]]&lt;Table1[[#This Row],[W (curr)]],MAX(Table1[[#This Row],[W (severity)]],0.7*Table1[[#This Row],[W (curr)]]),Table1[[#This Row],[W (severity)]])</f>
        <v>2.7154298773550418</v>
      </c>
      <c r="M250" s="39">
        <f>ROUND(IF(VLOOKUP(Table1[[#This Row],[BaseDRG]],BaseDRGTable,8,0)&gt;0,Table1[[#This Row],[w (limit)]]*Current_CaseMix/$L$797,Table1[[#This Row],[w (limit)]]),10)</f>
        <v>2.9110227162000002</v>
      </c>
      <c r="N250" s="41">
        <f>Table1[[#This Row],[n]]</f>
        <v>2</v>
      </c>
      <c r="O250" s="56">
        <v>3.8791855390786316</v>
      </c>
      <c r="P250" s="40">
        <f>Table1[[#This Row],[W (proposed)]]/Table1[[#This Row],[W (curr)]]-1</f>
        <v>-0.2495788904978713</v>
      </c>
      <c r="Q250" s="41">
        <f>RANK(Table1[[#This Row],[∆W%]],Table1[∆W%])</f>
        <v>752</v>
      </c>
      <c r="R250" s="55">
        <f>Table1[W (proposed)]-Table1[[#This Row],[W (curr)]]</f>
        <v>-0.96816282287863142</v>
      </c>
      <c r="S250" s="46"/>
      <c r="T250" s="45"/>
      <c r="U250" s="45"/>
      <c r="V250" s="45"/>
      <c r="W250" s="45"/>
    </row>
    <row r="251" spans="1:23" s="43" customFormat="1">
      <c r="A251" s="36">
        <v>54143</v>
      </c>
      <c r="B251" s="36" t="s">
        <v>13</v>
      </c>
      <c r="C251" s="36" t="s">
        <v>333</v>
      </c>
      <c r="D251" s="36">
        <v>5414</v>
      </c>
      <c r="E251" s="36">
        <v>3</v>
      </c>
      <c r="F251" s="37">
        <v>8</v>
      </c>
      <c r="G251" s="38">
        <v>14443.746800000001</v>
      </c>
      <c r="H251" s="38">
        <f>Table1[[#This Row],[Cost]]+IF(Table1[[#This Row],[n]]=0,0,IFERROR(VLOOKUP(Table1[[#This Row],[DRG]],HCPCs,5,0),0))</f>
        <v>14443.746800000001</v>
      </c>
      <c r="I251" s="39">
        <v>0.87450000000000006</v>
      </c>
      <c r="J251" s="39">
        <f>Table1[[#This Row],[W (3M)]]-IFERROR((Table1[[#This Row],[W (3M)]]-Table1[[#This Row],[Adjusted Cost]]*Casemix/TotalCost)*EXP(-a/Table1[[#This Row],[n]]),)</f>
        <v>1.6388212155665554</v>
      </c>
      <c r="K251" s="39">
        <f>VLOOKUP(Table1[[#This Row],[BaseDRG]],BaseDRGTable,13+Table1[[#This Row],[severity]],FALSE)</f>
        <v>1.6388212155665554</v>
      </c>
      <c r="L251" s="39">
        <f>IF(Table1[[#This Row],[W (severity)]]&lt;Table1[[#This Row],[W (curr)]],MAX(Table1[[#This Row],[W (severity)]],0.7*Table1[[#This Row],[W (curr)]]),Table1[[#This Row],[W (severity)]])</f>
        <v>4.2081223245560597</v>
      </c>
      <c r="M251" s="39">
        <f>ROUND(IF(VLOOKUP(Table1[[#This Row],[BaseDRG]],BaseDRGTable,8,0)&gt;0,Table1[[#This Row],[w (limit)]]*Current_CaseMix/$L$797,Table1[[#This Row],[w (limit)]]),10)</f>
        <v>4.5112340339000001</v>
      </c>
      <c r="N251" s="41">
        <f>Table1[[#This Row],[n]]</f>
        <v>8</v>
      </c>
      <c r="O251" s="56">
        <v>6.0116033207943715</v>
      </c>
      <c r="P251" s="40">
        <f>Table1[[#This Row],[W (proposed)]]/Table1[[#This Row],[W (curr)]]-1</f>
        <v>-0.24957889049407755</v>
      </c>
      <c r="Q251" s="41">
        <f>RANK(Table1[[#This Row],[∆W%]],Table1[∆W%])</f>
        <v>738</v>
      </c>
      <c r="R251" s="55">
        <f>Table1[W (proposed)]-Table1[[#This Row],[W (curr)]]</f>
        <v>-1.5003692868943714</v>
      </c>
      <c r="S251" s="46"/>
      <c r="T251" s="45"/>
      <c r="U251" s="45"/>
      <c r="V251" s="45"/>
      <c r="W251" s="45"/>
    </row>
    <row r="252" spans="1:23" s="43" customFormat="1">
      <c r="A252" s="36">
        <v>54151</v>
      </c>
      <c r="B252" s="36" t="s">
        <v>13</v>
      </c>
      <c r="C252" s="36" t="s">
        <v>94</v>
      </c>
      <c r="D252" s="36">
        <v>5415</v>
      </c>
      <c r="E252" s="36">
        <v>1</v>
      </c>
      <c r="F252" s="37">
        <v>95</v>
      </c>
      <c r="G252" s="38">
        <v>5523.6299135279132</v>
      </c>
      <c r="H252" s="38">
        <f>Table1[[#This Row],[Cost]]+IF(Table1[[#This Row],[n]]=0,0,IFERROR(VLOOKUP(Table1[[#This Row],[DRG]],HCPCs,5,0),0))</f>
        <v>5532.6942553408826</v>
      </c>
      <c r="I252" s="39">
        <v>0.55349999999999977</v>
      </c>
      <c r="J252" s="39">
        <f>Table1[[#This Row],[W (3M)]]-IFERROR((Table1[[#This Row],[W (3M)]]-Table1[[#This Row],[Adjusted Cost]]*Casemix/TotalCost)*EXP(-a/Table1[[#This Row],[n]]),)</f>
        <v>0.65766286125722462</v>
      </c>
      <c r="K252" s="39">
        <f>VLOOKUP(Table1[[#This Row],[BaseDRG]],BaseDRGTable,13+Table1[[#This Row],[severity]],FALSE)</f>
        <v>0.65766286125722462</v>
      </c>
      <c r="L252" s="39">
        <f>IF(Table1[[#This Row],[W (severity)]]&lt;Table1[[#This Row],[W (curr)]],MAX(Table1[[#This Row],[W (severity)]],0.7*Table1[[#This Row],[W (curr)]]),Table1[[#This Row],[W (severity)]])</f>
        <v>0.65766286125722462</v>
      </c>
      <c r="M252" s="39">
        <f>ROUND(IF(VLOOKUP(Table1[[#This Row],[BaseDRG]],BaseDRGTable,8,0)&gt;0,Table1[[#This Row],[w (limit)]]*Current_CaseMix/$L$797,Table1[[#This Row],[w (limit)]]),10)</f>
        <v>0.70503442000000005</v>
      </c>
      <c r="N252" s="41">
        <f>Table1[[#This Row],[n]]</f>
        <v>95</v>
      </c>
      <c r="O252" s="56">
        <v>0.8306386788218445</v>
      </c>
      <c r="P252" s="40">
        <f>Table1[[#This Row],[W (proposed)]]/Table1[[#This Row],[W (curr)]]-1</f>
        <v>-0.15121407421094113</v>
      </c>
      <c r="Q252" s="41">
        <f>RANK(Table1[[#This Row],[∆W%]],Table1[∆W%])</f>
        <v>596</v>
      </c>
      <c r="R252" s="55">
        <f>Table1[W (proposed)]-Table1[[#This Row],[W (curr)]]</f>
        <v>-0.12560425882184445</v>
      </c>
      <c r="S252" s="46"/>
      <c r="T252" s="45"/>
      <c r="U252" s="45"/>
      <c r="V252" s="45"/>
      <c r="W252" s="45"/>
    </row>
    <row r="253" spans="1:23" s="43" customFormat="1">
      <c r="A253" s="36">
        <v>54152</v>
      </c>
      <c r="B253" s="36" t="s">
        <v>13</v>
      </c>
      <c r="C253" s="36" t="s">
        <v>401</v>
      </c>
      <c r="D253" s="36">
        <v>5415</v>
      </c>
      <c r="E253" s="36">
        <v>2</v>
      </c>
      <c r="F253" s="37">
        <v>79</v>
      </c>
      <c r="G253" s="38">
        <v>10332.203209302283</v>
      </c>
      <c r="H253" s="38">
        <f>Table1[[#This Row],[Cost]]+IF(Table1[[#This Row],[n]]=0,0,IFERROR(VLOOKUP(Table1[[#This Row],[DRG]],HCPCs,5,0),0))</f>
        <v>10514.171759052688</v>
      </c>
      <c r="I253" s="39">
        <v>0.83469999999999867</v>
      </c>
      <c r="J253" s="39">
        <f>Table1[[#This Row],[W (3M)]]-IFERROR((Table1[[#This Row],[W (3M)]]-Table1[[#This Row],[Adjusted Cost]]*Casemix/TotalCost)*EXP(-a/Table1[[#This Row],[n]]),)</f>
        <v>1.2472781713432397</v>
      </c>
      <c r="K253" s="39">
        <f>VLOOKUP(Table1[[#This Row],[BaseDRG]],BaseDRGTable,13+Table1[[#This Row],[severity]],FALSE)</f>
        <v>1.2472781713432397</v>
      </c>
      <c r="L253" s="39">
        <f>IF(Table1[[#This Row],[W (severity)]]&lt;Table1[[#This Row],[W (curr)]],MAX(Table1[[#This Row],[W (severity)]],0.7*Table1[[#This Row],[W (curr)]]),Table1[[#This Row],[W (severity)]])</f>
        <v>1.2472781713432397</v>
      </c>
      <c r="M253" s="39">
        <f>ROUND(IF(VLOOKUP(Table1[[#This Row],[BaseDRG]],BaseDRGTable,8,0)&gt;0,Table1[[#This Row],[w (limit)]]*Current_CaseMix/$L$797,Table1[[#This Row],[w (limit)]]),10)</f>
        <v>1.3371198132</v>
      </c>
      <c r="N253" s="41">
        <f>Table1[[#This Row],[n]]</f>
        <v>79</v>
      </c>
      <c r="O253" s="56">
        <v>1.6784790759490387</v>
      </c>
      <c r="P253" s="40">
        <f>Table1[[#This Row],[W (proposed)]]/Table1[[#This Row],[W (curr)]]-1</f>
        <v>-0.2033741543998866</v>
      </c>
      <c r="Q253" s="41">
        <f>RANK(Table1[[#This Row],[∆W%]],Table1[∆W%])</f>
        <v>643</v>
      </c>
      <c r="R253" s="55">
        <f>Table1[W (proposed)]-Table1[[#This Row],[W (curr)]]</f>
        <v>-0.34135926274903872</v>
      </c>
      <c r="S253" s="46"/>
      <c r="T253" s="45"/>
      <c r="U253" s="45"/>
      <c r="V253" s="45"/>
      <c r="W253" s="45"/>
    </row>
    <row r="254" spans="1:23" s="43" customFormat="1">
      <c r="A254" s="36">
        <v>54153</v>
      </c>
      <c r="B254" s="36" t="s">
        <v>13</v>
      </c>
      <c r="C254" s="36" t="s">
        <v>328</v>
      </c>
      <c r="D254" s="36">
        <v>5415</v>
      </c>
      <c r="E254" s="36">
        <v>3</v>
      </c>
      <c r="F254" s="37">
        <v>116</v>
      </c>
      <c r="G254" s="38">
        <v>23424.302837588468</v>
      </c>
      <c r="H254" s="38">
        <f>Table1[[#This Row],[Cost]]+IF(Table1[[#This Row],[n]]=0,0,IFERROR(VLOOKUP(Table1[[#This Row],[DRG]],HCPCs,5,0),0))</f>
        <v>24177.455511973014</v>
      </c>
      <c r="I254" s="39">
        <v>1.3388000000000004</v>
      </c>
      <c r="J254" s="39">
        <f>Table1[[#This Row],[W (3M)]]-IFERROR((Table1[[#This Row],[W (3M)]]-Table1[[#This Row],[Adjusted Cost]]*Casemix/TotalCost)*EXP(-a/Table1[[#This Row],[n]]),)</f>
        <v>2.8672090993583694</v>
      </c>
      <c r="K254" s="39">
        <f>VLOOKUP(Table1[[#This Row],[BaseDRG]],BaseDRGTable,13+Table1[[#This Row],[severity]],FALSE)</f>
        <v>2.8672090993583694</v>
      </c>
      <c r="L254" s="39">
        <f>IF(Table1[[#This Row],[W (severity)]]&lt;Table1[[#This Row],[W (curr)]],MAX(Table1[[#This Row],[W (severity)]],0.7*Table1[[#This Row],[W (curr)]]),Table1[[#This Row],[W (severity)]])</f>
        <v>2.8672090993583694</v>
      </c>
      <c r="M254" s="39">
        <f>ROUND(IF(VLOOKUP(Table1[[#This Row],[BaseDRG]],BaseDRGTable,8,0)&gt;0,Table1[[#This Row],[w (limit)]]*Current_CaseMix/$L$797,Table1[[#This Row],[w (limit)]]),10)</f>
        <v>3.0737346193000001</v>
      </c>
      <c r="N254" s="41">
        <f>Table1[[#This Row],[n]]</f>
        <v>116</v>
      </c>
      <c r="O254" s="56">
        <v>2.4224624592500899</v>
      </c>
      <c r="P254" s="40">
        <f>Table1[[#This Row],[W (proposed)]]/Table1[[#This Row],[W (curr)]]-1</f>
        <v>0.26884716316781287</v>
      </c>
      <c r="Q254" s="41">
        <f>RANK(Table1[[#This Row],[∆W%]],Table1[∆W%])</f>
        <v>184</v>
      </c>
      <c r="R254" s="55">
        <f>Table1[W (proposed)]-Table1[[#This Row],[W (curr)]]</f>
        <v>0.65127216004991029</v>
      </c>
      <c r="S254" s="46"/>
      <c r="T254" s="45"/>
      <c r="U254" s="45"/>
      <c r="V254" s="45"/>
      <c r="W254" s="45"/>
    </row>
    <row r="255" spans="1:23" s="43" customFormat="1">
      <c r="A255" s="36">
        <v>54161</v>
      </c>
      <c r="B255" s="36" t="s">
        <v>13</v>
      </c>
      <c r="C255" s="36" t="s">
        <v>243</v>
      </c>
      <c r="D255" s="36">
        <v>5416</v>
      </c>
      <c r="E255" s="36">
        <v>1</v>
      </c>
      <c r="F255" s="37">
        <v>384</v>
      </c>
      <c r="G255" s="38">
        <v>7427.3089598701645</v>
      </c>
      <c r="H255" s="38">
        <f>Table1[[#This Row],[Cost]]+IF(Table1[[#This Row],[n]]=0,0,IFERROR(VLOOKUP(Table1[[#This Row],[DRG]],HCPCs,5,0),0))</f>
        <v>8009.4583622902082</v>
      </c>
      <c r="I255" s="39">
        <v>0.55149999999999855</v>
      </c>
      <c r="J255" s="39">
        <f>Table1[[#This Row],[W (3M)]]-IFERROR((Table1[[#This Row],[W (3M)]]-Table1[[#This Row],[Adjusted Cost]]*Casemix/TotalCost)*EXP(-a/Table1[[#This Row],[n]]),)</f>
        <v>0.95251088537276796</v>
      </c>
      <c r="K255" s="39">
        <f>VLOOKUP(Table1[[#This Row],[BaseDRG]],BaseDRGTable,13+Table1[[#This Row],[severity]],FALSE)</f>
        <v>0.95251088537276796</v>
      </c>
      <c r="L255" s="39">
        <f>IF(Table1[[#This Row],[W (severity)]]&lt;Table1[[#This Row],[W (curr)]],MAX(Table1[[#This Row],[W (severity)]],0.7*Table1[[#This Row],[W (curr)]]),Table1[[#This Row],[W (severity)]])</f>
        <v>0.95251088537276796</v>
      </c>
      <c r="M255" s="39">
        <f>ROUND(IF(VLOOKUP(Table1[[#This Row],[BaseDRG]],BaseDRGTable,8,0)&gt;0,Table1[[#This Row],[w (limit)]]*Current_CaseMix/$L$797,Table1[[#This Row],[w (limit)]]),10)</f>
        <v>1.0211203934999999</v>
      </c>
      <c r="N255" s="41">
        <f>Table1[[#This Row],[n]]</f>
        <v>384</v>
      </c>
      <c r="O255" s="56">
        <v>0.65202282207440854</v>
      </c>
      <c r="P255" s="40">
        <f>Table1[[#This Row],[W (proposed)]]/Table1[[#This Row],[W (curr)]]-1</f>
        <v>0.56608075504367883</v>
      </c>
      <c r="Q255" s="41">
        <f>RANK(Table1[[#This Row],[∆W%]],Table1[∆W%])</f>
        <v>84</v>
      </c>
      <c r="R255" s="55">
        <f>Table1[W (proposed)]-Table1[[#This Row],[W (curr)]]</f>
        <v>0.36909757142559141</v>
      </c>
      <c r="S255" s="46"/>
      <c r="T255" s="45"/>
      <c r="U255" s="45"/>
      <c r="V255" s="45"/>
      <c r="W255" s="45"/>
    </row>
    <row r="256" spans="1:23" s="43" customFormat="1">
      <c r="A256" s="36">
        <v>54162</v>
      </c>
      <c r="B256" s="36" t="s">
        <v>13</v>
      </c>
      <c r="C256" s="36" t="s">
        <v>316</v>
      </c>
      <c r="D256" s="36">
        <v>5416</v>
      </c>
      <c r="E256" s="36">
        <v>2</v>
      </c>
      <c r="F256" s="37">
        <v>289</v>
      </c>
      <c r="G256" s="38">
        <v>11141.842252011777</v>
      </c>
      <c r="H256" s="38">
        <f>Table1[[#This Row],[Cost]]+IF(Table1[[#This Row],[n]]=0,0,IFERROR(VLOOKUP(Table1[[#This Row],[DRG]],HCPCs,5,0),0))</f>
        <v>13023.512031459124</v>
      </c>
      <c r="I256" s="39">
        <v>0.63069999999999693</v>
      </c>
      <c r="J256" s="39">
        <f>Table1[[#This Row],[W (3M)]]-IFERROR((Table1[[#This Row],[W (3M)]]-Table1[[#This Row],[Adjusted Cost]]*Casemix/TotalCost)*EXP(-a/Table1[[#This Row],[n]]),)</f>
        <v>1.5476166452058424</v>
      </c>
      <c r="K256" s="39">
        <f>VLOOKUP(Table1[[#This Row],[BaseDRG]],BaseDRGTable,13+Table1[[#This Row],[severity]],FALSE)</f>
        <v>1.5476166452058424</v>
      </c>
      <c r="L256" s="39">
        <f>IF(Table1[[#This Row],[W (severity)]]&lt;Table1[[#This Row],[W (curr)]],MAX(Table1[[#This Row],[W (severity)]],0.7*Table1[[#This Row],[W (curr)]]),Table1[[#This Row],[W (severity)]])</f>
        <v>1.5476166452058424</v>
      </c>
      <c r="M256" s="39">
        <f>ROUND(IF(VLOOKUP(Table1[[#This Row],[BaseDRG]],BaseDRGTable,8,0)&gt;0,Table1[[#This Row],[w (limit)]]*Current_CaseMix/$L$797,Table1[[#This Row],[w (limit)]]),10)</f>
        <v>1.6590917142999999</v>
      </c>
      <c r="N256" s="41">
        <f>Table1[[#This Row],[n]]</f>
        <v>289</v>
      </c>
      <c r="O256" s="56">
        <v>1.4156151329429685</v>
      </c>
      <c r="P256" s="40">
        <f>Table1[[#This Row],[W (proposed)]]/Table1[[#This Row],[W (curr)]]-1</f>
        <v>0.17199348586424046</v>
      </c>
      <c r="Q256" s="41">
        <f>RANK(Table1[[#This Row],[∆W%]],Table1[∆W%])</f>
        <v>247</v>
      </c>
      <c r="R256" s="55">
        <f>Table1[W (proposed)]-Table1[[#This Row],[W (curr)]]</f>
        <v>0.24347658135703143</v>
      </c>
      <c r="S256" s="46"/>
      <c r="T256" s="45"/>
      <c r="U256" s="45"/>
      <c r="V256" s="45"/>
      <c r="W256" s="45"/>
    </row>
    <row r="257" spans="1:23" s="43" customFormat="1">
      <c r="A257" s="36">
        <v>54163</v>
      </c>
      <c r="B257" s="36" t="s">
        <v>13</v>
      </c>
      <c r="C257" s="36" t="s">
        <v>742</v>
      </c>
      <c r="D257" s="36">
        <v>5416</v>
      </c>
      <c r="E257" s="36">
        <v>3</v>
      </c>
      <c r="F257" s="37">
        <v>202</v>
      </c>
      <c r="G257" s="38">
        <v>19023.701726717958</v>
      </c>
      <c r="H257" s="38">
        <f>Table1[[#This Row],[Cost]]+IF(Table1[[#This Row],[n]]=0,0,IFERROR(VLOOKUP(Table1[[#This Row],[DRG]],HCPCs,5,0),0))</f>
        <v>20444.258315776828</v>
      </c>
      <c r="I257" s="39">
        <v>0.97769999999999924</v>
      </c>
      <c r="J257" s="39">
        <f>Table1[[#This Row],[W (3M)]]-IFERROR((Table1[[#This Row],[W (3M)]]-Table1[[#This Row],[Adjusted Cost]]*Casemix/TotalCost)*EXP(-a/Table1[[#This Row],[n]]),)</f>
        <v>2.4276786296637733</v>
      </c>
      <c r="K257" s="39">
        <f>VLOOKUP(Table1[[#This Row],[BaseDRG]],BaseDRGTable,13+Table1[[#This Row],[severity]],FALSE)</f>
        <v>2.4276786296637733</v>
      </c>
      <c r="L257" s="39">
        <f>IF(Table1[[#This Row],[W (severity)]]&lt;Table1[[#This Row],[W (curr)]],MAX(Table1[[#This Row],[W (severity)]],0.7*Table1[[#This Row],[W (curr)]]),Table1[[#This Row],[W (severity)]])</f>
        <v>2.4276786296637733</v>
      </c>
      <c r="M257" s="39">
        <f>ROUND(IF(VLOOKUP(Table1[[#This Row],[BaseDRG]],BaseDRGTable,8,0)&gt;0,Table1[[#This Row],[w (limit)]]*Current_CaseMix/$L$797,Table1[[#This Row],[w (limit)]]),10)</f>
        <v>2.6025447010999998</v>
      </c>
      <c r="N257" s="41">
        <f>Table1[[#This Row],[n]]</f>
        <v>202</v>
      </c>
      <c r="O257" s="56">
        <v>1.9493302148053668</v>
      </c>
      <c r="P257" s="40">
        <f>Table1[[#This Row],[W (proposed)]]/Table1[[#This Row],[W (curr)]]-1</f>
        <v>0.33509688678367611</v>
      </c>
      <c r="Q257" s="41">
        <f>RANK(Table1[[#This Row],[∆W%]],Table1[∆W%])</f>
        <v>157</v>
      </c>
      <c r="R257" s="55">
        <f>Table1[W (proposed)]-Table1[[#This Row],[W (curr)]]</f>
        <v>0.65321448629463297</v>
      </c>
      <c r="S257" s="46"/>
      <c r="T257" s="45"/>
      <c r="U257" s="45"/>
      <c r="V257" s="45"/>
      <c r="W257" s="45"/>
    </row>
    <row r="258" spans="1:23" s="43" customFormat="1">
      <c r="A258" s="36">
        <v>54171</v>
      </c>
      <c r="B258" s="36" t="s">
        <v>13</v>
      </c>
      <c r="C258" s="36" t="s">
        <v>130</v>
      </c>
      <c r="D258" s="36">
        <v>5417</v>
      </c>
      <c r="E258" s="36">
        <v>1</v>
      </c>
      <c r="F258" s="37">
        <v>280</v>
      </c>
      <c r="G258" s="38">
        <v>3729.3258222769637</v>
      </c>
      <c r="H258" s="38">
        <f>Table1[[#This Row],[Cost]]+IF(Table1[[#This Row],[n]]=0,0,IFERROR(VLOOKUP(Table1[[#This Row],[DRG]],HCPCs,5,0),0))</f>
        <v>3729.3258222769637</v>
      </c>
      <c r="I258" s="39">
        <v>0.55600000000000127</v>
      </c>
      <c r="J258" s="39">
        <f>Table1[[#This Row],[W (3M)]]-IFERROR((Table1[[#This Row],[W (3M)]]-Table1[[#This Row],[Adjusted Cost]]*Casemix/TotalCost)*EXP(-a/Table1[[#This Row],[n]]),)</f>
        <v>0.44421282531766904</v>
      </c>
      <c r="K258" s="39">
        <f>VLOOKUP(Table1[[#This Row],[BaseDRG]],BaseDRGTable,13+Table1[[#This Row],[severity]],FALSE)</f>
        <v>0.44421282531766904</v>
      </c>
      <c r="L258" s="39">
        <f>IF(Table1[[#This Row],[W (severity)]]&lt;Table1[[#This Row],[W (curr)]],MAX(Table1[[#This Row],[W (severity)]],0.7*Table1[[#This Row],[W (curr)]]),Table1[[#This Row],[W (severity)]])</f>
        <v>0.44421282531766904</v>
      </c>
      <c r="M258" s="39">
        <f>ROUND(IF(VLOOKUP(Table1[[#This Row],[BaseDRG]],BaseDRGTable,8,0)&gt;0,Table1[[#This Row],[w (limit)]]*Current_CaseMix/$L$797,Table1[[#This Row],[w (limit)]]),10)</f>
        <v>0.47620954459999998</v>
      </c>
      <c r="N258" s="41">
        <f>Table1[[#This Row],[n]]</f>
        <v>280</v>
      </c>
      <c r="O258" s="56">
        <v>0.42472955237496329</v>
      </c>
      <c r="P258" s="40">
        <f>Table1[[#This Row],[W (proposed)]]/Table1[[#This Row],[W (curr)]]-1</f>
        <v>0.12120652292070488</v>
      </c>
      <c r="Q258" s="41">
        <f>RANK(Table1[[#This Row],[∆W%]],Table1[∆W%])</f>
        <v>291</v>
      </c>
      <c r="R258" s="55">
        <f>Table1[W (proposed)]-Table1[[#This Row],[W (curr)]]</f>
        <v>5.1479992225036686E-2</v>
      </c>
      <c r="S258" s="46"/>
      <c r="T258" s="45"/>
      <c r="U258" s="45"/>
      <c r="V258" s="45"/>
      <c r="W258" s="45"/>
    </row>
    <row r="259" spans="1:23" s="43" customFormat="1">
      <c r="A259" s="36">
        <v>54172</v>
      </c>
      <c r="B259" s="36" t="s">
        <v>13</v>
      </c>
      <c r="C259" s="36" t="s">
        <v>583</v>
      </c>
      <c r="D259" s="36">
        <v>5417</v>
      </c>
      <c r="E259" s="36">
        <v>2</v>
      </c>
      <c r="F259" s="37">
        <v>119</v>
      </c>
      <c r="G259" s="38">
        <v>5077.8413380174297</v>
      </c>
      <c r="H259" s="38">
        <f>Table1[[#This Row],[Cost]]+IF(Table1[[#This Row],[n]]=0,0,IFERROR(VLOOKUP(Table1[[#This Row],[DRG]],HCPCs,5,0),0))</f>
        <v>5077.8413380174297</v>
      </c>
      <c r="I259" s="39">
        <v>0.68489999999999918</v>
      </c>
      <c r="J259" s="39">
        <f>Table1[[#This Row],[W (3M)]]-IFERROR((Table1[[#This Row],[W (3M)]]-Table1[[#This Row],[Adjusted Cost]]*Casemix/TotalCost)*EXP(-a/Table1[[#This Row],[n]]),)</f>
        <v>0.60494297838040068</v>
      </c>
      <c r="K259" s="39">
        <f>VLOOKUP(Table1[[#This Row],[BaseDRG]],BaseDRGTable,13+Table1[[#This Row],[severity]],FALSE)</f>
        <v>0.60494297838040068</v>
      </c>
      <c r="L259" s="39">
        <f>IF(Table1[[#This Row],[W (severity)]]&lt;Table1[[#This Row],[W (curr)]],MAX(Table1[[#This Row],[W (severity)]],0.7*Table1[[#This Row],[W (curr)]]),Table1[[#This Row],[W (severity)]])</f>
        <v>0.60494297838040068</v>
      </c>
      <c r="M259" s="39">
        <f>ROUND(IF(VLOOKUP(Table1[[#This Row],[BaseDRG]],BaseDRGTable,8,0)&gt;0,Table1[[#This Row],[w (limit)]]*Current_CaseMix/$L$797,Table1[[#This Row],[w (limit)]]),10)</f>
        <v>0.64851711580000004</v>
      </c>
      <c r="N259" s="41">
        <f>Table1[[#This Row],[n]]</f>
        <v>119</v>
      </c>
      <c r="O259" s="56">
        <v>0.78471477390472988</v>
      </c>
      <c r="P259" s="40">
        <f>Table1[[#This Row],[W (proposed)]]/Table1[[#This Row],[W (curr)]]-1</f>
        <v>-0.17356326481150874</v>
      </c>
      <c r="Q259" s="41">
        <f>RANK(Table1[[#This Row],[∆W%]],Table1[∆W%])</f>
        <v>614</v>
      </c>
      <c r="R259" s="55">
        <f>Table1[W (proposed)]-Table1[[#This Row],[W (curr)]]</f>
        <v>-0.13619765810472984</v>
      </c>
      <c r="S259" s="46"/>
      <c r="T259" s="45"/>
      <c r="U259" s="45"/>
      <c r="V259" s="45"/>
      <c r="W259" s="45"/>
    </row>
    <row r="260" spans="1:23" s="43" customFormat="1">
      <c r="A260" s="36">
        <v>54173</v>
      </c>
      <c r="B260" s="36" t="s">
        <v>13</v>
      </c>
      <c r="C260" s="36" t="s">
        <v>736</v>
      </c>
      <c r="D260" s="36">
        <v>5417</v>
      </c>
      <c r="E260" s="36">
        <v>3</v>
      </c>
      <c r="F260" s="37">
        <v>53</v>
      </c>
      <c r="G260" s="38">
        <v>6557.3077483018869</v>
      </c>
      <c r="H260" s="38">
        <f>Table1[[#This Row],[Cost]]+IF(Table1[[#This Row],[n]]=0,0,IFERROR(VLOOKUP(Table1[[#This Row],[DRG]],HCPCs,5,0),0))</f>
        <v>6557.3077483018869</v>
      </c>
      <c r="I260" s="39">
        <v>1.0683999999999982</v>
      </c>
      <c r="J260" s="39">
        <f>Table1[[#This Row],[W (3M)]]-IFERROR((Table1[[#This Row],[W (3M)]]-Table1[[#This Row],[Adjusted Cost]]*Casemix/TotalCost)*EXP(-a/Table1[[#This Row],[n]]),)</f>
        <v>0.78481409735201635</v>
      </c>
      <c r="K260" s="39">
        <f>VLOOKUP(Table1[[#This Row],[BaseDRG]],BaseDRGTable,13+Table1[[#This Row],[severity]],FALSE)</f>
        <v>0.78481409735201635</v>
      </c>
      <c r="L260" s="39">
        <f>IF(Table1[[#This Row],[W (severity)]]&lt;Table1[[#This Row],[W (curr)]],MAX(Table1[[#This Row],[W (severity)]],0.7*Table1[[#This Row],[W (curr)]]),Table1[[#This Row],[W (severity)]])</f>
        <v>0.81279416858001186</v>
      </c>
      <c r="M260" s="39">
        <f>ROUND(IF(VLOOKUP(Table1[[#This Row],[BaseDRG]],BaseDRGTable,8,0)&gt;0,Table1[[#This Row],[w (limit)]]*Current_CaseMix/$L$797,Table1[[#This Row],[w (limit)]]),10)</f>
        <v>0.87133985970000005</v>
      </c>
      <c r="N260" s="41">
        <f>Table1[[#This Row],[n]]</f>
        <v>53</v>
      </c>
      <c r="O260" s="56">
        <v>1.1611345265428741</v>
      </c>
      <c r="P260" s="40">
        <f>Table1[[#This Row],[W (proposed)]]/Table1[[#This Row],[W (curr)]]-1</f>
        <v>-0.24957889048885629</v>
      </c>
      <c r="Q260" s="41">
        <f>RANK(Table1[[#This Row],[∆W%]],Table1[∆W%])</f>
        <v>721</v>
      </c>
      <c r="R260" s="55">
        <f>Table1[W (proposed)]-Table1[[#This Row],[W (curr)]]</f>
        <v>-0.28979466684287403</v>
      </c>
      <c r="S260" s="46"/>
      <c r="T260" s="45"/>
      <c r="U260" s="45"/>
      <c r="V260" s="45"/>
      <c r="W260" s="45"/>
    </row>
    <row r="261" spans="1:23" s="43" customFormat="1">
      <c r="A261" s="36">
        <v>54181</v>
      </c>
      <c r="B261" s="36" t="s">
        <v>13</v>
      </c>
      <c r="C261" s="36" t="s">
        <v>100</v>
      </c>
      <c r="D261" s="36">
        <v>5418</v>
      </c>
      <c r="E261" s="36">
        <v>1</v>
      </c>
      <c r="F261" s="37">
        <v>41</v>
      </c>
      <c r="G261" s="38">
        <v>7077.4268059691894</v>
      </c>
      <c r="H261" s="38">
        <f>Table1[[#This Row],[Cost]]+IF(Table1[[#This Row],[n]]=0,0,IFERROR(VLOOKUP(Table1[[#This Row],[DRG]],HCPCs,5,0),0))</f>
        <v>7213.8598561642766</v>
      </c>
      <c r="I261" s="39">
        <v>0.57549999999999968</v>
      </c>
      <c r="J261" s="39">
        <f>Table1[[#This Row],[W (3M)]]-IFERROR((Table1[[#This Row],[W (3M)]]-Table1[[#This Row],[Adjusted Cost]]*Casemix/TotalCost)*EXP(-a/Table1[[#This Row],[n]]),)</f>
        <v>0.85317765077089036</v>
      </c>
      <c r="K261" s="39">
        <f>VLOOKUP(Table1[[#This Row],[BaseDRG]],BaseDRGTable,13+Table1[[#This Row],[severity]],FALSE)</f>
        <v>0.85317765077089036</v>
      </c>
      <c r="L261" s="39">
        <f>IF(Table1[[#This Row],[W (severity)]]&lt;Table1[[#This Row],[W (curr)]],MAX(Table1[[#This Row],[W (severity)]],0.7*Table1[[#This Row],[W (curr)]]),Table1[[#This Row],[W (severity)]])</f>
        <v>0.90433133607591543</v>
      </c>
      <c r="M261" s="39">
        <f>ROUND(IF(VLOOKUP(Table1[[#This Row],[BaseDRG]],BaseDRGTable,8,0)&gt;0,Table1[[#This Row],[w (limit)]]*Current_CaseMix/$L$797,Table1[[#This Row],[w (limit)]]),10)</f>
        <v>0.96947046370000001</v>
      </c>
      <c r="N261" s="41">
        <f>Table1[[#This Row],[n]]</f>
        <v>41</v>
      </c>
      <c r="O261" s="56">
        <v>1.2919019086798793</v>
      </c>
      <c r="P261" s="40">
        <f>Table1[[#This Row],[W (proposed)]]/Table1[[#This Row],[W (curr)]]-1</f>
        <v>-0.24957889048198212</v>
      </c>
      <c r="Q261" s="41">
        <f>RANK(Table1[[#This Row],[∆W%]],Table1[∆W%])</f>
        <v>694</v>
      </c>
      <c r="R261" s="55">
        <f>Table1[W (proposed)]-Table1[[#This Row],[W (curr)]]</f>
        <v>-0.3224314449798793</v>
      </c>
      <c r="S261" s="46"/>
      <c r="T261" s="45"/>
      <c r="U261" s="45"/>
      <c r="V261" s="45"/>
      <c r="W261" s="45"/>
    </row>
    <row r="262" spans="1:23" s="43" customFormat="1">
      <c r="A262" s="36">
        <v>54182</v>
      </c>
      <c r="B262" s="36" t="s">
        <v>13</v>
      </c>
      <c r="C262" s="36" t="s">
        <v>356</v>
      </c>
      <c r="D262" s="36">
        <v>5418</v>
      </c>
      <c r="E262" s="36">
        <v>2</v>
      </c>
      <c r="F262" s="37">
        <v>57</v>
      </c>
      <c r="G262" s="38">
        <v>14713.810355003228</v>
      </c>
      <c r="H262" s="38">
        <f>Table1[[#This Row],[Cost]]+IF(Table1[[#This Row],[n]]=0,0,IFERROR(VLOOKUP(Table1[[#This Row],[DRG]],HCPCs,5,0),0))</f>
        <v>15415.420451432867</v>
      </c>
      <c r="I262" s="39">
        <v>0.80989999999999918</v>
      </c>
      <c r="J262" s="39">
        <f>Table1[[#This Row],[W (3M)]]-IFERROR((Table1[[#This Row],[W (3M)]]-Table1[[#This Row],[Adjusted Cost]]*Casemix/TotalCost)*EXP(-a/Table1[[#This Row],[n]]),)</f>
        <v>1.8205766870229085</v>
      </c>
      <c r="K262" s="39">
        <f>VLOOKUP(Table1[[#This Row],[BaseDRG]],BaseDRGTable,13+Table1[[#This Row],[severity]],FALSE)</f>
        <v>1.8205766870229085</v>
      </c>
      <c r="L262" s="39">
        <f>IF(Table1[[#This Row],[W (severity)]]&lt;Table1[[#This Row],[W (curr)]],MAX(Table1[[#This Row],[W (severity)]],0.7*Table1[[#This Row],[W (curr)]]),Table1[[#This Row],[W (severity)]])</f>
        <v>1.9976806479068896</v>
      </c>
      <c r="M262" s="39">
        <f>ROUND(IF(VLOOKUP(Table1[[#This Row],[BaseDRG]],BaseDRGTable,8,0)&gt;0,Table1[[#This Row],[w (limit)]]*Current_CaseMix/$L$797,Table1[[#This Row],[w (limit)]]),10)</f>
        <v>2.1415738974999998</v>
      </c>
      <c r="N262" s="41">
        <f>Table1[[#This Row],[n]]</f>
        <v>57</v>
      </c>
      <c r="O262" s="56">
        <v>2.8538294970098423</v>
      </c>
      <c r="P262" s="40">
        <f>Table1[[#This Row],[W (proposed)]]/Table1[[#This Row],[W (curr)]]-1</f>
        <v>-0.24957889048947135</v>
      </c>
      <c r="Q262" s="41">
        <f>RANK(Table1[[#This Row],[∆W%]],Table1[∆W%])</f>
        <v>724</v>
      </c>
      <c r="R262" s="55">
        <f>Table1[W (proposed)]-Table1[[#This Row],[W (curr)]]</f>
        <v>-0.71225559950984252</v>
      </c>
      <c r="S262" s="46"/>
      <c r="T262" s="45"/>
      <c r="U262" s="45"/>
      <c r="V262" s="45"/>
      <c r="W262" s="45"/>
    </row>
    <row r="263" spans="1:23" s="43" customFormat="1">
      <c r="A263" s="36">
        <v>54183</v>
      </c>
      <c r="B263" s="36" t="s">
        <v>13</v>
      </c>
      <c r="C263" s="36" t="s">
        <v>362</v>
      </c>
      <c r="D263" s="36">
        <v>5418</v>
      </c>
      <c r="E263" s="36">
        <v>3</v>
      </c>
      <c r="F263" s="37">
        <v>139</v>
      </c>
      <c r="G263" s="38">
        <v>31095.298460058657</v>
      </c>
      <c r="H263" s="38">
        <f>Table1[[#This Row],[Cost]]+IF(Table1[[#This Row],[n]]=0,0,IFERROR(VLOOKUP(Table1[[#This Row],[DRG]],HCPCs,5,0),0))</f>
        <v>32615.802846573995</v>
      </c>
      <c r="I263" s="39">
        <v>1.2879999999999991</v>
      </c>
      <c r="J263" s="39">
        <f>Table1[[#This Row],[W (3M)]]-IFERROR((Table1[[#This Row],[W (3M)]]-Table1[[#This Row],[Adjusted Cost]]*Casemix/TotalCost)*EXP(-a/Table1[[#This Row],[n]]),)</f>
        <v>3.8672954679502878</v>
      </c>
      <c r="K263" s="39">
        <f>VLOOKUP(Table1[[#This Row],[BaseDRG]],BaseDRGTable,13+Table1[[#This Row],[severity]],FALSE)</f>
        <v>3.8672954679502878</v>
      </c>
      <c r="L263" s="39">
        <f>IF(Table1[[#This Row],[W (severity)]]&lt;Table1[[#This Row],[W (curr)]],MAX(Table1[[#This Row],[W (severity)]],0.7*Table1[[#This Row],[W (curr)]]),Table1[[#This Row],[W (severity)]])</f>
        <v>3.8672954679502878</v>
      </c>
      <c r="M263" s="39">
        <f>ROUND(IF(VLOOKUP(Table1[[#This Row],[BaseDRG]],BaseDRGTable,8,0)&gt;0,Table1[[#This Row],[w (limit)]]*Current_CaseMix/$L$797,Table1[[#This Row],[w (limit)]]),10)</f>
        <v>4.1458573655000004</v>
      </c>
      <c r="N263" s="41">
        <f>Table1[[#This Row],[n]]</f>
        <v>139</v>
      </c>
      <c r="O263" s="56">
        <v>4.4971983957796002</v>
      </c>
      <c r="P263" s="40">
        <f>Table1[[#This Row],[W (proposed)]]/Table1[[#This Row],[W (curr)]]-1</f>
        <v>-7.812442310957779E-2</v>
      </c>
      <c r="Q263" s="41">
        <f>RANK(Table1[[#This Row],[∆W%]],Table1[∆W%])</f>
        <v>523</v>
      </c>
      <c r="R263" s="55">
        <f>Table1[W (proposed)]-Table1[[#This Row],[W (curr)]]</f>
        <v>-0.35134103027959984</v>
      </c>
      <c r="S263" s="46"/>
      <c r="T263" s="45"/>
      <c r="U263" s="45"/>
      <c r="V263" s="45"/>
      <c r="W263" s="45"/>
    </row>
    <row r="264" spans="1:23" s="43" customFormat="1">
      <c r="A264" s="36">
        <v>54191</v>
      </c>
      <c r="B264" s="36" t="s">
        <v>13</v>
      </c>
      <c r="C264" s="36" t="s">
        <v>67</v>
      </c>
      <c r="D264" s="36">
        <v>5419</v>
      </c>
      <c r="E264" s="36">
        <v>1</v>
      </c>
      <c r="F264" s="37">
        <v>420</v>
      </c>
      <c r="G264" s="38">
        <v>3775.2216497254644</v>
      </c>
      <c r="H264" s="38">
        <f>Table1[[#This Row],[Cost]]+IF(Table1[[#This Row],[n]]=0,0,IFERROR(VLOOKUP(Table1[[#This Row],[DRG]],HCPCs,5,0),0))</f>
        <v>4030.5252237651994</v>
      </c>
      <c r="I264" s="39">
        <v>0.53360000000000518</v>
      </c>
      <c r="J264" s="39">
        <f>Table1[[#This Row],[W (3M)]]-IFERROR((Table1[[#This Row],[W (3M)]]-Table1[[#This Row],[Adjusted Cost]]*Casemix/TotalCost)*EXP(-a/Table1[[#This Row],[n]]),)</f>
        <v>0.47984652587018978</v>
      </c>
      <c r="K264" s="39">
        <f>VLOOKUP(Table1[[#This Row],[BaseDRG]],BaseDRGTable,13+Table1[[#This Row],[severity]],FALSE)</f>
        <v>0.47984652587018978</v>
      </c>
      <c r="L264" s="39">
        <f>IF(Table1[[#This Row],[W (severity)]]&lt;Table1[[#This Row],[W (curr)]],MAX(Table1[[#This Row],[W (severity)]],0.7*Table1[[#This Row],[W (curr)]]),Table1[[#This Row],[W (severity)]])</f>
        <v>0.47984652587018978</v>
      </c>
      <c r="M264" s="39">
        <f>ROUND(IF(VLOOKUP(Table1[[#This Row],[BaseDRG]],BaseDRGTable,8,0)&gt;0,Table1[[#This Row],[w (limit)]]*Current_CaseMix/$L$797,Table1[[#This Row],[w (limit)]]),10)</f>
        <v>0.51440994620000002</v>
      </c>
      <c r="N264" s="41">
        <f>Table1[[#This Row],[n]]</f>
        <v>420</v>
      </c>
      <c r="O264" s="56">
        <v>0.52643493891802773</v>
      </c>
      <c r="P264" s="40">
        <f>Table1[[#This Row],[W (proposed)]]/Table1[[#This Row],[W (curr)]]-1</f>
        <v>-2.2842315030880078E-2</v>
      </c>
      <c r="Q264" s="41">
        <f>RANK(Table1[[#This Row],[∆W%]],Table1[∆W%])</f>
        <v>466</v>
      </c>
      <c r="R264" s="55">
        <f>Table1[W (proposed)]-Table1[[#This Row],[W (curr)]]</f>
        <v>-1.2024992718027705E-2</v>
      </c>
      <c r="S264" s="46"/>
      <c r="T264" s="45"/>
      <c r="U264" s="45"/>
      <c r="V264" s="45"/>
      <c r="W264" s="45"/>
    </row>
    <row r="265" spans="1:23" s="43" customFormat="1">
      <c r="A265" s="36">
        <v>54192</v>
      </c>
      <c r="B265" s="36" t="s">
        <v>13</v>
      </c>
      <c r="C265" s="36" t="s">
        <v>682</v>
      </c>
      <c r="D265" s="36">
        <v>5419</v>
      </c>
      <c r="E265" s="36">
        <v>2</v>
      </c>
      <c r="F265" s="37">
        <v>168</v>
      </c>
      <c r="G265" s="38">
        <v>5343.7434944589741</v>
      </c>
      <c r="H265" s="38">
        <f>Table1[[#This Row],[Cost]]+IF(Table1[[#This Row],[n]]=0,0,IFERROR(VLOOKUP(Table1[[#This Row],[DRG]],HCPCs,5,0),0))</f>
        <v>5756.6249729536949</v>
      </c>
      <c r="I265" s="39">
        <v>0.72900000000000176</v>
      </c>
      <c r="J265" s="39">
        <f>Table1[[#This Row],[W (3M)]]-IFERROR((Table1[[#This Row],[W (3M)]]-Table1[[#This Row],[Adjusted Cost]]*Casemix/TotalCost)*EXP(-a/Table1[[#This Row],[n]]),)</f>
        <v>0.68540576490184046</v>
      </c>
      <c r="K265" s="39">
        <f>VLOOKUP(Table1[[#This Row],[BaseDRG]],BaseDRGTable,13+Table1[[#This Row],[severity]],FALSE)</f>
        <v>0.68540576490184046</v>
      </c>
      <c r="L265" s="39">
        <f>IF(Table1[[#This Row],[W (severity)]]&lt;Table1[[#This Row],[W (curr)]],MAX(Table1[[#This Row],[W (severity)]],0.7*Table1[[#This Row],[W (curr)]]),Table1[[#This Row],[W (severity)]])</f>
        <v>0.68540576490184046</v>
      </c>
      <c r="M265" s="39">
        <f>ROUND(IF(VLOOKUP(Table1[[#This Row],[BaseDRG]],BaseDRGTable,8,0)&gt;0,Table1[[#This Row],[w (limit)]]*Current_CaseMix/$L$797,Table1[[#This Row],[w (limit)]]),10)</f>
        <v>0.73477564939999995</v>
      </c>
      <c r="N265" s="41">
        <f>Table1[[#This Row],[n]]</f>
        <v>168</v>
      </c>
      <c r="O265" s="56">
        <v>0.85352869244885932</v>
      </c>
      <c r="P265" s="40">
        <f>Table1[[#This Row],[W (proposed)]]/Table1[[#This Row],[W (curr)]]-1</f>
        <v>-0.13913186996461124</v>
      </c>
      <c r="Q265" s="41">
        <f>RANK(Table1[[#This Row],[∆W%]],Table1[∆W%])</f>
        <v>581</v>
      </c>
      <c r="R265" s="55">
        <f>Table1[W (proposed)]-Table1[[#This Row],[W (curr)]]</f>
        <v>-0.11875304304885936</v>
      </c>
      <c r="S265" s="46"/>
      <c r="T265" s="45"/>
      <c r="U265" s="45"/>
      <c r="V265" s="45"/>
      <c r="W265" s="45"/>
    </row>
    <row r="266" spans="1:23" s="43" customFormat="1">
      <c r="A266" s="36">
        <v>54193</v>
      </c>
      <c r="B266" s="36" t="s">
        <v>13</v>
      </c>
      <c r="C266" s="36" t="s">
        <v>398</v>
      </c>
      <c r="D266" s="36">
        <v>5419</v>
      </c>
      <c r="E266" s="36">
        <v>3</v>
      </c>
      <c r="F266" s="37">
        <v>171</v>
      </c>
      <c r="G266" s="38">
        <v>9156.5646946563302</v>
      </c>
      <c r="H266" s="38">
        <f>Table1[[#This Row],[Cost]]+IF(Table1[[#This Row],[n]]=0,0,IFERROR(VLOOKUP(Table1[[#This Row],[DRG]],HCPCs,5,0),0))</f>
        <v>10417.702532065043</v>
      </c>
      <c r="I266" s="39">
        <v>1.1912999999999991</v>
      </c>
      <c r="J266" s="39">
        <f>Table1[[#This Row],[W (3M)]]-IFERROR((Table1[[#This Row],[W (3M)]]-Table1[[#This Row],[Adjusted Cost]]*Casemix/TotalCost)*EXP(-a/Table1[[#This Row],[n]]),)</f>
        <v>1.2397676162167695</v>
      </c>
      <c r="K266" s="39">
        <f>VLOOKUP(Table1[[#This Row],[BaseDRG]],BaseDRGTable,13+Table1[[#This Row],[severity]],FALSE)</f>
        <v>1.2397676162167695</v>
      </c>
      <c r="L266" s="39">
        <f>IF(Table1[[#This Row],[W (severity)]]&lt;Table1[[#This Row],[W (curr)]],MAX(Table1[[#This Row],[W (severity)]],0.7*Table1[[#This Row],[W (curr)]]),Table1[[#This Row],[W (severity)]])</f>
        <v>1.382531287434956</v>
      </c>
      <c r="M266" s="39">
        <f>ROUND(IF(VLOOKUP(Table1[[#This Row],[BaseDRG]],BaseDRGTable,8,0)&gt;0,Table1[[#This Row],[w (limit)]]*Current_CaseMix/$L$797,Table1[[#This Row],[w (limit)]]),10)</f>
        <v>1.4821152324</v>
      </c>
      <c r="N266" s="41">
        <f>Table1[[#This Row],[n]]</f>
        <v>171</v>
      </c>
      <c r="O266" s="56">
        <v>1.9750446963356516</v>
      </c>
      <c r="P266" s="40">
        <f>Table1[[#This Row],[W (proposed)]]/Table1[[#This Row],[W (curr)]]-1</f>
        <v>-0.24957889046774262</v>
      </c>
      <c r="Q266" s="41">
        <f>RANK(Table1[[#This Row],[∆W%]],Table1[∆W%])</f>
        <v>680</v>
      </c>
      <c r="R266" s="55">
        <f>Table1[W (proposed)]-Table1[[#This Row],[W (curr)]]</f>
        <v>-0.49292946393565162</v>
      </c>
      <c r="S266" s="46"/>
      <c r="T266" s="45"/>
      <c r="U266" s="45"/>
      <c r="V266" s="45"/>
      <c r="W266" s="45"/>
    </row>
    <row r="267" spans="1:23" s="43" customFormat="1">
      <c r="A267" s="36">
        <v>54201</v>
      </c>
      <c r="B267" s="36" t="s">
        <v>13</v>
      </c>
      <c r="C267" s="36" t="s">
        <v>48</v>
      </c>
      <c r="D267" s="36">
        <v>5420</v>
      </c>
      <c r="E267" s="36">
        <v>1</v>
      </c>
      <c r="F267" s="37">
        <v>969</v>
      </c>
      <c r="G267" s="38">
        <v>4282.3210392444753</v>
      </c>
      <c r="H267" s="38">
        <f>Table1[[#This Row],[Cost]]+IF(Table1[[#This Row],[n]]=0,0,IFERROR(VLOOKUP(Table1[[#This Row],[DRG]],HCPCs,5,0),0))</f>
        <v>4287.2805125011964</v>
      </c>
      <c r="I267" s="39">
        <v>0.52989999999999804</v>
      </c>
      <c r="J267" s="39">
        <f>Table1[[#This Row],[W (3M)]]-IFERROR((Table1[[#This Row],[W (3M)]]-Table1[[#This Row],[Adjusted Cost]]*Casemix/TotalCost)*EXP(-a/Table1[[#This Row],[n]]),)</f>
        <v>0.51032119623183458</v>
      </c>
      <c r="K267" s="39">
        <f>VLOOKUP(Table1[[#This Row],[BaseDRG]],BaseDRGTable,13+Table1[[#This Row],[severity]],FALSE)</f>
        <v>0.51032119623183458</v>
      </c>
      <c r="L267" s="39">
        <f>IF(Table1[[#This Row],[W (severity)]]&lt;Table1[[#This Row],[W (curr)]],MAX(Table1[[#This Row],[W (severity)]],0.7*Table1[[#This Row],[W (curr)]]),Table1[[#This Row],[W (severity)]])</f>
        <v>0.51032119623183458</v>
      </c>
      <c r="M267" s="39">
        <f>ROUND(IF(VLOOKUP(Table1[[#This Row],[BaseDRG]],BaseDRGTable,8,0)&gt;0,Table1[[#This Row],[w (limit)]]*Current_CaseMix/$L$797,Table1[[#This Row],[w (limit)]]),10)</f>
        <v>0.54707971180000003</v>
      </c>
      <c r="N267" s="41">
        <f>Table1[[#This Row],[n]]</f>
        <v>969</v>
      </c>
      <c r="O267" s="56">
        <v>0.43926429539290679</v>
      </c>
      <c r="P267" s="40">
        <f>Table1[[#This Row],[W (proposed)]]/Table1[[#This Row],[W (curr)]]-1</f>
        <v>0.24544543578406719</v>
      </c>
      <c r="Q267" s="41">
        <f>RANK(Table1[[#This Row],[∆W%]],Table1[∆W%])</f>
        <v>202</v>
      </c>
      <c r="R267" s="55">
        <f>Table1[W (proposed)]-Table1[[#This Row],[W (curr)]]</f>
        <v>0.10781541640709325</v>
      </c>
      <c r="S267" s="46"/>
      <c r="T267" s="45"/>
      <c r="U267" s="45"/>
      <c r="V267" s="45"/>
      <c r="W267" s="45"/>
    </row>
    <row r="268" spans="1:23" s="43" customFormat="1">
      <c r="A268" s="36">
        <v>54202</v>
      </c>
      <c r="B268" s="36" t="s">
        <v>13</v>
      </c>
      <c r="C268" s="36" t="s">
        <v>622</v>
      </c>
      <c r="D268" s="36">
        <v>5420</v>
      </c>
      <c r="E268" s="36">
        <v>2</v>
      </c>
      <c r="F268" s="37">
        <v>276</v>
      </c>
      <c r="G268" s="38">
        <v>4918.7893972803986</v>
      </c>
      <c r="H268" s="38">
        <f>Table1[[#This Row],[Cost]]+IF(Table1[[#This Row],[n]]=0,0,IFERROR(VLOOKUP(Table1[[#This Row],[DRG]],HCPCs,5,0),0))</f>
        <v>4918.7893972803986</v>
      </c>
      <c r="I268" s="39">
        <v>0.61050000000000171</v>
      </c>
      <c r="J268" s="39">
        <f>Table1[[#This Row],[W (3M)]]-IFERROR((Table1[[#This Row],[W (3M)]]-Table1[[#This Row],[Adjusted Cost]]*Casemix/TotalCost)*EXP(-a/Table1[[#This Row],[n]]),)</f>
        <v>0.58554449855365132</v>
      </c>
      <c r="K268" s="39">
        <f>VLOOKUP(Table1[[#This Row],[BaseDRG]],BaseDRGTable,13+Table1[[#This Row],[severity]],FALSE)</f>
        <v>0.58554449855365132</v>
      </c>
      <c r="L268" s="39">
        <f>IF(Table1[[#This Row],[W (severity)]]&lt;Table1[[#This Row],[W (curr)]],MAX(Table1[[#This Row],[W (severity)]],0.7*Table1[[#This Row],[W (curr)]]),Table1[[#This Row],[W (severity)]])</f>
        <v>0.58554449855365132</v>
      </c>
      <c r="M268" s="39">
        <f>ROUND(IF(VLOOKUP(Table1[[#This Row],[BaseDRG]],BaseDRGTable,8,0)&gt;0,Table1[[#This Row],[w (limit)]]*Current_CaseMix/$L$797,Table1[[#This Row],[w (limit)]]),10)</f>
        <v>0.62772136040000004</v>
      </c>
      <c r="N268" s="41">
        <f>Table1[[#This Row],[n]]</f>
        <v>276</v>
      </c>
      <c r="O268" s="56">
        <v>0.57181201418252536</v>
      </c>
      <c r="P268" s="40">
        <f>Table1[[#This Row],[W (proposed)]]/Table1[[#This Row],[W (curr)]]-1</f>
        <v>9.7775745928325497E-2</v>
      </c>
      <c r="Q268" s="41">
        <f>RANK(Table1[[#This Row],[∆W%]],Table1[∆W%])</f>
        <v>306</v>
      </c>
      <c r="R268" s="55">
        <f>Table1[W (proposed)]-Table1[[#This Row],[W (curr)]]</f>
        <v>5.5909346217474676E-2</v>
      </c>
      <c r="S268" s="46"/>
      <c r="T268" s="45"/>
      <c r="U268" s="45"/>
      <c r="V268" s="45"/>
      <c r="W268" s="45"/>
    </row>
    <row r="269" spans="1:23" s="43" customFormat="1">
      <c r="A269" s="36">
        <v>54203</v>
      </c>
      <c r="B269" s="36" t="s">
        <v>13</v>
      </c>
      <c r="C269" s="36" t="s">
        <v>347</v>
      </c>
      <c r="D269" s="36">
        <v>5420</v>
      </c>
      <c r="E269" s="36">
        <v>3</v>
      </c>
      <c r="F269" s="37">
        <v>125</v>
      </c>
      <c r="G269" s="38">
        <v>5913.7121434175478</v>
      </c>
      <c r="H269" s="38">
        <f>Table1[[#This Row],[Cost]]+IF(Table1[[#This Row],[n]]=0,0,IFERROR(VLOOKUP(Table1[[#This Row],[DRG]],HCPCs,5,0),0))</f>
        <v>6061.9883888739068</v>
      </c>
      <c r="I269" s="39">
        <v>0.81020000000000059</v>
      </c>
      <c r="J269" s="39">
        <f>Table1[[#This Row],[W (3M)]]-IFERROR((Table1[[#This Row],[W (3M)]]-Table1[[#This Row],[Adjusted Cost]]*Casemix/TotalCost)*EXP(-a/Table1[[#This Row],[n]]),)</f>
        <v>0.72210995944954826</v>
      </c>
      <c r="K269" s="39">
        <f>VLOOKUP(Table1[[#This Row],[BaseDRG]],BaseDRGTable,13+Table1[[#This Row],[severity]],FALSE)</f>
        <v>0.72210995944954826</v>
      </c>
      <c r="L269" s="39">
        <f>IF(Table1[[#This Row],[W (severity)]]&lt;Table1[[#This Row],[W (curr)]],MAX(Table1[[#This Row],[W (severity)]],0.7*Table1[[#This Row],[W (curr)]]),Table1[[#This Row],[W (severity)]])</f>
        <v>0.72210995944954826</v>
      </c>
      <c r="M269" s="39">
        <f>ROUND(IF(VLOOKUP(Table1[[#This Row],[BaseDRG]],BaseDRGTable,8,0)&gt;0,Table1[[#This Row],[w (limit)]]*Current_CaseMix/$L$797,Table1[[#This Row],[w (limit)]]),10)</f>
        <v>0.77412365279999995</v>
      </c>
      <c r="N269" s="41">
        <f>Table1[[#This Row],[n]]</f>
        <v>125</v>
      </c>
      <c r="O269" s="56">
        <v>0.99015295310488982</v>
      </c>
      <c r="P269" s="40">
        <f>Table1[[#This Row],[W (proposed)]]/Table1[[#This Row],[W (curr)]]-1</f>
        <v>-0.21817770641139045</v>
      </c>
      <c r="Q269" s="41">
        <f>RANK(Table1[[#This Row],[∆W%]],Table1[∆W%])</f>
        <v>659</v>
      </c>
      <c r="R269" s="55">
        <f>Table1[W (proposed)]-Table1[[#This Row],[W (curr)]]</f>
        <v>-0.21602930030488987</v>
      </c>
      <c r="S269" s="46"/>
      <c r="T269" s="45"/>
      <c r="U269" s="45"/>
      <c r="V269" s="45"/>
      <c r="W269" s="45"/>
    </row>
    <row r="270" spans="1:23" s="43" customFormat="1">
      <c r="A270" s="36">
        <v>54211</v>
      </c>
      <c r="B270" s="36" t="s">
        <v>13</v>
      </c>
      <c r="C270" s="36" t="s">
        <v>93</v>
      </c>
      <c r="D270" s="36">
        <v>5421</v>
      </c>
      <c r="E270" s="36">
        <v>1</v>
      </c>
      <c r="F270" s="37">
        <v>102</v>
      </c>
      <c r="G270" s="38">
        <v>3564.3414990406927</v>
      </c>
      <c r="H270" s="38">
        <f>Table1[[#This Row],[Cost]]+IF(Table1[[#This Row],[n]]=0,0,IFERROR(VLOOKUP(Table1[[#This Row],[DRG]],HCPCs,5,0),0))</f>
        <v>3564.3414990406927</v>
      </c>
      <c r="I270" s="39">
        <v>0.5936999999999989</v>
      </c>
      <c r="J270" s="39">
        <f>Table1[[#This Row],[W (3M)]]-IFERROR((Table1[[#This Row],[W (3M)]]-Table1[[#This Row],[Adjusted Cost]]*Casemix/TotalCost)*EXP(-a/Table1[[#This Row],[n]]),)</f>
        <v>0.42557905665029233</v>
      </c>
      <c r="K270" s="39">
        <f>VLOOKUP(Table1[[#This Row],[BaseDRG]],BaseDRGTable,13+Table1[[#This Row],[severity]],FALSE)</f>
        <v>0.42557905665029233</v>
      </c>
      <c r="L270" s="39">
        <f>IF(Table1[[#This Row],[W (severity)]]&lt;Table1[[#This Row],[W (curr)]],MAX(Table1[[#This Row],[W (severity)]],0.7*Table1[[#This Row],[W (curr)]]),Table1[[#This Row],[W (severity)]])</f>
        <v>0.42557905665029233</v>
      </c>
      <c r="M270" s="39">
        <f>ROUND(IF(VLOOKUP(Table1[[#This Row],[BaseDRG]],BaseDRGTable,8,0)&gt;0,Table1[[#This Row],[w (limit)]]*Current_CaseMix/$L$797,Table1[[#This Row],[w (limit)]]),10)</f>
        <v>0.45623358269999997</v>
      </c>
      <c r="N270" s="41">
        <f>Table1[[#This Row],[n]]</f>
        <v>102</v>
      </c>
      <c r="O270" s="56">
        <v>0.55532200840868395</v>
      </c>
      <c r="P270" s="40">
        <f>Table1[[#This Row],[W (proposed)]]/Table1[[#This Row],[W (curr)]]-1</f>
        <v>-0.17843417730305544</v>
      </c>
      <c r="Q270" s="41">
        <f>RANK(Table1[[#This Row],[∆W%]],Table1[∆W%])</f>
        <v>621</v>
      </c>
      <c r="R270" s="55">
        <f>Table1[W (proposed)]-Table1[[#This Row],[W (curr)]]</f>
        <v>-9.908842570868398E-2</v>
      </c>
      <c r="S270" s="46"/>
      <c r="T270" s="45"/>
      <c r="U270" s="45"/>
      <c r="V270" s="45"/>
      <c r="W270" s="45"/>
    </row>
    <row r="271" spans="1:23" s="43" customFormat="1">
      <c r="A271" s="36">
        <v>54212</v>
      </c>
      <c r="B271" s="36" t="s">
        <v>13</v>
      </c>
      <c r="C271" s="36" t="s">
        <v>405</v>
      </c>
      <c r="D271" s="36">
        <v>5421</v>
      </c>
      <c r="E271" s="36">
        <v>2</v>
      </c>
      <c r="F271" s="37">
        <v>46</v>
      </c>
      <c r="G271" s="38">
        <v>5849.8492729019226</v>
      </c>
      <c r="H271" s="38">
        <f>Table1[[#This Row],[Cost]]+IF(Table1[[#This Row],[n]]=0,0,IFERROR(VLOOKUP(Table1[[#This Row],[DRG]],HCPCs,5,0),0))</f>
        <v>7013.3977823837295</v>
      </c>
      <c r="I271" s="39">
        <v>0.74070000000000003</v>
      </c>
      <c r="J271" s="39">
        <f>Table1[[#This Row],[W (3M)]]-IFERROR((Table1[[#This Row],[W (3M)]]-Table1[[#This Row],[Adjusted Cost]]*Casemix/TotalCost)*EXP(-a/Table1[[#This Row],[n]]),)</f>
        <v>0.8331662483529062</v>
      </c>
      <c r="K271" s="39">
        <f>VLOOKUP(Table1[[#This Row],[BaseDRG]],BaseDRGTable,13+Table1[[#This Row],[severity]],FALSE)</f>
        <v>0.53095234505789479</v>
      </c>
      <c r="L271" s="39">
        <f>IF(Table1[[#This Row],[W (severity)]]&lt;Table1[[#This Row],[W (curr)]],MAX(Table1[[#This Row],[W (severity)]],0.7*Table1[[#This Row],[W (curr)]]),Table1[[#This Row],[W (severity)]])</f>
        <v>0.53095234505789479</v>
      </c>
      <c r="M271" s="39">
        <f>ROUND(IF(VLOOKUP(Table1[[#This Row],[BaseDRG]],BaseDRGTable,8,0)&gt;0,Table1[[#This Row],[w (limit)]]*Current_CaseMix/$L$797,Table1[[#This Row],[w (limit)]]),10)</f>
        <v>0.56919692550000001</v>
      </c>
      <c r="N271" s="41">
        <f>Table1[[#This Row],[n]]</f>
        <v>46</v>
      </c>
      <c r="O271" s="56">
        <v>0.55695315036908721</v>
      </c>
      <c r="P271" s="40">
        <f>Table1[[#This Row],[W (proposed)]]/Table1[[#This Row],[W (curr)]]-1</f>
        <v>2.1983492009694183E-2</v>
      </c>
      <c r="Q271" s="41">
        <f>RANK(Table1[[#This Row],[∆W%]],Table1[∆W%])</f>
        <v>389</v>
      </c>
      <c r="R271" s="55">
        <f>Table1[W (proposed)]-Table1[[#This Row],[W (curr)]]</f>
        <v>1.2243775130912793E-2</v>
      </c>
      <c r="S271" s="46"/>
      <c r="T271" s="45"/>
      <c r="U271" s="45"/>
      <c r="V271" s="45"/>
      <c r="W271" s="45"/>
    </row>
    <row r="272" spans="1:23" s="43" customFormat="1">
      <c r="A272" s="36">
        <v>54213</v>
      </c>
      <c r="B272" s="36" t="s">
        <v>13</v>
      </c>
      <c r="C272" s="36" t="s">
        <v>416</v>
      </c>
      <c r="D272" s="36">
        <v>5421</v>
      </c>
      <c r="E272" s="36">
        <v>3</v>
      </c>
      <c r="F272" s="37">
        <v>21</v>
      </c>
      <c r="G272" s="38">
        <v>6319.8361361904772</v>
      </c>
      <c r="H272" s="38">
        <f>Table1[[#This Row],[Cost]]+IF(Table1[[#This Row],[n]]=0,0,IFERROR(VLOOKUP(Table1[[#This Row],[DRG]],HCPCs,5,0),0))</f>
        <v>6319.8361361904772</v>
      </c>
      <c r="I272" s="39">
        <v>1.0104</v>
      </c>
      <c r="J272" s="39">
        <f>Table1[[#This Row],[W (3M)]]-IFERROR((Table1[[#This Row],[W (3M)]]-Table1[[#This Row],[Adjusted Cost]]*Casemix/TotalCost)*EXP(-a/Table1[[#This Row],[n]]),)</f>
        <v>0.76188526092201225</v>
      </c>
      <c r="K272" s="39">
        <f>VLOOKUP(Table1[[#This Row],[BaseDRG]],BaseDRGTable,13+Table1[[#This Row],[severity]],FALSE)</f>
        <v>0.7242800721567394</v>
      </c>
      <c r="L272" s="39">
        <f>IF(Table1[[#This Row],[W (severity)]]&lt;Table1[[#This Row],[W (curr)]],MAX(Table1[[#This Row],[W (severity)]],0.7*Table1[[#This Row],[W (curr)]]),Table1[[#This Row],[W (severity)]])</f>
        <v>0.7242800721567394</v>
      </c>
      <c r="M272" s="39">
        <f>ROUND(IF(VLOOKUP(Table1[[#This Row],[BaseDRG]],BaseDRGTable,8,0)&gt;0,Table1[[#This Row],[w (limit)]]*Current_CaseMix/$L$797,Table1[[#This Row],[w (limit)]]),10)</f>
        <v>0.77645007909999997</v>
      </c>
      <c r="N272" s="41">
        <f>Table1[[#This Row],[n]]</f>
        <v>21</v>
      </c>
      <c r="O272" s="56">
        <v>0.80908943720485338</v>
      </c>
      <c r="P272" s="40">
        <f>Table1[[#This Row],[W (proposed)]]/Table1[[#This Row],[W (curr)]]-1</f>
        <v>-4.0340853067631244E-2</v>
      </c>
      <c r="Q272" s="41">
        <f>RANK(Table1[[#This Row],[∆W%]],Table1[∆W%])</f>
        <v>483</v>
      </c>
      <c r="R272" s="55">
        <f>Table1[W (proposed)]-Table1[[#This Row],[W (curr)]]</f>
        <v>-3.2639358104853411E-2</v>
      </c>
      <c r="S272" s="46"/>
      <c r="T272" s="45"/>
      <c r="U272" s="45"/>
      <c r="V272" s="45"/>
      <c r="W272" s="45"/>
    </row>
    <row r="273" spans="1:23" s="43" customFormat="1">
      <c r="A273" s="36">
        <v>54221</v>
      </c>
      <c r="B273" s="36" t="s">
        <v>13</v>
      </c>
      <c r="C273" s="36" t="s">
        <v>157</v>
      </c>
      <c r="D273" s="36">
        <v>5422</v>
      </c>
      <c r="E273" s="36">
        <v>1</v>
      </c>
      <c r="F273" s="37">
        <v>9</v>
      </c>
      <c r="G273" s="38">
        <v>4240.9837222222222</v>
      </c>
      <c r="H273" s="38">
        <f>Table1[[#This Row],[Cost]]+IF(Table1[[#This Row],[n]]=0,0,IFERROR(VLOOKUP(Table1[[#This Row],[DRG]],HCPCs,5,0),0))</f>
        <v>4240.9837222222222</v>
      </c>
      <c r="I273" s="39">
        <v>0.69330000000000025</v>
      </c>
      <c r="J273" s="39">
        <f>Table1[[#This Row],[W (3M)]]-IFERROR((Table1[[#This Row],[W (3M)]]-Table1[[#This Row],[Adjusted Cost]]*Casemix/TotalCost)*EXP(-a/Table1[[#This Row],[n]]),)</f>
        <v>0.52082734763768856</v>
      </c>
      <c r="K273" s="39">
        <f>VLOOKUP(Table1[[#This Row],[BaseDRG]],BaseDRGTable,13+Table1[[#This Row],[severity]],FALSE)</f>
        <v>0.52082734763768856</v>
      </c>
      <c r="L273" s="39">
        <f>IF(Table1[[#This Row],[W (severity)]]&lt;Table1[[#This Row],[W (curr)]],MAX(Table1[[#This Row],[W (severity)]],0.7*Table1[[#This Row],[W (curr)]]),Table1[[#This Row],[W (severity)]])</f>
        <v>0.52082734763768856</v>
      </c>
      <c r="M273" s="39">
        <f>ROUND(IF(VLOOKUP(Table1[[#This Row],[BaseDRG]],BaseDRGTable,8,0)&gt;0,Table1[[#This Row],[w (limit)]]*Current_CaseMix/$L$797,Table1[[#This Row],[w (limit)]]),10)</f>
        <v>0.55834262300000004</v>
      </c>
      <c r="N273" s="41">
        <f>Table1[[#This Row],[n]]</f>
        <v>9</v>
      </c>
      <c r="O273" s="56">
        <v>0.56074218778452978</v>
      </c>
      <c r="P273" s="40">
        <f>Table1[[#This Row],[W (proposed)]]/Table1[[#This Row],[W (curr)]]-1</f>
        <v>-4.2792656532769646E-3</v>
      </c>
      <c r="Q273" s="41">
        <f>RANK(Table1[[#This Row],[∆W%]],Table1[∆W%])</f>
        <v>449</v>
      </c>
      <c r="R273" s="55">
        <f>Table1[W (proposed)]-Table1[[#This Row],[W (curr)]]</f>
        <v>-2.3995647845297396E-3</v>
      </c>
      <c r="S273" s="46"/>
      <c r="T273" s="45"/>
      <c r="U273" s="45"/>
      <c r="V273" s="45"/>
      <c r="W273" s="45"/>
    </row>
    <row r="274" spans="1:23" s="43" customFormat="1">
      <c r="A274" s="36">
        <v>54222</v>
      </c>
      <c r="B274" s="36" t="s">
        <v>13</v>
      </c>
      <c r="C274" s="36" t="s">
        <v>440</v>
      </c>
      <c r="D274" s="36">
        <v>5422</v>
      </c>
      <c r="E274" s="36">
        <v>2</v>
      </c>
      <c r="F274" s="37">
        <v>7</v>
      </c>
      <c r="G274" s="38">
        <v>6961.9735571428537</v>
      </c>
      <c r="H274" s="38">
        <f>Table1[[#This Row],[Cost]]+IF(Table1[[#This Row],[n]]=0,0,IFERROR(VLOOKUP(Table1[[#This Row],[DRG]],HCPCs,5,0),0))</f>
        <v>6961.9735571428537</v>
      </c>
      <c r="I274" s="39">
        <v>0.81490000000000085</v>
      </c>
      <c r="J274" s="39">
        <f>Table1[[#This Row],[W (3M)]]-IFERROR((Table1[[#This Row],[W (3M)]]-Table1[[#This Row],[Adjusted Cost]]*Casemix/TotalCost)*EXP(-a/Table1[[#This Row],[n]]),)</f>
        <v>0.82718066650513333</v>
      </c>
      <c r="K274" s="39">
        <f>VLOOKUP(Table1[[#This Row],[BaseDRG]],BaseDRGTable,13+Table1[[#This Row],[severity]],FALSE)</f>
        <v>0.82718066650513333</v>
      </c>
      <c r="L274" s="39">
        <f>IF(Table1[[#This Row],[W (severity)]]&lt;Table1[[#This Row],[W (curr)]],MAX(Table1[[#This Row],[W (severity)]],0.7*Table1[[#This Row],[W (curr)]]),Table1[[#This Row],[W (severity)]])</f>
        <v>0.82718066650513333</v>
      </c>
      <c r="M274" s="39">
        <f>ROUND(IF(VLOOKUP(Table1[[#This Row],[BaseDRG]],BaseDRGTable,8,0)&gt;0,Table1[[#This Row],[w (limit)]]*Current_CaseMix/$L$797,Table1[[#This Row],[w (limit)]]),10)</f>
        <v>0.8867626193</v>
      </c>
      <c r="N274" s="41">
        <f>Table1[[#This Row],[n]]</f>
        <v>7</v>
      </c>
      <c r="O274" s="56">
        <v>0.87255039357915898</v>
      </c>
      <c r="P274" s="40">
        <f>Table1[[#This Row],[W (proposed)]]/Table1[[#This Row],[W (curr)]]-1</f>
        <v>1.6288143155311907E-2</v>
      </c>
      <c r="Q274" s="41">
        <f>RANK(Table1[[#This Row],[∆W%]],Table1[∆W%])</f>
        <v>397</v>
      </c>
      <c r="R274" s="55">
        <f>Table1[W (proposed)]-Table1[[#This Row],[W (curr)]]</f>
        <v>1.4212225720841021E-2</v>
      </c>
      <c r="S274" s="46"/>
      <c r="T274" s="45"/>
      <c r="U274" s="45"/>
      <c r="V274" s="45"/>
      <c r="W274" s="45"/>
    </row>
    <row r="275" spans="1:23" s="43" customFormat="1">
      <c r="A275" s="36">
        <v>54223</v>
      </c>
      <c r="B275" s="36" t="s">
        <v>13</v>
      </c>
      <c r="C275" s="36" t="s">
        <v>764</v>
      </c>
      <c r="D275" s="36">
        <v>5422</v>
      </c>
      <c r="E275" s="36">
        <v>3</v>
      </c>
      <c r="F275" s="37">
        <v>9</v>
      </c>
      <c r="G275" s="38">
        <v>25137.550070124405</v>
      </c>
      <c r="H275" s="38">
        <f>Table1[[#This Row],[Cost]]+IF(Table1[[#This Row],[n]]=0,0,IFERROR(VLOOKUP(Table1[[#This Row],[DRG]],HCPCs,5,0),0))</f>
        <v>26195.639663973892</v>
      </c>
      <c r="I275" s="39">
        <v>1.2372000000000005</v>
      </c>
      <c r="J275" s="39">
        <f>Table1[[#This Row],[W (3M)]]-IFERROR((Table1[[#This Row],[W (3M)]]-Table1[[#This Row],[Adjusted Cost]]*Casemix/TotalCost)*EXP(-a/Table1[[#This Row],[n]]),)</f>
        <v>2.9580382808273882</v>
      </c>
      <c r="K275" s="39">
        <f>VLOOKUP(Table1[[#This Row],[BaseDRG]],BaseDRGTable,13+Table1[[#This Row],[severity]],FALSE)</f>
        <v>2.9580382808273882</v>
      </c>
      <c r="L275" s="39">
        <f>IF(Table1[[#This Row],[W (severity)]]&lt;Table1[[#This Row],[W (curr)]],MAX(Table1[[#This Row],[W (severity)]],0.7*Table1[[#This Row],[W (curr)]]),Table1[[#This Row],[W (severity)]])</f>
        <v>2.9580382808273882</v>
      </c>
      <c r="M275" s="39">
        <f>ROUND(IF(VLOOKUP(Table1[[#This Row],[BaseDRG]],BaseDRGTable,8,0)&gt;0,Table1[[#This Row],[w (limit)]]*Current_CaseMix/$L$797,Table1[[#This Row],[w (limit)]]),10)</f>
        <v>3.1711062409999999</v>
      </c>
      <c r="N275" s="41">
        <f>Table1[[#This Row],[n]]</f>
        <v>9</v>
      </c>
      <c r="O275" s="56">
        <v>1.1844831229179476</v>
      </c>
      <c r="P275" s="40">
        <f>Table1[[#This Row],[W (proposed)]]/Table1[[#This Row],[W (curr)]]-1</f>
        <v>1.6772067745364332</v>
      </c>
      <c r="Q275" s="41">
        <f>RANK(Table1[[#This Row],[∆W%]],Table1[∆W%])</f>
        <v>17</v>
      </c>
      <c r="R275" s="55">
        <f>Table1[W (proposed)]-Table1[[#This Row],[W (curr)]]</f>
        <v>1.9866231180820524</v>
      </c>
      <c r="S275" s="46"/>
      <c r="T275" s="45"/>
      <c r="U275" s="45"/>
      <c r="V275" s="45"/>
      <c r="W275" s="45"/>
    </row>
    <row r="276" spans="1:23" s="43" customFormat="1">
      <c r="A276" s="36">
        <v>54231</v>
      </c>
      <c r="B276" s="36" t="s">
        <v>13</v>
      </c>
      <c r="C276" s="36" t="s">
        <v>163</v>
      </c>
      <c r="D276" s="36">
        <v>5423</v>
      </c>
      <c r="E276" s="36">
        <v>1</v>
      </c>
      <c r="F276" s="37">
        <v>4</v>
      </c>
      <c r="G276" s="38">
        <v>13661.541599999997</v>
      </c>
      <c r="H276" s="38">
        <f>Table1[[#This Row],[Cost]]+IF(Table1[[#This Row],[n]]=0,0,IFERROR(VLOOKUP(Table1[[#This Row],[DRG]],HCPCs,5,0),0))</f>
        <v>13764.631665194123</v>
      </c>
      <c r="I276" s="39">
        <v>0.73519999999999996</v>
      </c>
      <c r="J276" s="39">
        <f>Table1[[#This Row],[W (3M)]]-IFERROR((Table1[[#This Row],[W (3M)]]-Table1[[#This Row],[Adjusted Cost]]*Casemix/TotalCost)*EXP(-a/Table1[[#This Row],[n]]),)</f>
        <v>1.4746547612434091</v>
      </c>
      <c r="K276" s="39">
        <f>VLOOKUP(Table1[[#This Row],[BaseDRG]],BaseDRGTable,13+Table1[[#This Row],[severity]],FALSE)</f>
        <v>0.58928870454129778</v>
      </c>
      <c r="L276" s="39">
        <f>IF(Table1[[#This Row],[W (severity)]]&lt;Table1[[#This Row],[W (curr)]],MAX(Table1[[#This Row],[W (severity)]],0.7*Table1[[#This Row],[W (curr)]]),Table1[[#This Row],[W (severity)]])</f>
        <v>0.60900697337987497</v>
      </c>
      <c r="M276" s="39">
        <f>ROUND(IF(VLOOKUP(Table1[[#This Row],[BaseDRG]],BaseDRGTable,8,0)&gt;0,Table1[[#This Row],[w (limit)]]*Current_CaseMix/$L$797,Table1[[#This Row],[w (limit)]]),10)</f>
        <v>0.6528738409</v>
      </c>
      <c r="N276" s="41">
        <f>Table1[[#This Row],[n]]</f>
        <v>4</v>
      </c>
      <c r="O276" s="56">
        <v>0.87000996197125002</v>
      </c>
      <c r="P276" s="40">
        <f>Table1[[#This Row],[W (proposed)]]/Table1[[#This Row],[W (curr)]]-1</f>
        <v>-0.24957889054427329</v>
      </c>
      <c r="Q276" s="41">
        <f>RANK(Table1[[#This Row],[∆W%]],Table1[∆W%])</f>
        <v>785</v>
      </c>
      <c r="R276" s="55">
        <f>Table1[W (proposed)]-Table1[[#This Row],[W (curr)]]</f>
        <v>-0.21713612107125002</v>
      </c>
      <c r="S276" s="46"/>
      <c r="T276" s="45"/>
      <c r="U276" s="45"/>
      <c r="V276" s="45"/>
      <c r="W276" s="45"/>
    </row>
    <row r="277" spans="1:23" s="43" customFormat="1">
      <c r="A277" s="36">
        <v>54232</v>
      </c>
      <c r="B277" s="36" t="s">
        <v>13</v>
      </c>
      <c r="C277" s="36" t="s">
        <v>598</v>
      </c>
      <c r="D277" s="36">
        <v>5423</v>
      </c>
      <c r="E277" s="36">
        <v>2</v>
      </c>
      <c r="F277" s="37">
        <v>10</v>
      </c>
      <c r="G277" s="38">
        <v>11074.468439999999</v>
      </c>
      <c r="H277" s="38">
        <f>Table1[[#This Row],[Cost]]+IF(Table1[[#This Row],[n]]=0,0,IFERROR(VLOOKUP(Table1[[#This Row],[DRG]],HCPCs,5,0),0))</f>
        <v>13674.340558866543</v>
      </c>
      <c r="I277" s="39">
        <v>0.90259999999999974</v>
      </c>
      <c r="J277" s="39">
        <f>Table1[[#This Row],[W (3M)]]-IFERROR((Table1[[#This Row],[W (3M)]]-Table1[[#This Row],[Adjusted Cost]]*Casemix/TotalCost)*EXP(-a/Table1[[#This Row],[n]]),)</f>
        <v>1.5718823778848676</v>
      </c>
      <c r="K277" s="39">
        <f>VLOOKUP(Table1[[#This Row],[BaseDRG]],BaseDRGTable,13+Table1[[#This Row],[severity]],FALSE)</f>
        <v>0.72346570282776823</v>
      </c>
      <c r="L277" s="39">
        <f>IF(Table1[[#This Row],[W (severity)]]&lt;Table1[[#This Row],[W (curr)]],MAX(Table1[[#This Row],[W (severity)]],0.7*Table1[[#This Row],[W (curr)]]),Table1[[#This Row],[W (severity)]])</f>
        <v>0.7476736863066854</v>
      </c>
      <c r="M277" s="39">
        <f>ROUND(IF(VLOOKUP(Table1[[#This Row],[BaseDRG]],BaseDRGTable,8,0)&gt;0,Table1[[#This Row],[w (limit)]]*Current_CaseMix/$L$797,Table1[[#This Row],[w (limit)]]),10)</f>
        <v>0.80152873889999998</v>
      </c>
      <c r="N277" s="41">
        <f>Table1[[#This Row],[n]]</f>
        <v>10</v>
      </c>
      <c r="O277" s="56">
        <v>1.0681052661524078</v>
      </c>
      <c r="P277" s="40">
        <f>Table1[[#This Row],[W (proposed)]]/Table1[[#This Row],[W (curr)]]-1</f>
        <v>-0.24957889048959148</v>
      </c>
      <c r="Q277" s="41">
        <f>RANK(Table1[[#This Row],[∆W%]],Table1[∆W%])</f>
        <v>727</v>
      </c>
      <c r="R277" s="55">
        <f>Table1[W (proposed)]-Table1[[#This Row],[W (curr)]]</f>
        <v>-0.26657652725240777</v>
      </c>
      <c r="S277" s="46"/>
      <c r="T277" s="45"/>
      <c r="U277" s="45"/>
      <c r="V277" s="45"/>
      <c r="W277" s="45"/>
    </row>
    <row r="278" spans="1:23" s="43" customFormat="1">
      <c r="A278" s="36">
        <v>54233</v>
      </c>
      <c r="B278" s="36" t="s">
        <v>13</v>
      </c>
      <c r="C278" s="36" t="s">
        <v>685</v>
      </c>
      <c r="D278" s="36">
        <v>5423</v>
      </c>
      <c r="E278" s="36">
        <v>3</v>
      </c>
      <c r="F278" s="37">
        <v>76</v>
      </c>
      <c r="G278" s="38">
        <v>11294.203474502779</v>
      </c>
      <c r="H278" s="38">
        <f>Table1[[#This Row],[Cost]]+IF(Table1[[#This Row],[n]]=0,0,IFERROR(VLOOKUP(Table1[[#This Row],[DRG]],HCPCs,5,0),0))</f>
        <v>11845.007939789573</v>
      </c>
      <c r="I278" s="39">
        <v>1.7635999999999985</v>
      </c>
      <c r="J278" s="39">
        <f>Table1[[#This Row],[W (3M)]]-IFERROR((Table1[[#This Row],[W (3M)]]-Table1[[#This Row],[Adjusted Cost]]*Casemix/TotalCost)*EXP(-a/Table1[[#This Row],[n]]),)</f>
        <v>1.4135875398925897</v>
      </c>
      <c r="K278" s="39">
        <f>VLOOKUP(Table1[[#This Row],[BaseDRG]],BaseDRGTable,13+Table1[[#This Row],[severity]],FALSE)</f>
        <v>1.4135875398925897</v>
      </c>
      <c r="L278" s="39">
        <f>IF(Table1[[#This Row],[W (severity)]]&lt;Table1[[#This Row],[W (curr)]],MAX(Table1[[#This Row],[W (severity)]],0.7*Table1[[#This Row],[W (curr)]]),Table1[[#This Row],[W (severity)]])</f>
        <v>1.4608877832599929</v>
      </c>
      <c r="M278" s="39">
        <f>ROUND(IF(VLOOKUP(Table1[[#This Row],[BaseDRG]],BaseDRGTable,8,0)&gt;0,Table1[[#This Row],[w (limit)]]*Current_CaseMix/$L$797,Table1[[#This Row],[w (limit)]]),10)</f>
        <v>1.5661157588000001</v>
      </c>
      <c r="N278" s="41">
        <f>Table1[[#This Row],[n]]</f>
        <v>76</v>
      </c>
      <c r="O278" s="56">
        <v>2.0869825475142756</v>
      </c>
      <c r="P278" s="40">
        <f>Table1[[#This Row],[W (proposed)]]/Table1[[#This Row],[W (curr)]]-1</f>
        <v>-0.2495788905061328</v>
      </c>
      <c r="Q278" s="41">
        <f>RANK(Table1[[#This Row],[∆W%]],Table1[∆W%])</f>
        <v>763</v>
      </c>
      <c r="R278" s="55">
        <f>Table1[W (proposed)]-Table1[[#This Row],[W (curr)]]</f>
        <v>-0.5208667887142755</v>
      </c>
      <c r="S278" s="46"/>
      <c r="T278" s="45"/>
      <c r="U278" s="45"/>
      <c r="V278" s="45"/>
      <c r="W278" s="45"/>
    </row>
    <row r="279" spans="1:23" s="43" customFormat="1">
      <c r="A279" s="36">
        <v>54241</v>
      </c>
      <c r="B279" s="36" t="s">
        <v>13</v>
      </c>
      <c r="C279" s="36" t="s">
        <v>147</v>
      </c>
      <c r="D279" s="36">
        <v>5424</v>
      </c>
      <c r="E279" s="36">
        <v>1</v>
      </c>
      <c r="F279" s="37">
        <v>132</v>
      </c>
      <c r="G279" s="38">
        <v>7155.2811097483072</v>
      </c>
      <c r="H279" s="38">
        <f>Table1[[#This Row],[Cost]]+IF(Table1[[#This Row],[n]]=0,0,IFERROR(VLOOKUP(Table1[[#This Row],[DRG]],HCPCs,5,0),0))</f>
        <v>7390.9570914119322</v>
      </c>
      <c r="I279" s="39">
        <v>0.57450000000000034</v>
      </c>
      <c r="J279" s="39">
        <f>Table1[[#This Row],[W (3M)]]-IFERROR((Table1[[#This Row],[W (3M)]]-Table1[[#This Row],[Adjusted Cost]]*Casemix/TotalCost)*EXP(-a/Table1[[#This Row],[n]]),)</f>
        <v>0.87788415328204739</v>
      </c>
      <c r="K279" s="39">
        <f>VLOOKUP(Table1[[#This Row],[BaseDRG]],BaseDRGTable,13+Table1[[#This Row],[severity]],FALSE)</f>
        <v>0.87788415328204739</v>
      </c>
      <c r="L279" s="39">
        <f>IF(Table1[[#This Row],[W (severity)]]&lt;Table1[[#This Row],[W (curr)]],MAX(Table1[[#This Row],[W (severity)]],0.7*Table1[[#This Row],[W (curr)]]),Table1[[#This Row],[W (severity)]])</f>
        <v>0.87788415328204739</v>
      </c>
      <c r="M279" s="39">
        <f>ROUND(IF(VLOOKUP(Table1[[#This Row],[BaseDRG]],BaseDRGTable,8,0)&gt;0,Table1[[#This Row],[w (limit)]]*Current_CaseMix/$L$797,Table1[[#This Row],[w (limit)]]),10)</f>
        <v>0.94111828620000004</v>
      </c>
      <c r="N279" s="41">
        <f>Table1[[#This Row],[n]]</f>
        <v>132</v>
      </c>
      <c r="O279" s="56">
        <v>0.97345554367843179</v>
      </c>
      <c r="P279" s="40">
        <f>Table1[[#This Row],[W (proposed)]]/Table1[[#This Row],[W (curr)]]-1</f>
        <v>-3.3219038802981937E-2</v>
      </c>
      <c r="Q279" s="41">
        <f>RANK(Table1[[#This Row],[∆W%]],Table1[∆W%])</f>
        <v>478</v>
      </c>
      <c r="R279" s="55">
        <f>Table1[W (proposed)]-Table1[[#This Row],[W (curr)]]</f>
        <v>-3.2337257478431747E-2</v>
      </c>
      <c r="S279" s="46"/>
      <c r="T279" s="45"/>
      <c r="U279" s="45"/>
      <c r="V279" s="45"/>
      <c r="W279" s="45"/>
    </row>
    <row r="280" spans="1:23" s="43" customFormat="1">
      <c r="A280" s="36">
        <v>54242</v>
      </c>
      <c r="B280" s="36" t="s">
        <v>13</v>
      </c>
      <c r="C280" s="36" t="s">
        <v>727</v>
      </c>
      <c r="D280" s="36">
        <v>5424</v>
      </c>
      <c r="E280" s="36">
        <v>2</v>
      </c>
      <c r="F280" s="37">
        <v>52</v>
      </c>
      <c r="G280" s="38">
        <v>6060.467428226737</v>
      </c>
      <c r="H280" s="38">
        <f>Table1[[#This Row],[Cost]]+IF(Table1[[#This Row],[n]]=0,0,IFERROR(VLOOKUP(Table1[[#This Row],[DRG]],HCPCs,5,0),0))</f>
        <v>6172.8171908496242</v>
      </c>
      <c r="I280" s="39">
        <v>0.78940000000000043</v>
      </c>
      <c r="J280" s="39">
        <f>Table1[[#This Row],[W (3M)]]-IFERROR((Table1[[#This Row],[W (3M)]]-Table1[[#This Row],[Adjusted Cost]]*Casemix/TotalCost)*EXP(-a/Table1[[#This Row],[n]]),)</f>
        <v>0.73557061720327055</v>
      </c>
      <c r="K280" s="39">
        <f>VLOOKUP(Table1[[#This Row],[BaseDRG]],BaseDRGTable,13+Table1[[#This Row],[severity]],FALSE)</f>
        <v>1.2062693657107888</v>
      </c>
      <c r="L280" s="39">
        <f>IF(Table1[[#This Row],[W (severity)]]&lt;Table1[[#This Row],[W (curr)]],MAX(Table1[[#This Row],[W (severity)]],0.7*Table1[[#This Row],[W (curr)]]),Table1[[#This Row],[W (severity)]])</f>
        <v>1.2062693657107888</v>
      </c>
      <c r="M280" s="39">
        <f>ROUND(IF(VLOOKUP(Table1[[#This Row],[BaseDRG]],BaseDRGTable,8,0)&gt;0,Table1[[#This Row],[w (limit)]]*Current_CaseMix/$L$797,Table1[[#This Row],[w (limit)]]),10)</f>
        <v>1.2931571368000001</v>
      </c>
      <c r="N280" s="41">
        <f>Table1[[#This Row],[n]]</f>
        <v>52</v>
      </c>
      <c r="O280" s="56">
        <v>1.2566141064357763</v>
      </c>
      <c r="P280" s="40">
        <f>Table1[[#This Row],[W (proposed)]]/Table1[[#This Row],[W (curr)]]-1</f>
        <v>2.9080550804791994E-2</v>
      </c>
      <c r="Q280" s="41">
        <f>RANK(Table1[[#This Row],[∆W%]],Table1[∆W%])</f>
        <v>381</v>
      </c>
      <c r="R280" s="55">
        <f>Table1[W (proposed)]-Table1[[#This Row],[W (curr)]]</f>
        <v>3.6543030364223794E-2</v>
      </c>
      <c r="S280" s="46"/>
      <c r="T280" s="45"/>
      <c r="U280" s="45"/>
      <c r="V280" s="45"/>
      <c r="W280" s="45"/>
    </row>
    <row r="281" spans="1:23" s="43" customFormat="1">
      <c r="A281" s="36">
        <v>54243</v>
      </c>
      <c r="B281" s="36" t="s">
        <v>13</v>
      </c>
      <c r="C281" s="36" t="s">
        <v>761</v>
      </c>
      <c r="D281" s="36">
        <v>5424</v>
      </c>
      <c r="E281" s="36">
        <v>3</v>
      </c>
      <c r="F281" s="37">
        <v>98</v>
      </c>
      <c r="G281" s="38">
        <v>14576.804848565269</v>
      </c>
      <c r="H281" s="38">
        <f>Table1[[#This Row],[Cost]]+IF(Table1[[#This Row],[n]]=0,0,IFERROR(VLOOKUP(Table1[[#This Row],[DRG]],HCPCs,5,0),0))</f>
        <v>15269.089156267772</v>
      </c>
      <c r="I281" s="39">
        <v>1.2721999999999996</v>
      </c>
      <c r="J281" s="39">
        <f>Table1[[#This Row],[W (3M)]]-IFERROR((Table1[[#This Row],[W (3M)]]-Table1[[#This Row],[Adjusted Cost]]*Casemix/TotalCost)*EXP(-a/Table1[[#This Row],[n]]),)</f>
        <v>1.8130113052596575</v>
      </c>
      <c r="K281" s="39">
        <f>VLOOKUP(Table1[[#This Row],[BaseDRG]],BaseDRGTable,13+Table1[[#This Row],[severity]],FALSE)</f>
        <v>1.944028232907606</v>
      </c>
      <c r="L281" s="39">
        <f>IF(Table1[[#This Row],[W (severity)]]&lt;Table1[[#This Row],[W (curr)]],MAX(Table1[[#This Row],[W (severity)]],0.7*Table1[[#This Row],[W (curr)]]),Table1[[#This Row],[W (severity)]])</f>
        <v>1.944028232907606</v>
      </c>
      <c r="M281" s="39">
        <f>ROUND(IF(VLOOKUP(Table1[[#This Row],[BaseDRG]],BaseDRGTable,8,0)&gt;0,Table1[[#This Row],[w (limit)]]*Current_CaseMix/$L$797,Table1[[#This Row],[w (limit)]]),10)</f>
        <v>2.0840568905999999</v>
      </c>
      <c r="N281" s="41">
        <f>Table1[[#This Row],[n]]</f>
        <v>98</v>
      </c>
      <c r="O281" s="56">
        <v>1.9219302272712446</v>
      </c>
      <c r="P281" s="40">
        <f>Table1[[#This Row],[W (proposed)]]/Table1[[#This Row],[W (curr)]]-1</f>
        <v>8.4356164978445891E-2</v>
      </c>
      <c r="Q281" s="41">
        <f>RANK(Table1[[#This Row],[∆W%]],Table1[∆W%])</f>
        <v>324</v>
      </c>
      <c r="R281" s="55">
        <f>Table1[W (proposed)]-Table1[[#This Row],[W (curr)]]</f>
        <v>0.16212666332875525</v>
      </c>
      <c r="S281" s="46"/>
      <c r="T281" s="45"/>
      <c r="U281" s="45"/>
      <c r="V281" s="45"/>
      <c r="W281" s="45"/>
    </row>
    <row r="282" spans="1:23" s="43" customFormat="1">
      <c r="A282" s="36">
        <v>61101</v>
      </c>
      <c r="B282" s="36" t="s">
        <v>14</v>
      </c>
      <c r="C282" s="36" t="s">
        <v>228</v>
      </c>
      <c r="D282" s="36">
        <v>6110</v>
      </c>
      <c r="E282" s="36">
        <v>1</v>
      </c>
      <c r="F282" s="37">
        <v>49</v>
      </c>
      <c r="G282" s="38">
        <v>8454.4332340283963</v>
      </c>
      <c r="H282" s="38">
        <f>Table1[[#This Row],[Cost]]+IF(Table1[[#This Row],[n]]=0,0,IFERROR(VLOOKUP(Table1[[#This Row],[DRG]],HCPCs,5,0),0))</f>
        <v>8454.4332340283963</v>
      </c>
      <c r="I282" s="39">
        <v>1.2060000000000008</v>
      </c>
      <c r="J282" s="39">
        <f>Table1[[#This Row],[W (3M)]]-IFERROR((Table1[[#This Row],[W (3M)]]-Table1[[#This Row],[Adjusted Cost]]*Casemix/TotalCost)*EXP(-a/Table1[[#This Row],[n]]),)</f>
        <v>1.0095452696594076</v>
      </c>
      <c r="K282" s="39">
        <f>VLOOKUP(Table1[[#This Row],[BaseDRG]],BaseDRGTable,13+Table1[[#This Row],[severity]],FALSE)</f>
        <v>1.0095452696594076</v>
      </c>
      <c r="L282" s="39">
        <f>IF(Table1[[#This Row],[W (severity)]]&lt;Table1[[#This Row],[W (curr)]],MAX(Table1[[#This Row],[W (severity)]],0.7*Table1[[#This Row],[W (curr)]]),Table1[[#This Row],[W (severity)]])</f>
        <v>1.0095452696594076</v>
      </c>
      <c r="M282" s="39">
        <f>ROUND(IF(VLOOKUP(Table1[[#This Row],[BaseDRG]],BaseDRGTable,8,0)&gt;0,Table1[[#This Row],[w (limit)]]*Current_CaseMix/$L$797,Table1[[#This Row],[w (limit)]]),10)</f>
        <v>1.0822629734</v>
      </c>
      <c r="N282" s="41">
        <f>Table1[[#This Row],[n]]</f>
        <v>49</v>
      </c>
      <c r="O282" s="56">
        <v>1.1562240010308518</v>
      </c>
      <c r="P282" s="40">
        <f>Table1[[#This Row],[W (proposed)]]/Table1[[#This Row],[W (curr)]]-1</f>
        <v>-6.3967732519745746E-2</v>
      </c>
      <c r="Q282" s="41">
        <f>RANK(Table1[[#This Row],[∆W%]],Table1[∆W%])</f>
        <v>509</v>
      </c>
      <c r="R282" s="55">
        <f>Table1[W (proposed)]-Table1[[#This Row],[W (curr)]]</f>
        <v>-7.3961027630851772E-2</v>
      </c>
      <c r="S282" s="46"/>
      <c r="T282" s="45"/>
      <c r="U282" s="45"/>
      <c r="V282" s="45"/>
      <c r="W282" s="45"/>
    </row>
    <row r="283" spans="1:23" s="43" customFormat="1">
      <c r="A283" s="36">
        <v>61102</v>
      </c>
      <c r="B283" s="36" t="s">
        <v>14</v>
      </c>
      <c r="C283" s="36" t="s">
        <v>717</v>
      </c>
      <c r="D283" s="36">
        <v>6110</v>
      </c>
      <c r="E283" s="36">
        <v>2</v>
      </c>
      <c r="F283" s="37">
        <v>15</v>
      </c>
      <c r="G283" s="38">
        <v>13243.391126666667</v>
      </c>
      <c r="H283" s="38">
        <f>Table1[[#This Row],[Cost]]+IF(Table1[[#This Row],[n]]=0,0,IFERROR(VLOOKUP(Table1[[#This Row],[DRG]],HCPCs,5,0),0))</f>
        <v>13243.391126666667</v>
      </c>
      <c r="I283" s="39">
        <v>1.7781999999999991</v>
      </c>
      <c r="J283" s="39">
        <f>Table1[[#This Row],[W (3M)]]-IFERROR((Table1[[#This Row],[W (3M)]]-Table1[[#This Row],[Adjusted Cost]]*Casemix/TotalCost)*EXP(-a/Table1[[#This Row],[n]]),)</f>
        <v>1.5868143670905495</v>
      </c>
      <c r="K283" s="39">
        <f>VLOOKUP(Table1[[#This Row],[BaseDRG]],BaseDRGTable,13+Table1[[#This Row],[severity]],FALSE)</f>
        <v>1.5868143670905495</v>
      </c>
      <c r="L283" s="39">
        <f>IF(Table1[[#This Row],[W (severity)]]&lt;Table1[[#This Row],[W (curr)]],MAX(Table1[[#This Row],[W (severity)]],0.7*Table1[[#This Row],[W (curr)]]),Table1[[#This Row],[W (severity)]])</f>
        <v>1.5868143670905495</v>
      </c>
      <c r="M283" s="39">
        <f>ROUND(IF(VLOOKUP(Table1[[#This Row],[BaseDRG]],BaseDRGTable,8,0)&gt;0,Table1[[#This Row],[w (limit)]]*Current_CaseMix/$L$797,Table1[[#This Row],[w (limit)]]),10)</f>
        <v>1.7011128542</v>
      </c>
      <c r="N283" s="41">
        <f>Table1[[#This Row],[n]]</f>
        <v>15</v>
      </c>
      <c r="O283" s="56">
        <v>1.8219207844979339</v>
      </c>
      <c r="P283" s="40">
        <f>Table1[[#This Row],[W (proposed)]]/Table1[[#This Row],[W (curr)]]-1</f>
        <v>-6.6308003797884596E-2</v>
      </c>
      <c r="Q283" s="41">
        <f>RANK(Table1[[#This Row],[∆W%]],Table1[∆W%])</f>
        <v>513</v>
      </c>
      <c r="R283" s="55">
        <f>Table1[W (proposed)]-Table1[[#This Row],[W (curr)]]</f>
        <v>-0.12080793029793391</v>
      </c>
      <c r="S283" s="46"/>
      <c r="T283" s="45"/>
      <c r="U283" s="45"/>
      <c r="V283" s="45"/>
      <c r="W283" s="45"/>
    </row>
    <row r="284" spans="1:23" s="43" customFormat="1">
      <c r="A284" s="36">
        <v>61103</v>
      </c>
      <c r="B284" s="36" t="s">
        <v>14</v>
      </c>
      <c r="C284" s="36" t="s">
        <v>783</v>
      </c>
      <c r="D284" s="36">
        <v>6110</v>
      </c>
      <c r="E284" s="36">
        <v>3</v>
      </c>
      <c r="F284" s="37">
        <v>10</v>
      </c>
      <c r="G284" s="38">
        <v>12003.808300000004</v>
      </c>
      <c r="H284" s="38">
        <f>Table1[[#This Row],[Cost]]+IF(Table1[[#This Row],[n]]=0,0,IFERROR(VLOOKUP(Table1[[#This Row],[DRG]],HCPCs,5,0),0))</f>
        <v>12033.238748412705</v>
      </c>
      <c r="I284" s="39">
        <v>4.1497999999999999</v>
      </c>
      <c r="J284" s="39">
        <f>Table1[[#This Row],[W (3M)]]-IFERROR((Table1[[#This Row],[W (3M)]]-Table1[[#This Row],[Adjusted Cost]]*Casemix/TotalCost)*EXP(-a/Table1[[#This Row],[n]]),)</f>
        <v>1.6412206334354891</v>
      </c>
      <c r="K284" s="39">
        <f>VLOOKUP(Table1[[#This Row],[BaseDRG]],BaseDRGTable,13+Table1[[#This Row],[severity]],FALSE)</f>
        <v>1.6412206334354891</v>
      </c>
      <c r="L284" s="39">
        <f>IF(Table1[[#This Row],[W (severity)]]&lt;Table1[[#This Row],[W (curr)]],MAX(Table1[[#This Row],[W (severity)]],0.7*Table1[[#This Row],[W (curr)]]),Table1[[#This Row],[W (severity)]])</f>
        <v>4.2922261885794484</v>
      </c>
      <c r="M284" s="39">
        <f>ROUND(IF(VLOOKUP(Table1[[#This Row],[BaseDRG]],BaseDRGTable,8,0)&gt;0,Table1[[#This Row],[w (limit)]]*Current_CaseMix/$L$797,Table1[[#This Row],[w (limit)]]),10)</f>
        <v>4.6013959124000001</v>
      </c>
      <c r="N284" s="41">
        <f>Table1[[#This Row],[n]]</f>
        <v>10</v>
      </c>
      <c r="O284" s="56">
        <v>6.1317516979706408</v>
      </c>
      <c r="P284" s="40">
        <f>Table1[[#This Row],[W (proposed)]]/Table1[[#This Row],[W (curr)]]-1</f>
        <v>-0.24957889049504822</v>
      </c>
      <c r="Q284" s="41">
        <f>RANK(Table1[[#This Row],[∆W%]],Table1[∆W%])</f>
        <v>742</v>
      </c>
      <c r="R284" s="55">
        <f>Table1[W (proposed)]-Table1[[#This Row],[W (curr)]]</f>
        <v>-1.5303557855706407</v>
      </c>
      <c r="S284" s="46"/>
      <c r="T284" s="45"/>
      <c r="U284" s="45"/>
      <c r="V284" s="45"/>
      <c r="W284" s="45"/>
    </row>
    <row r="285" spans="1:23" s="43" customFormat="1">
      <c r="A285" s="36">
        <v>61111</v>
      </c>
      <c r="B285" s="36" t="s">
        <v>14</v>
      </c>
      <c r="C285" s="36" t="s">
        <v>97</v>
      </c>
      <c r="D285" s="36">
        <v>6111</v>
      </c>
      <c r="E285" s="36">
        <v>1</v>
      </c>
      <c r="F285" s="37">
        <v>86</v>
      </c>
      <c r="G285" s="38">
        <v>11831.667285952612</v>
      </c>
      <c r="H285" s="38">
        <f>Table1[[#This Row],[Cost]]+IF(Table1[[#This Row],[n]]=0,0,IFERROR(VLOOKUP(Table1[[#This Row],[DRG]],HCPCs,5,0),0))</f>
        <v>11831.667285952612</v>
      </c>
      <c r="I285" s="39">
        <v>0.97020000000000106</v>
      </c>
      <c r="J285" s="39">
        <f>Table1[[#This Row],[W (3M)]]-IFERROR((Table1[[#This Row],[W (3M)]]-Table1[[#This Row],[Adjusted Cost]]*Casemix/TotalCost)*EXP(-a/Table1[[#This Row],[n]]),)</f>
        <v>1.404239417955282</v>
      </c>
      <c r="K285" s="39">
        <f>VLOOKUP(Table1[[#This Row],[BaseDRG]],BaseDRGTable,13+Table1[[#This Row],[severity]],FALSE)</f>
        <v>1.404239417955282</v>
      </c>
      <c r="L285" s="39">
        <f>IF(Table1[[#This Row],[W (severity)]]&lt;Table1[[#This Row],[W (curr)]],MAX(Table1[[#This Row],[W (severity)]],0.7*Table1[[#This Row],[W (curr)]]),Table1[[#This Row],[W (severity)]])</f>
        <v>1.404239417955282</v>
      </c>
      <c r="M285" s="39">
        <f>ROUND(IF(VLOOKUP(Table1[[#This Row],[BaseDRG]],BaseDRGTable,8,0)&gt;0,Table1[[#This Row],[w (limit)]]*Current_CaseMix/$L$797,Table1[[#This Row],[w (limit)]]),10)</f>
        <v>1.5053870029</v>
      </c>
      <c r="N285" s="41">
        <f>Table1[[#This Row],[n]]</f>
        <v>86</v>
      </c>
      <c r="O285" s="56">
        <v>0.97479110789502499</v>
      </c>
      <c r="P285" s="40">
        <f>Table1[[#This Row],[W (proposed)]]/Table1[[#This Row],[W (curr)]]-1</f>
        <v>0.54431753706776198</v>
      </c>
      <c r="Q285" s="41">
        <f>RANK(Table1[[#This Row],[∆W%]],Table1[∆W%])</f>
        <v>93</v>
      </c>
      <c r="R285" s="55">
        <f>Table1[W (proposed)]-Table1[[#This Row],[W (curr)]]</f>
        <v>0.53059589500497506</v>
      </c>
      <c r="S285" s="46"/>
      <c r="T285" s="45"/>
      <c r="U285" s="45"/>
      <c r="V285" s="45"/>
      <c r="W285" s="45"/>
    </row>
    <row r="286" spans="1:23" s="43" customFormat="1">
      <c r="A286" s="36">
        <v>61112</v>
      </c>
      <c r="B286" s="36" t="s">
        <v>14</v>
      </c>
      <c r="C286" s="36" t="s">
        <v>601</v>
      </c>
      <c r="D286" s="36">
        <v>6111</v>
      </c>
      <c r="E286" s="36">
        <v>2</v>
      </c>
      <c r="F286" s="37">
        <v>24</v>
      </c>
      <c r="G286" s="38">
        <v>12219.433987499999</v>
      </c>
      <c r="H286" s="38">
        <f>Table1[[#This Row],[Cost]]+IF(Table1[[#This Row],[n]]=0,0,IFERROR(VLOOKUP(Table1[[#This Row],[DRG]],HCPCs,5,0),0))</f>
        <v>12280.213174546825</v>
      </c>
      <c r="I286" s="39">
        <v>1.3917999999999999</v>
      </c>
      <c r="J286" s="39">
        <f>Table1[[#This Row],[W (3M)]]-IFERROR((Table1[[#This Row],[W (3M)]]-Table1[[#This Row],[Adjusted Cost]]*Casemix/TotalCost)*EXP(-a/Table1[[#This Row],[n]]),)</f>
        <v>1.4593940957933813</v>
      </c>
      <c r="K286" s="39">
        <f>VLOOKUP(Table1[[#This Row],[BaseDRG]],BaseDRGTable,13+Table1[[#This Row],[severity]],FALSE)</f>
        <v>1.4593940957933813</v>
      </c>
      <c r="L286" s="39">
        <f>IF(Table1[[#This Row],[W (severity)]]&lt;Table1[[#This Row],[W (curr)]],MAX(Table1[[#This Row],[W (severity)]],0.7*Table1[[#This Row],[W (curr)]]),Table1[[#This Row],[W (severity)]])</f>
        <v>1.4593940957933813</v>
      </c>
      <c r="M286" s="39">
        <f>ROUND(IF(VLOOKUP(Table1[[#This Row],[BaseDRG]],BaseDRGTable,8,0)&gt;0,Table1[[#This Row],[w (limit)]]*Current_CaseMix/$L$797,Table1[[#This Row],[w (limit)]]),10)</f>
        <v>1.5645144808</v>
      </c>
      <c r="N286" s="41">
        <f>Table1[[#This Row],[n]]</f>
        <v>24</v>
      </c>
      <c r="O286" s="56">
        <v>1.4888843557629958</v>
      </c>
      <c r="P286" s="40">
        <f>Table1[[#This Row],[W (proposed)]]/Table1[[#This Row],[W (curr)]]-1</f>
        <v>5.0796507293708881E-2</v>
      </c>
      <c r="Q286" s="41">
        <f>RANK(Table1[[#This Row],[∆W%]],Table1[∆W%])</f>
        <v>362</v>
      </c>
      <c r="R286" s="55">
        <f>Table1[W (proposed)]-Table1[[#This Row],[W (curr)]]</f>
        <v>7.563012503700417E-2</v>
      </c>
      <c r="S286" s="46"/>
      <c r="T286" s="45"/>
      <c r="U286" s="45"/>
      <c r="V286" s="45"/>
      <c r="W286" s="45"/>
    </row>
    <row r="287" spans="1:23" s="43" customFormat="1">
      <c r="A287" s="36">
        <v>61113</v>
      </c>
      <c r="B287" s="36" t="s">
        <v>14</v>
      </c>
      <c r="C287" s="36" t="s">
        <v>395</v>
      </c>
      <c r="D287" s="36">
        <v>6111</v>
      </c>
      <c r="E287" s="36">
        <v>3</v>
      </c>
      <c r="F287" s="37">
        <v>20</v>
      </c>
      <c r="G287" s="38">
        <v>17831.564353157893</v>
      </c>
      <c r="H287" s="38">
        <f>Table1[[#This Row],[Cost]]+IF(Table1[[#This Row],[n]]=0,0,IFERROR(VLOOKUP(Table1[[#This Row],[DRG]],HCPCs,5,0),0))</f>
        <v>18006.272119405916</v>
      </c>
      <c r="I287" s="39">
        <v>3.2323999999999993</v>
      </c>
      <c r="J287" s="39">
        <f>Table1[[#This Row],[W (3M)]]-IFERROR((Table1[[#This Row],[W (3M)]]-Table1[[#This Row],[Adjusted Cost]]*Casemix/TotalCost)*EXP(-a/Table1[[#This Row],[n]]),)</f>
        <v>2.1859510713155439</v>
      </c>
      <c r="K287" s="39">
        <f>VLOOKUP(Table1[[#This Row],[BaseDRG]],BaseDRGTable,13+Table1[[#This Row],[severity]],FALSE)</f>
        <v>2.1859510713155439</v>
      </c>
      <c r="L287" s="39">
        <f>IF(Table1[[#This Row],[W (severity)]]&lt;Table1[[#This Row],[W (curr)]],MAX(Table1[[#This Row],[W (severity)]],0.7*Table1[[#This Row],[W (curr)]]),Table1[[#This Row],[W (severity)]])</f>
        <v>3.127586897700489</v>
      </c>
      <c r="M287" s="39">
        <f>ROUND(IF(VLOOKUP(Table1[[#This Row],[BaseDRG]],BaseDRGTable,8,0)&gt;0,Table1[[#This Row],[w (limit)]]*Current_CaseMix/$L$797,Table1[[#This Row],[w (limit)]]),10)</f>
        <v>3.3528674712000002</v>
      </c>
      <c r="N287" s="41">
        <f>Table1[[#This Row],[n]]</f>
        <v>20</v>
      </c>
      <c r="O287" s="56">
        <v>4.4679812824292702</v>
      </c>
      <c r="P287" s="40">
        <f>Table1[[#This Row],[W (proposed)]]/Table1[[#This Row],[W (curr)]]-1</f>
        <v>-0.24957889049682314</v>
      </c>
      <c r="Q287" s="41">
        <f>RANK(Table1[[#This Row],[∆W%]],Table1[∆W%])</f>
        <v>747</v>
      </c>
      <c r="R287" s="55">
        <f>Table1[W (proposed)]-Table1[[#This Row],[W (curr)]]</f>
        <v>-1.11511381122927</v>
      </c>
      <c r="S287" s="46"/>
      <c r="T287" s="45"/>
      <c r="U287" s="45"/>
      <c r="V287" s="45"/>
      <c r="W287" s="45"/>
    </row>
    <row r="288" spans="1:23" s="43" customFormat="1">
      <c r="A288" s="36">
        <v>61121</v>
      </c>
      <c r="B288" s="36" t="s">
        <v>14</v>
      </c>
      <c r="C288" s="36" t="s">
        <v>81</v>
      </c>
      <c r="D288" s="36">
        <v>6112</v>
      </c>
      <c r="E288" s="36">
        <v>1</v>
      </c>
      <c r="F288" s="37">
        <v>541</v>
      </c>
      <c r="G288" s="38">
        <v>4934.1926960489827</v>
      </c>
      <c r="H288" s="38">
        <f>Table1[[#This Row],[Cost]]+IF(Table1[[#This Row],[n]]=0,0,IFERROR(VLOOKUP(Table1[[#This Row],[DRG]],HCPCs,5,0),0))</f>
        <v>5243.6135598180399</v>
      </c>
      <c r="I288" s="39">
        <v>0.95259999999998779</v>
      </c>
      <c r="J288" s="39">
        <f>Table1[[#This Row],[W (3M)]]-IFERROR((Table1[[#This Row],[W (3M)]]-Table1[[#This Row],[Adjusted Cost]]*Casemix/TotalCost)*EXP(-a/Table1[[#This Row],[n]]),)</f>
        <v>0.62462047943754184</v>
      </c>
      <c r="K288" s="39">
        <f>VLOOKUP(Table1[[#This Row],[BaseDRG]],BaseDRGTable,13+Table1[[#This Row],[severity]],FALSE)</f>
        <v>0.62462047943754184</v>
      </c>
      <c r="L288" s="39">
        <f>IF(Table1[[#This Row],[W (severity)]]&lt;Table1[[#This Row],[W (curr)]],MAX(Table1[[#This Row],[W (severity)]],0.7*Table1[[#This Row],[W (curr)]]),Table1[[#This Row],[W (severity)]])</f>
        <v>0.62462047943754184</v>
      </c>
      <c r="M288" s="39">
        <f>ROUND(IF(VLOOKUP(Table1[[#This Row],[BaseDRG]],BaseDRGTable,8,0)&gt;0,Table1[[#This Row],[w (limit)]]*Current_CaseMix/$L$797,Table1[[#This Row],[w (limit)]]),10)</f>
        <v>0.66961199029999996</v>
      </c>
      <c r="N288" s="41">
        <f>Table1[[#This Row],[n]]</f>
        <v>541</v>
      </c>
      <c r="O288" s="56">
        <v>0.61380477956942836</v>
      </c>
      <c r="P288" s="40">
        <f>Table1[[#This Row],[W (proposed)]]/Table1[[#This Row],[W (curr)]]-1</f>
        <v>9.0920130615012917E-2</v>
      </c>
      <c r="Q288" s="41">
        <f>RANK(Table1[[#This Row],[∆W%]],Table1[∆W%])</f>
        <v>316</v>
      </c>
      <c r="R288" s="55">
        <f>Table1[W (proposed)]-Table1[[#This Row],[W (curr)]]</f>
        <v>5.5807210730571599E-2</v>
      </c>
      <c r="S288" s="46"/>
      <c r="T288" s="45"/>
      <c r="U288" s="45"/>
      <c r="V288" s="45"/>
      <c r="W288" s="45"/>
    </row>
    <row r="289" spans="1:23" s="43" customFormat="1">
      <c r="A289" s="36">
        <v>61122</v>
      </c>
      <c r="B289" s="36" t="s">
        <v>14</v>
      </c>
      <c r="C289" s="36" t="s">
        <v>721</v>
      </c>
      <c r="D289" s="36">
        <v>6112</v>
      </c>
      <c r="E289" s="36">
        <v>2</v>
      </c>
      <c r="F289" s="37">
        <v>51</v>
      </c>
      <c r="G289" s="38">
        <v>5592.7716815359481</v>
      </c>
      <c r="H289" s="38">
        <f>Table1[[#This Row],[Cost]]+IF(Table1[[#This Row],[n]]=0,0,IFERROR(VLOOKUP(Table1[[#This Row],[DRG]],HCPCs,5,0),0))</f>
        <v>5990.9954378902303</v>
      </c>
      <c r="I289" s="39">
        <v>1.2415000000000007</v>
      </c>
      <c r="J289" s="39">
        <f>Table1[[#This Row],[W (3M)]]-IFERROR((Table1[[#This Row],[W (3M)]]-Table1[[#This Row],[Adjusted Cost]]*Casemix/TotalCost)*EXP(-a/Table1[[#This Row],[n]]),)</f>
        <v>0.72131829615006249</v>
      </c>
      <c r="K289" s="39">
        <f>VLOOKUP(Table1[[#This Row],[BaseDRG]],BaseDRGTable,13+Table1[[#This Row],[severity]],FALSE)</f>
        <v>0.72131829615006249</v>
      </c>
      <c r="L289" s="39">
        <f>IF(Table1[[#This Row],[W (severity)]]&lt;Table1[[#This Row],[W (curr)]],MAX(Table1[[#This Row],[W (severity)]],0.7*Table1[[#This Row],[W (curr)]]),Table1[[#This Row],[W (severity)]])</f>
        <v>0.82661773532781246</v>
      </c>
      <c r="M289" s="39">
        <f>ROUND(IF(VLOOKUP(Table1[[#This Row],[BaseDRG]],BaseDRGTable,8,0)&gt;0,Table1[[#This Row],[w (limit)]]*Current_CaseMix/$L$797,Table1[[#This Row],[w (limit)]]),10)</f>
        <v>0.88615914009999996</v>
      </c>
      <c r="N289" s="41">
        <f>Table1[[#This Row],[n]]</f>
        <v>51</v>
      </c>
      <c r="O289" s="56">
        <v>1.1808824790397321</v>
      </c>
      <c r="P289" s="40">
        <f>Table1[[#This Row],[W (proposed)]]/Table1[[#This Row],[W (curr)]]-1</f>
        <v>-0.2495788905085583</v>
      </c>
      <c r="Q289" s="41">
        <f>RANK(Table1[[#This Row],[∆W%]],Table1[∆W%])</f>
        <v>768</v>
      </c>
      <c r="R289" s="55">
        <f>Table1[W (proposed)]-Table1[[#This Row],[W (curr)]]</f>
        <v>-0.29472333893973213</v>
      </c>
      <c r="S289" s="46"/>
      <c r="T289" s="45"/>
      <c r="U289" s="45"/>
      <c r="V289" s="45"/>
      <c r="W289" s="45"/>
    </row>
    <row r="290" spans="1:23" s="43" customFormat="1">
      <c r="A290" s="36">
        <v>61123</v>
      </c>
      <c r="B290" s="36" t="s">
        <v>14</v>
      </c>
      <c r="C290" s="36" t="s">
        <v>606</v>
      </c>
      <c r="D290" s="36">
        <v>6112</v>
      </c>
      <c r="E290" s="36">
        <v>3</v>
      </c>
      <c r="F290" s="37">
        <v>15</v>
      </c>
      <c r="G290" s="38">
        <v>14085.280799999997</v>
      </c>
      <c r="H290" s="38">
        <f>Table1[[#This Row],[Cost]]+IF(Table1[[#This Row],[n]]=0,0,IFERROR(VLOOKUP(Table1[[#This Row],[DRG]],HCPCs,5,0),0))</f>
        <v>14085.280799999997</v>
      </c>
      <c r="I290" s="39">
        <v>2.4695999999999998</v>
      </c>
      <c r="J290" s="39">
        <f>Table1[[#This Row],[W (3M)]]-IFERROR((Table1[[#This Row],[W (3M)]]-Table1[[#This Row],[Adjusted Cost]]*Casemix/TotalCost)*EXP(-a/Table1[[#This Row],[n]]),)</f>
        <v>1.7177267116107977</v>
      </c>
      <c r="K290" s="39">
        <f>VLOOKUP(Table1[[#This Row],[BaseDRG]],BaseDRGTable,13+Table1[[#This Row],[severity]],FALSE)</f>
        <v>1.7177267116107977</v>
      </c>
      <c r="L290" s="39">
        <f>IF(Table1[[#This Row],[W (severity)]]&lt;Table1[[#This Row],[W (curr)]],MAX(Table1[[#This Row],[W (severity)]],0.7*Table1[[#This Row],[W (curr)]]),Table1[[#This Row],[W (severity)]])</f>
        <v>1.7177267116107977</v>
      </c>
      <c r="M290" s="39">
        <f>ROUND(IF(VLOOKUP(Table1[[#This Row],[BaseDRG]],BaseDRGTable,8,0)&gt;0,Table1[[#This Row],[w (limit)]]*Current_CaseMix/$L$797,Table1[[#This Row],[w (limit)]]),10)</f>
        <v>1.8414548354</v>
      </c>
      <c r="N290" s="41">
        <f>Table1[[#This Row],[n]]</f>
        <v>15</v>
      </c>
      <c r="O290" s="56">
        <v>1.3708983842286058</v>
      </c>
      <c r="P290" s="40">
        <f>Table1[[#This Row],[W (proposed)]]/Table1[[#This Row],[W (curr)]]-1</f>
        <v>0.34324677640945134</v>
      </c>
      <c r="Q290" s="41">
        <f>RANK(Table1[[#This Row],[∆W%]],Table1[∆W%])</f>
        <v>150</v>
      </c>
      <c r="R290" s="55">
        <f>Table1[W (proposed)]-Table1[[#This Row],[W (curr)]]</f>
        <v>0.47055645117139422</v>
      </c>
      <c r="S290" s="46"/>
      <c r="T290" s="45"/>
      <c r="U290" s="45"/>
      <c r="V290" s="45"/>
      <c r="W290" s="45"/>
    </row>
    <row r="291" spans="1:23" s="43" customFormat="1">
      <c r="A291" s="36">
        <v>61131</v>
      </c>
      <c r="B291" s="36" t="s">
        <v>14</v>
      </c>
      <c r="C291" s="36" t="s">
        <v>46</v>
      </c>
      <c r="D291" s="36">
        <v>6113</v>
      </c>
      <c r="E291" s="36">
        <v>1</v>
      </c>
      <c r="F291" s="37">
        <v>3192</v>
      </c>
      <c r="G291" s="38">
        <v>5446.9209360872692</v>
      </c>
      <c r="H291" s="38">
        <f>Table1[[#This Row],[Cost]]+IF(Table1[[#This Row],[n]]=0,0,IFERROR(VLOOKUP(Table1[[#This Row],[DRG]],HCPCs,5,0),0))</f>
        <v>5446.9209360872692</v>
      </c>
      <c r="I291" s="39">
        <v>0.90479999999999883</v>
      </c>
      <c r="J291" s="39">
        <f>Table1[[#This Row],[W (3M)]]-IFERROR((Table1[[#This Row],[W (3M)]]-Table1[[#This Row],[Adjusted Cost]]*Casemix/TotalCost)*EXP(-a/Table1[[#This Row],[n]]),)</f>
        <v>0.64839859630248164</v>
      </c>
      <c r="K291" s="39">
        <f>VLOOKUP(Table1[[#This Row],[BaseDRG]],BaseDRGTable,13+Table1[[#This Row],[severity]],FALSE)</f>
        <v>0.64839859630248164</v>
      </c>
      <c r="L291" s="39">
        <f>IF(Table1[[#This Row],[W (severity)]]&lt;Table1[[#This Row],[W (curr)]],MAX(Table1[[#This Row],[W (severity)]],0.7*Table1[[#This Row],[W (curr)]]),Table1[[#This Row],[W (severity)]])</f>
        <v>0.64839859630248164</v>
      </c>
      <c r="M291" s="39">
        <f>ROUND(IF(VLOOKUP(Table1[[#This Row],[BaseDRG]],BaseDRGTable,8,0)&gt;0,Table1[[#This Row],[w (limit)]]*Current_CaseMix/$L$797,Table1[[#This Row],[w (limit)]]),10)</f>
        <v>0.69510284860000005</v>
      </c>
      <c r="N291" s="41">
        <f>Table1[[#This Row],[n]]</f>
        <v>3192</v>
      </c>
      <c r="O291" s="56">
        <v>0.60870720838795866</v>
      </c>
      <c r="P291" s="40">
        <f>Table1[[#This Row],[W (proposed)]]/Table1[[#This Row],[W (curr)]]-1</f>
        <v>0.14193300000642872</v>
      </c>
      <c r="Q291" s="41">
        <f>RANK(Table1[[#This Row],[∆W%]],Table1[∆W%])</f>
        <v>279</v>
      </c>
      <c r="R291" s="55">
        <f>Table1[W (proposed)]-Table1[[#This Row],[W (curr)]]</f>
        <v>8.639564021204138E-2</v>
      </c>
      <c r="S291" s="46"/>
      <c r="T291" s="45"/>
      <c r="U291" s="45"/>
      <c r="V291" s="45"/>
      <c r="W291" s="45"/>
    </row>
    <row r="292" spans="1:23" s="43" customFormat="1">
      <c r="A292" s="36">
        <v>61132</v>
      </c>
      <c r="B292" s="36" t="s">
        <v>14</v>
      </c>
      <c r="C292" s="36" t="s">
        <v>335</v>
      </c>
      <c r="D292" s="36">
        <v>6113</v>
      </c>
      <c r="E292" s="36">
        <v>2</v>
      </c>
      <c r="F292" s="37">
        <v>166</v>
      </c>
      <c r="G292" s="38">
        <v>7469.6343647610329</v>
      </c>
      <c r="H292" s="38">
        <f>Table1[[#This Row],[Cost]]+IF(Table1[[#This Row],[n]]=0,0,IFERROR(VLOOKUP(Table1[[#This Row],[DRG]],HCPCs,5,0),0))</f>
        <v>7484.7612421290933</v>
      </c>
      <c r="I292" s="39">
        <v>1.0030999999999484</v>
      </c>
      <c r="J292" s="39">
        <f>Table1[[#This Row],[W (3M)]]-IFERROR((Table1[[#This Row],[W (3M)]]-Table1[[#This Row],[Adjusted Cost]]*Casemix/TotalCost)*EXP(-a/Table1[[#This Row],[n]]),)</f>
        <v>0.891433170256825</v>
      </c>
      <c r="K292" s="39">
        <f>VLOOKUP(Table1[[#This Row],[BaseDRG]],BaseDRGTable,13+Table1[[#This Row],[severity]],FALSE)</f>
        <v>0.891433170256825</v>
      </c>
      <c r="L292" s="39">
        <f>IF(Table1[[#This Row],[W (severity)]]&lt;Table1[[#This Row],[W (curr)]],MAX(Table1[[#This Row],[W (severity)]],0.7*Table1[[#This Row],[W (curr)]]),Table1[[#This Row],[W (severity)]])</f>
        <v>0.891433170256825</v>
      </c>
      <c r="M292" s="39">
        <f>ROUND(IF(VLOOKUP(Table1[[#This Row],[BaseDRG]],BaseDRGTable,8,0)&gt;0,Table1[[#This Row],[w (limit)]]*Current_CaseMix/$L$797,Table1[[#This Row],[w (limit)]]),10)</f>
        <v>0.95564324099999998</v>
      </c>
      <c r="N292" s="41">
        <f>Table1[[#This Row],[n]]</f>
        <v>166</v>
      </c>
      <c r="O292" s="56">
        <v>0.87730258582777965</v>
      </c>
      <c r="P292" s="40">
        <f>Table1[[#This Row],[W (proposed)]]/Table1[[#This Row],[W (curr)]]-1</f>
        <v>8.9297189405069366E-2</v>
      </c>
      <c r="Q292" s="41">
        <f>RANK(Table1[[#This Row],[∆W%]],Table1[∆W%])</f>
        <v>320</v>
      </c>
      <c r="R292" s="55">
        <f>Table1[W (proposed)]-Table1[[#This Row],[W (curr)]]</f>
        <v>7.834065517222033E-2</v>
      </c>
      <c r="S292" s="46"/>
      <c r="T292" s="45"/>
      <c r="U292" s="45"/>
      <c r="V292" s="45"/>
      <c r="W292" s="45"/>
    </row>
    <row r="293" spans="1:23" s="43" customFormat="1">
      <c r="A293" s="36">
        <v>61133</v>
      </c>
      <c r="B293" s="36" t="s">
        <v>14</v>
      </c>
      <c r="C293" s="36" t="s">
        <v>358</v>
      </c>
      <c r="D293" s="36">
        <v>6113</v>
      </c>
      <c r="E293" s="36">
        <v>3</v>
      </c>
      <c r="F293" s="37">
        <v>53</v>
      </c>
      <c r="G293" s="38">
        <v>12974.479174905657</v>
      </c>
      <c r="H293" s="38">
        <f>Table1[[#This Row],[Cost]]+IF(Table1[[#This Row],[n]]=0,0,IFERROR(VLOOKUP(Table1[[#This Row],[DRG]],HCPCs,5,0),0))</f>
        <v>12974.479174905657</v>
      </c>
      <c r="I293" s="39">
        <v>1.4332999999999985</v>
      </c>
      <c r="J293" s="39">
        <f>Table1[[#This Row],[W (3M)]]-IFERROR((Table1[[#This Row],[W (3M)]]-Table1[[#This Row],[Adjusted Cost]]*Casemix/TotalCost)*EXP(-a/Table1[[#This Row],[n]]),)</f>
        <v>1.5426588515417696</v>
      </c>
      <c r="K293" s="39">
        <f>VLOOKUP(Table1[[#This Row],[BaseDRG]],BaseDRGTable,13+Table1[[#This Row],[severity]],FALSE)</f>
        <v>1.5426588515417696</v>
      </c>
      <c r="L293" s="39">
        <f>IF(Table1[[#This Row],[W (severity)]]&lt;Table1[[#This Row],[W (curr)]],MAX(Table1[[#This Row],[W (severity)]],0.7*Table1[[#This Row],[W (curr)]]),Table1[[#This Row],[W (severity)]])</f>
        <v>1.5426588515417696</v>
      </c>
      <c r="M293" s="39">
        <f>ROUND(IF(VLOOKUP(Table1[[#This Row],[BaseDRG]],BaseDRGTable,8,0)&gt;0,Table1[[#This Row],[w (limit)]]*Current_CaseMix/$L$797,Table1[[#This Row],[w (limit)]]),10)</f>
        <v>1.6537768100000001</v>
      </c>
      <c r="N293" s="41">
        <f>Table1[[#This Row],[n]]</f>
        <v>53</v>
      </c>
      <c r="O293" s="56">
        <v>1.2164548641833617</v>
      </c>
      <c r="P293" s="40">
        <f>Table1[[#This Row],[W (proposed)]]/Table1[[#This Row],[W (curr)]]-1</f>
        <v>0.3595052793925273</v>
      </c>
      <c r="Q293" s="41">
        <f>RANK(Table1[[#This Row],[∆W%]],Table1[∆W%])</f>
        <v>142</v>
      </c>
      <c r="R293" s="55">
        <f>Table1[W (proposed)]-Table1[[#This Row],[W (curr)]]</f>
        <v>0.43732194581663841</v>
      </c>
      <c r="S293" s="46"/>
      <c r="T293" s="45"/>
      <c r="U293" s="45"/>
      <c r="V293" s="45"/>
      <c r="W293" s="45"/>
    </row>
    <row r="294" spans="1:23" s="43" customFormat="1">
      <c r="A294" s="36">
        <v>61141</v>
      </c>
      <c r="B294" s="36" t="s">
        <v>14</v>
      </c>
      <c r="C294" s="36" t="s">
        <v>57</v>
      </c>
      <c r="D294" s="36">
        <v>6114</v>
      </c>
      <c r="E294" s="36">
        <v>1</v>
      </c>
      <c r="F294" s="37">
        <v>1787</v>
      </c>
      <c r="G294" s="38">
        <v>4258.4413077716117</v>
      </c>
      <c r="H294" s="38">
        <f>Table1[[#This Row],[Cost]]+IF(Table1[[#This Row],[n]]=0,0,IFERROR(VLOOKUP(Table1[[#This Row],[DRG]],HCPCs,5,0),0))</f>
        <v>4258.4413077716117</v>
      </c>
      <c r="I294" s="39">
        <v>0.74300000000001987</v>
      </c>
      <c r="J294" s="39">
        <f>Table1[[#This Row],[W (3M)]]-IFERROR((Table1[[#This Row],[W (3M)]]-Table1[[#This Row],[Adjusted Cost]]*Casemix/TotalCost)*EXP(-a/Table1[[#This Row],[n]]),)</f>
        <v>0.5069780473923382</v>
      </c>
      <c r="K294" s="39">
        <f>VLOOKUP(Table1[[#This Row],[BaseDRG]],BaseDRGTable,13+Table1[[#This Row],[severity]],FALSE)</f>
        <v>0.5069780473923382</v>
      </c>
      <c r="L294" s="39">
        <f>IF(Table1[[#This Row],[W (severity)]]&lt;Table1[[#This Row],[W (curr)]],MAX(Table1[[#This Row],[W (severity)]],0.7*Table1[[#This Row],[W (curr)]]),Table1[[#This Row],[W (severity)]])</f>
        <v>0.5069780473923382</v>
      </c>
      <c r="M294" s="39">
        <f>ROUND(IF(VLOOKUP(Table1[[#This Row],[BaseDRG]],BaseDRGTable,8,0)&gt;0,Table1[[#This Row],[w (limit)]]*Current_CaseMix/$L$797,Table1[[#This Row],[w (limit)]]),10)</f>
        <v>0.54349575549999996</v>
      </c>
      <c r="N294" s="41">
        <f>Table1[[#This Row],[n]]</f>
        <v>1787</v>
      </c>
      <c r="O294" s="56">
        <v>0.52536347295486641</v>
      </c>
      <c r="P294" s="40">
        <f>Table1[[#This Row],[W (proposed)]]/Table1[[#This Row],[W (curr)]]-1</f>
        <v>3.4513786128201662E-2</v>
      </c>
      <c r="Q294" s="41">
        <f>RANK(Table1[[#This Row],[∆W%]],Table1[∆W%])</f>
        <v>376</v>
      </c>
      <c r="R294" s="55">
        <f>Table1[W (proposed)]-Table1[[#This Row],[W (curr)]]</f>
        <v>1.8132282545133549E-2</v>
      </c>
      <c r="S294" s="46"/>
      <c r="T294" s="45"/>
      <c r="U294" s="45"/>
      <c r="V294" s="45"/>
      <c r="W294" s="45"/>
    </row>
    <row r="295" spans="1:23" s="43" customFormat="1">
      <c r="A295" s="36">
        <v>61142</v>
      </c>
      <c r="B295" s="36" t="s">
        <v>14</v>
      </c>
      <c r="C295" s="36" t="s">
        <v>578</v>
      </c>
      <c r="D295" s="36">
        <v>6114</v>
      </c>
      <c r="E295" s="36">
        <v>2</v>
      </c>
      <c r="F295" s="37">
        <v>44</v>
      </c>
      <c r="G295" s="38">
        <v>4676.6040679046564</v>
      </c>
      <c r="H295" s="38">
        <f>Table1[[#This Row],[Cost]]+IF(Table1[[#This Row],[n]]=0,0,IFERROR(VLOOKUP(Table1[[#This Row],[DRG]],HCPCs,5,0),0))</f>
        <v>4777.3361348952649</v>
      </c>
      <c r="I295" s="39">
        <v>1.0406000000000004</v>
      </c>
      <c r="J295" s="39">
        <f>Table1[[#This Row],[W (3M)]]-IFERROR((Table1[[#This Row],[W (3M)]]-Table1[[#This Row],[Adjusted Cost]]*Casemix/TotalCost)*EXP(-a/Table1[[#This Row],[n]]),)</f>
        <v>0.57713884410147376</v>
      </c>
      <c r="K295" s="39">
        <f>VLOOKUP(Table1[[#This Row],[BaseDRG]],BaseDRGTable,13+Table1[[#This Row],[severity]],FALSE)</f>
        <v>0.57713884410147376</v>
      </c>
      <c r="L295" s="39">
        <f>IF(Table1[[#This Row],[W (severity)]]&lt;Table1[[#This Row],[W (curr)]],MAX(Table1[[#This Row],[W (severity)]],0.7*Table1[[#This Row],[W (curr)]]),Table1[[#This Row],[W (severity)]])</f>
        <v>0.57713884410147376</v>
      </c>
      <c r="M295" s="39">
        <f>ROUND(IF(VLOOKUP(Table1[[#This Row],[BaseDRG]],BaseDRGTable,8,0)&gt;0,Table1[[#This Row],[w (limit)]]*Current_CaseMix/$L$797,Table1[[#This Row],[w (limit)]]),10)</f>
        <v>0.61871024529999996</v>
      </c>
      <c r="N295" s="41">
        <f>Table1[[#This Row],[n]]</f>
        <v>44</v>
      </c>
      <c r="O295" s="56">
        <v>0.73896860698607802</v>
      </c>
      <c r="P295" s="40">
        <f>Table1[[#This Row],[W (proposed)]]/Table1[[#This Row],[W (curr)]]-1</f>
        <v>-0.16273811979179742</v>
      </c>
      <c r="Q295" s="41">
        <f>RANK(Table1[[#This Row],[∆W%]],Table1[∆W%])</f>
        <v>606</v>
      </c>
      <c r="R295" s="55">
        <f>Table1[W (proposed)]-Table1[[#This Row],[W (curr)]]</f>
        <v>-0.12025836168607806</v>
      </c>
      <c r="S295" s="46"/>
      <c r="T295" s="45"/>
      <c r="U295" s="45"/>
      <c r="V295" s="45"/>
      <c r="W295" s="45"/>
    </row>
    <row r="296" spans="1:23" s="43" customFormat="1">
      <c r="A296" s="36">
        <v>61143</v>
      </c>
      <c r="B296" s="36" t="s">
        <v>14</v>
      </c>
      <c r="C296" s="36" t="s">
        <v>750</v>
      </c>
      <c r="D296" s="36">
        <v>6114</v>
      </c>
      <c r="E296" s="36">
        <v>3</v>
      </c>
      <c r="F296" s="37">
        <v>15</v>
      </c>
      <c r="G296" s="38">
        <v>8275.9038333333356</v>
      </c>
      <c r="H296" s="38">
        <f>Table1[[#This Row],[Cost]]+IF(Table1[[#This Row],[n]]=0,0,IFERROR(VLOOKUP(Table1[[#This Row],[DRG]],HCPCs,5,0),0))</f>
        <v>9662.0757925659636</v>
      </c>
      <c r="I296" s="39">
        <v>2.1488999999999998</v>
      </c>
      <c r="J296" s="39">
        <f>Table1[[#This Row],[W (3M)]]-IFERROR((Table1[[#This Row],[W (3M)]]-Table1[[#This Row],[Adjusted Cost]]*Casemix/TotalCost)*EXP(-a/Table1[[#This Row],[n]]),)</f>
        <v>1.2019305099582949</v>
      </c>
      <c r="K296" s="39">
        <f>VLOOKUP(Table1[[#This Row],[BaseDRG]],BaseDRGTable,13+Table1[[#This Row],[severity]],FALSE)</f>
        <v>1.2019305099582949</v>
      </c>
      <c r="L296" s="39">
        <f>IF(Table1[[#This Row],[W (severity)]]&lt;Table1[[#This Row],[W (curr)]],MAX(Table1[[#This Row],[W (severity)]],0.7*Table1[[#This Row],[W (curr)]]),Table1[[#This Row],[W (severity)]])</f>
        <v>1.2019305099582949</v>
      </c>
      <c r="M296" s="39">
        <f>ROUND(IF(VLOOKUP(Table1[[#This Row],[BaseDRG]],BaseDRGTable,8,0)&gt;0,Table1[[#This Row],[w (limit)]]*Current_CaseMix/$L$797,Table1[[#This Row],[w (limit)]]),10)</f>
        <v>1.2885057526000001</v>
      </c>
      <c r="N296" s="41">
        <f>Table1[[#This Row],[n]]</f>
        <v>15</v>
      </c>
      <c r="O296" s="56">
        <v>0.82599906563043257</v>
      </c>
      <c r="P296" s="40">
        <f>Table1[[#This Row],[W (proposed)]]/Table1[[#This Row],[W (curr)]]-1</f>
        <v>0.55993608977821974</v>
      </c>
      <c r="Q296" s="41">
        <f>RANK(Table1[[#This Row],[∆W%]],Table1[∆W%])</f>
        <v>87</v>
      </c>
      <c r="R296" s="55">
        <f>Table1[W (proposed)]-Table1[[#This Row],[W (curr)]]</f>
        <v>0.46250668696956754</v>
      </c>
      <c r="S296" s="46"/>
      <c r="T296" s="45"/>
      <c r="U296" s="45"/>
      <c r="V296" s="45"/>
      <c r="W296" s="45"/>
    </row>
    <row r="297" spans="1:23" s="43" customFormat="1">
      <c r="A297" s="36">
        <v>61201</v>
      </c>
      <c r="B297" s="36" t="s">
        <v>14</v>
      </c>
      <c r="C297" s="36" t="s">
        <v>98</v>
      </c>
      <c r="D297" s="36">
        <v>6120</v>
      </c>
      <c r="E297" s="36">
        <v>1</v>
      </c>
      <c r="F297" s="37">
        <v>514</v>
      </c>
      <c r="G297" s="38">
        <v>8742.355347192175</v>
      </c>
      <c r="H297" s="38">
        <f>Table1[[#This Row],[Cost]]+IF(Table1[[#This Row],[n]]=0,0,IFERROR(VLOOKUP(Table1[[#This Row],[DRG]],HCPCs,5,0),0))</f>
        <v>8920.9927769362857</v>
      </c>
      <c r="I297" s="39">
        <v>1.6458000000000064</v>
      </c>
      <c r="J297" s="39">
        <f>Table1[[#This Row],[W (3M)]]-IFERROR((Table1[[#This Row],[W (3M)]]-Table1[[#This Row],[Adjusted Cost]]*Casemix/TotalCost)*EXP(-a/Table1[[#This Row],[n]]),)</f>
        <v>1.0627531887625865</v>
      </c>
      <c r="K297" s="39">
        <f>VLOOKUP(Table1[[#This Row],[BaseDRG]],BaseDRGTable,13+Table1[[#This Row],[severity]],FALSE)</f>
        <v>1.0627531887625865</v>
      </c>
      <c r="L297" s="39">
        <f>IF(Table1[[#This Row],[W (severity)]]&lt;Table1[[#This Row],[W (curr)]],MAX(Table1[[#This Row],[W (severity)]],0.7*Table1[[#This Row],[W (curr)]]),Table1[[#This Row],[W (severity)]])</f>
        <v>1.0627531887625865</v>
      </c>
      <c r="M297" s="39">
        <f>ROUND(IF(VLOOKUP(Table1[[#This Row],[BaseDRG]],BaseDRGTable,8,0)&gt;0,Table1[[#This Row],[w (limit)]]*Current_CaseMix/$L$797,Table1[[#This Row],[w (limit)]]),10)</f>
        <v>1.1393034672</v>
      </c>
      <c r="N297" s="41">
        <f>Table1[[#This Row],[n]]</f>
        <v>514</v>
      </c>
      <c r="O297" s="56">
        <v>1.4371412503717333</v>
      </c>
      <c r="P297" s="40">
        <f>Table1[[#This Row],[W (proposed)]]/Table1[[#This Row],[W (curr)]]-1</f>
        <v>-0.20724322198301259</v>
      </c>
      <c r="Q297" s="41">
        <f>RANK(Table1[[#This Row],[∆W%]],Table1[∆W%])</f>
        <v>645</v>
      </c>
      <c r="R297" s="55">
        <f>Table1[W (proposed)]-Table1[[#This Row],[W (curr)]]</f>
        <v>-0.29783778317173337</v>
      </c>
      <c r="S297" s="46"/>
      <c r="T297" s="45"/>
      <c r="U297" s="45"/>
      <c r="V297" s="45"/>
      <c r="W297" s="45"/>
    </row>
    <row r="298" spans="1:23" s="43" customFormat="1">
      <c r="A298" s="36">
        <v>61202</v>
      </c>
      <c r="B298" s="36" t="s">
        <v>14</v>
      </c>
      <c r="C298" s="36" t="s">
        <v>752</v>
      </c>
      <c r="D298" s="36">
        <v>6120</v>
      </c>
      <c r="E298" s="36">
        <v>2</v>
      </c>
      <c r="F298" s="37">
        <v>634</v>
      </c>
      <c r="G298" s="38">
        <v>11994.334519694341</v>
      </c>
      <c r="H298" s="38">
        <f>Table1[[#This Row],[Cost]]+IF(Table1[[#This Row],[n]]=0,0,IFERROR(VLOOKUP(Table1[[#This Row],[DRG]],HCPCs,5,0),0))</f>
        <v>11994.334519694341</v>
      </c>
      <c r="I298" s="39">
        <v>2.2815999999999979</v>
      </c>
      <c r="J298" s="39">
        <f>Table1[[#This Row],[W (3M)]]-IFERROR((Table1[[#This Row],[W (3M)]]-Table1[[#This Row],[Adjusted Cost]]*Casemix/TotalCost)*EXP(-a/Table1[[#This Row],[n]]),)</f>
        <v>1.4287345842567367</v>
      </c>
      <c r="K298" s="39">
        <f>VLOOKUP(Table1[[#This Row],[BaseDRG]],BaseDRGTable,13+Table1[[#This Row],[severity]],FALSE)</f>
        <v>1.4287345842567367</v>
      </c>
      <c r="L298" s="39">
        <f>IF(Table1[[#This Row],[W (severity)]]&lt;Table1[[#This Row],[W (curr)]],MAX(Table1[[#This Row],[W (severity)]],0.7*Table1[[#This Row],[W (curr)]]),Table1[[#This Row],[W (severity)]])</f>
        <v>1.4287345842567367</v>
      </c>
      <c r="M298" s="39">
        <f>ROUND(IF(VLOOKUP(Table1[[#This Row],[BaseDRG]],BaseDRGTable,8,0)&gt;0,Table1[[#This Row],[w (limit)]]*Current_CaseMix/$L$797,Table1[[#This Row],[w (limit)]]),10)</f>
        <v>1.5316465599</v>
      </c>
      <c r="N298" s="41">
        <f>Table1[[#This Row],[n]]</f>
        <v>634</v>
      </c>
      <c r="O298" s="56">
        <v>1.5370043597098904</v>
      </c>
      <c r="P298" s="40">
        <f>Table1[[#This Row],[W (proposed)]]/Table1[[#This Row],[W (curr)]]-1</f>
        <v>-3.485871576123345E-3</v>
      </c>
      <c r="Q298" s="41">
        <f>RANK(Table1[[#This Row],[∆W%]],Table1[∆W%])</f>
        <v>444</v>
      </c>
      <c r="R298" s="55">
        <f>Table1[W (proposed)]-Table1[[#This Row],[W (curr)]]</f>
        <v>-5.3577998098903734E-3</v>
      </c>
      <c r="S298" s="46"/>
      <c r="T298" s="45"/>
      <c r="U298" s="45"/>
      <c r="V298" s="45"/>
      <c r="W298" s="45"/>
    </row>
    <row r="299" spans="1:23" s="43" customFormat="1">
      <c r="A299" s="36">
        <v>61203</v>
      </c>
      <c r="B299" s="36" t="s">
        <v>14</v>
      </c>
      <c r="C299" s="36" t="s">
        <v>819</v>
      </c>
      <c r="D299" s="36">
        <v>6120</v>
      </c>
      <c r="E299" s="36">
        <v>3</v>
      </c>
      <c r="F299" s="37">
        <v>95</v>
      </c>
      <c r="G299" s="38">
        <v>17621.336090815232</v>
      </c>
      <c r="H299" s="38">
        <f>Table1[[#This Row],[Cost]]+IF(Table1[[#This Row],[n]]=0,0,IFERROR(VLOOKUP(Table1[[#This Row],[DRG]],HCPCs,5,0),0))</f>
        <v>17621.336090815232</v>
      </c>
      <c r="I299" s="39">
        <v>4.9065999999999983</v>
      </c>
      <c r="J299" s="39">
        <f>Table1[[#This Row],[W (3M)]]-IFERROR((Table1[[#This Row],[W (3M)]]-Table1[[#This Row],[Adjusted Cost]]*Casemix/TotalCost)*EXP(-a/Table1[[#This Row],[n]]),)</f>
        <v>2.1209835110983364</v>
      </c>
      <c r="K299" s="39">
        <f>VLOOKUP(Table1[[#This Row],[BaseDRG]],BaseDRGTable,13+Table1[[#This Row],[severity]],FALSE)</f>
        <v>2.1209835110983364</v>
      </c>
      <c r="L299" s="39">
        <f>IF(Table1[[#This Row],[W (severity)]]&lt;Table1[[#This Row],[W (curr)]],MAX(Table1[[#This Row],[W (severity)]],0.7*Table1[[#This Row],[W (curr)]]),Table1[[#This Row],[W (severity)]])</f>
        <v>2.7795733283032926</v>
      </c>
      <c r="M299" s="39">
        <f>ROUND(IF(VLOOKUP(Table1[[#This Row],[BaseDRG]],BaseDRGTable,8,0)&gt;0,Table1[[#This Row],[w (limit)]]*Current_CaseMix/$L$797,Table1[[#This Row],[w (limit)]]),10)</f>
        <v>2.9797864299999999</v>
      </c>
      <c r="N299" s="41">
        <f>Table1[[#This Row],[n]]</f>
        <v>95</v>
      </c>
      <c r="O299" s="56">
        <v>3.9708190404332755</v>
      </c>
      <c r="P299" s="40">
        <f>Table1[[#This Row],[W (proposed)]]/Table1[[#This Row],[W (curr)]]-1</f>
        <v>-0.24957889048631621</v>
      </c>
      <c r="Q299" s="41">
        <f>RANK(Table1[[#This Row],[∆W%]],Table1[∆W%])</f>
        <v>707</v>
      </c>
      <c r="R299" s="55">
        <f>Table1[W (proposed)]-Table1[[#This Row],[W (curr)]]</f>
        <v>-0.99103261043327562</v>
      </c>
      <c r="S299" s="46"/>
      <c r="T299" s="45"/>
      <c r="U299" s="45"/>
      <c r="V299" s="45"/>
      <c r="W299" s="45"/>
    </row>
    <row r="300" spans="1:23" s="43" customFormat="1">
      <c r="A300" s="36">
        <v>61301</v>
      </c>
      <c r="B300" s="36" t="s">
        <v>14</v>
      </c>
      <c r="C300" s="36" t="s">
        <v>145</v>
      </c>
      <c r="D300" s="36">
        <v>6130</v>
      </c>
      <c r="E300" s="36">
        <v>1</v>
      </c>
      <c r="F300" s="37">
        <v>20</v>
      </c>
      <c r="G300" s="38">
        <v>4966.3356105263156</v>
      </c>
      <c r="H300" s="38">
        <f>Table1[[#This Row],[Cost]]+IF(Table1[[#This Row],[n]]=0,0,IFERROR(VLOOKUP(Table1[[#This Row],[DRG]],HCPCs,5,0),0))</f>
        <v>5257.4252685932588</v>
      </c>
      <c r="I300" s="39">
        <v>0.88469999999999982</v>
      </c>
      <c r="J300" s="39">
        <f>Table1[[#This Row],[W (3M)]]-IFERROR((Table1[[#This Row],[W (3M)]]-Table1[[#This Row],[Adjusted Cost]]*Casemix/TotalCost)*EXP(-a/Table1[[#This Row],[n]]),)</f>
        <v>0.63593153254029855</v>
      </c>
      <c r="K300" s="39">
        <f>VLOOKUP(Table1[[#This Row],[BaseDRG]],BaseDRGTable,13+Table1[[#This Row],[severity]],FALSE)</f>
        <v>0.63593153254029855</v>
      </c>
      <c r="L300" s="39">
        <f>IF(Table1[[#This Row],[W (severity)]]&lt;Table1[[#This Row],[W (curr)]],MAX(Table1[[#This Row],[W (severity)]],0.7*Table1[[#This Row],[W (curr)]]),Table1[[#This Row],[W (severity)]])</f>
        <v>0.64047505199337229</v>
      </c>
      <c r="M300" s="39">
        <f>ROUND(IF(VLOOKUP(Table1[[#This Row],[BaseDRG]],BaseDRGTable,8,0)&gt;0,Table1[[#This Row],[w (limit)]]*Current_CaseMix/$L$797,Table1[[#This Row],[w (limit)]]),10)</f>
        <v>0.68660857019999999</v>
      </c>
      <c r="N300" s="41">
        <f>Table1[[#This Row],[n]]</f>
        <v>20</v>
      </c>
      <c r="O300" s="56">
        <v>0.91496435999053194</v>
      </c>
      <c r="P300" s="40">
        <f>Table1[[#This Row],[W (proposed)]]/Table1[[#This Row],[W (curr)]]-1</f>
        <v>-0.24957889047491966</v>
      </c>
      <c r="Q300" s="41">
        <f>RANK(Table1[[#This Row],[∆W%]],Table1[∆W%])</f>
        <v>684</v>
      </c>
      <c r="R300" s="55">
        <f>Table1[W (proposed)]-Table1[[#This Row],[W (curr)]]</f>
        <v>-0.22835578979053195</v>
      </c>
      <c r="S300" s="46"/>
      <c r="T300" s="45"/>
      <c r="U300" s="45"/>
      <c r="V300" s="45"/>
      <c r="W300" s="45"/>
    </row>
    <row r="301" spans="1:23" s="43" customFormat="1">
      <c r="A301" s="36">
        <v>61302</v>
      </c>
      <c r="B301" s="36" t="s">
        <v>14</v>
      </c>
      <c r="C301" s="36" t="s">
        <v>618</v>
      </c>
      <c r="D301" s="36">
        <v>6130</v>
      </c>
      <c r="E301" s="36">
        <v>2</v>
      </c>
      <c r="F301" s="37">
        <v>7</v>
      </c>
      <c r="G301" s="38">
        <v>15781.942457142857</v>
      </c>
      <c r="H301" s="38">
        <f>Table1[[#This Row],[Cost]]+IF(Table1[[#This Row],[n]]=0,0,IFERROR(VLOOKUP(Table1[[#This Row],[DRG]],HCPCs,5,0),0))</f>
        <v>15781.942457142857</v>
      </c>
      <c r="I301" s="39">
        <v>1.7242</v>
      </c>
      <c r="J301" s="39">
        <f>Table1[[#This Row],[W (3M)]]-IFERROR((Table1[[#This Row],[W (3M)]]-Table1[[#This Row],[Adjusted Cost]]*Casemix/TotalCost)*EXP(-a/Table1[[#This Row],[n]]),)</f>
        <v>1.8618252750321302</v>
      </c>
      <c r="K301" s="39">
        <f>VLOOKUP(Table1[[#This Row],[BaseDRG]],BaseDRGTable,13+Table1[[#This Row],[severity]],FALSE)</f>
        <v>1.8618252750321302</v>
      </c>
      <c r="L301" s="39">
        <f>IF(Table1[[#This Row],[W (severity)]]&lt;Table1[[#This Row],[W (curr)]],MAX(Table1[[#This Row],[W (severity)]],0.7*Table1[[#This Row],[W (curr)]]),Table1[[#This Row],[W (severity)]])</f>
        <v>1.8618252750321302</v>
      </c>
      <c r="M301" s="39">
        <f>ROUND(IF(VLOOKUP(Table1[[#This Row],[BaseDRG]],BaseDRGTable,8,0)&gt;0,Table1[[#This Row],[w (limit)]]*Current_CaseMix/$L$797,Table1[[#This Row],[w (limit)]]),10)</f>
        <v>1.9959328408999999</v>
      </c>
      <c r="N301" s="41">
        <f>Table1[[#This Row],[n]]</f>
        <v>7</v>
      </c>
      <c r="O301" s="56">
        <v>1.783182490669917</v>
      </c>
      <c r="P301" s="40">
        <f>Table1[[#This Row],[W (proposed)]]/Table1[[#This Row],[W (curr)]]-1</f>
        <v>0.11930935355368799</v>
      </c>
      <c r="Q301" s="41">
        <f>RANK(Table1[[#This Row],[∆W%]],Table1[∆W%])</f>
        <v>294</v>
      </c>
      <c r="R301" s="55">
        <f>Table1[W (proposed)]-Table1[[#This Row],[W (curr)]]</f>
        <v>0.21275035023008293</v>
      </c>
      <c r="S301" s="46"/>
      <c r="T301" s="45"/>
      <c r="U301" s="45"/>
      <c r="V301" s="45"/>
      <c r="W301" s="45"/>
    </row>
    <row r="302" spans="1:23" s="43" customFormat="1">
      <c r="A302" s="36">
        <v>61303</v>
      </c>
      <c r="B302" s="36" t="s">
        <v>14</v>
      </c>
      <c r="C302" s="36" t="s">
        <v>628</v>
      </c>
      <c r="D302" s="36">
        <v>6130</v>
      </c>
      <c r="E302" s="36">
        <v>3</v>
      </c>
      <c r="F302" s="37">
        <v>9</v>
      </c>
      <c r="G302" s="38">
        <v>42791.694338322253</v>
      </c>
      <c r="H302" s="38">
        <f>Table1[[#This Row],[Cost]]+IF(Table1[[#This Row],[n]]=0,0,IFERROR(VLOOKUP(Table1[[#This Row],[DRG]],HCPCs,5,0),0))</f>
        <v>42902.761968347884</v>
      </c>
      <c r="I302" s="39">
        <v>4.2351999999999999</v>
      </c>
      <c r="J302" s="39">
        <f>Table1[[#This Row],[W (3M)]]-IFERROR((Table1[[#This Row],[W (3M)]]-Table1[[#This Row],[Adjusted Cost]]*Casemix/TotalCost)*EXP(-a/Table1[[#This Row],[n]]),)</f>
        <v>5.032499606359381</v>
      </c>
      <c r="K302" s="39">
        <f>VLOOKUP(Table1[[#This Row],[BaseDRG]],BaseDRGTable,13+Table1[[#This Row],[severity]],FALSE)</f>
        <v>5.032499606359381</v>
      </c>
      <c r="L302" s="39">
        <f>IF(Table1[[#This Row],[W (severity)]]&lt;Table1[[#This Row],[W (curr)]],MAX(Table1[[#This Row],[W (severity)]],0.7*Table1[[#This Row],[W (curr)]]),Table1[[#This Row],[W (severity)]])</f>
        <v>5.032499606359381</v>
      </c>
      <c r="M302" s="39">
        <f>ROUND(IF(VLOOKUP(Table1[[#This Row],[BaseDRG]],BaseDRGTable,8,0)&gt;0,Table1[[#This Row],[w (limit)]]*Current_CaseMix/$L$797,Table1[[#This Row],[w (limit)]]),10)</f>
        <v>5.3949913402999998</v>
      </c>
      <c r="N302" s="41">
        <f>Table1[[#This Row],[n]]</f>
        <v>9</v>
      </c>
      <c r="O302" s="56">
        <v>4.3800803181099832</v>
      </c>
      <c r="P302" s="40">
        <f>Table1[[#This Row],[W (proposed)]]/Table1[[#This Row],[W (curr)]]-1</f>
        <v>0.23171059626321044</v>
      </c>
      <c r="Q302" s="41">
        <f>RANK(Table1[[#This Row],[∆W%]],Table1[∆W%])</f>
        <v>211</v>
      </c>
      <c r="R302" s="55">
        <f>Table1[W (proposed)]-Table1[[#This Row],[W (curr)]]</f>
        <v>1.0149110221900166</v>
      </c>
      <c r="S302" s="46"/>
      <c r="T302" s="45"/>
      <c r="U302" s="45"/>
      <c r="V302" s="45"/>
      <c r="W302" s="45"/>
    </row>
    <row r="303" spans="1:23" s="43" customFormat="1">
      <c r="A303" s="36">
        <v>61401</v>
      </c>
      <c r="B303" s="36" t="s">
        <v>14</v>
      </c>
      <c r="C303" s="36" t="s">
        <v>304</v>
      </c>
      <c r="D303" s="36">
        <v>6140</v>
      </c>
      <c r="E303" s="36">
        <v>1</v>
      </c>
      <c r="F303" s="37">
        <v>68</v>
      </c>
      <c r="G303" s="38">
        <v>7049.5424852707729</v>
      </c>
      <c r="H303" s="38">
        <f>Table1[[#This Row],[Cost]]+IF(Table1[[#This Row],[n]]=0,0,IFERROR(VLOOKUP(Table1[[#This Row],[DRG]],HCPCs,5,0),0))</f>
        <v>7049.5424852707729</v>
      </c>
      <c r="I303" s="39">
        <v>1.0542999999999996</v>
      </c>
      <c r="J303" s="39">
        <f>Table1[[#This Row],[W (3M)]]-IFERROR((Table1[[#This Row],[W (3M)]]-Table1[[#This Row],[Adjusted Cost]]*Casemix/TotalCost)*EXP(-a/Table1[[#This Row],[n]]),)</f>
        <v>0.84160768154267696</v>
      </c>
      <c r="K303" s="39">
        <f>VLOOKUP(Table1[[#This Row],[BaseDRG]],BaseDRGTable,13+Table1[[#This Row],[severity]],FALSE)</f>
        <v>0.84160768154267696</v>
      </c>
      <c r="L303" s="39">
        <f>IF(Table1[[#This Row],[W (severity)]]&lt;Table1[[#This Row],[W (curr)]],MAX(Table1[[#This Row],[W (severity)]],0.7*Table1[[#This Row],[W (curr)]]),Table1[[#This Row],[W (severity)]])</f>
        <v>0.84160768154267696</v>
      </c>
      <c r="M303" s="39">
        <f>ROUND(IF(VLOOKUP(Table1[[#This Row],[BaseDRG]],BaseDRGTable,8,0)&gt;0,Table1[[#This Row],[w (limit)]]*Current_CaseMix/$L$797,Table1[[#This Row],[w (limit)]]),10)</f>
        <v>0.90222881450000003</v>
      </c>
      <c r="N303" s="41">
        <f>Table1[[#This Row],[n]]</f>
        <v>68</v>
      </c>
      <c r="O303" s="56">
        <v>0.75302111566795693</v>
      </c>
      <c r="P303" s="40">
        <f>Table1[[#This Row],[W (proposed)]]/Table1[[#This Row],[W (curr)]]-1</f>
        <v>0.19814543805945006</v>
      </c>
      <c r="Q303" s="41">
        <f>RANK(Table1[[#This Row],[∆W%]],Table1[∆W%])</f>
        <v>229</v>
      </c>
      <c r="R303" s="55">
        <f>Table1[W (proposed)]-Table1[[#This Row],[W (curr)]]</f>
        <v>0.1492076988320431</v>
      </c>
      <c r="S303" s="46"/>
      <c r="T303" s="45"/>
      <c r="U303" s="45"/>
      <c r="V303" s="45"/>
      <c r="W303" s="45"/>
    </row>
    <row r="304" spans="1:23" s="43" customFormat="1">
      <c r="A304" s="36">
        <v>61402</v>
      </c>
      <c r="B304" s="36" t="s">
        <v>14</v>
      </c>
      <c r="C304" s="36" t="s">
        <v>823</v>
      </c>
      <c r="D304" s="36">
        <v>6140</v>
      </c>
      <c r="E304" s="36">
        <v>2</v>
      </c>
      <c r="F304" s="37">
        <v>39</v>
      </c>
      <c r="G304" s="38">
        <v>14966.650698433041</v>
      </c>
      <c r="H304" s="38">
        <f>Table1[[#This Row],[Cost]]+IF(Table1[[#This Row],[n]]=0,0,IFERROR(VLOOKUP(Table1[[#This Row],[DRG]],HCPCs,5,0),0))</f>
        <v>15063.753142573563</v>
      </c>
      <c r="I304" s="39">
        <v>1.6274</v>
      </c>
      <c r="J304" s="39">
        <f>Table1[[#This Row],[W (3M)]]-IFERROR((Table1[[#This Row],[W (3M)]]-Table1[[#This Row],[Adjusted Cost]]*Casemix/TotalCost)*EXP(-a/Table1[[#This Row],[n]]),)</f>
        <v>1.7896411013292186</v>
      </c>
      <c r="K304" s="39">
        <f>VLOOKUP(Table1[[#This Row],[BaseDRG]],BaseDRGTable,13+Table1[[#This Row],[severity]],FALSE)</f>
        <v>1.7896411013292186</v>
      </c>
      <c r="L304" s="39">
        <f>IF(Table1[[#This Row],[W (severity)]]&lt;Table1[[#This Row],[W (curr)]],MAX(Table1[[#This Row],[W (severity)]],0.7*Table1[[#This Row],[W (curr)]]),Table1[[#This Row],[W (severity)]])</f>
        <v>1.7896411013292186</v>
      </c>
      <c r="M304" s="39">
        <f>ROUND(IF(VLOOKUP(Table1[[#This Row],[BaseDRG]],BaseDRGTable,8,0)&gt;0,Table1[[#This Row],[w (limit)]]*Current_CaseMix/$L$797,Table1[[#This Row],[w (limit)]]),10)</f>
        <v>1.9185492298</v>
      </c>
      <c r="N304" s="41">
        <f>Table1[[#This Row],[n]]</f>
        <v>39</v>
      </c>
      <c r="O304" s="56">
        <v>1.330135508609374</v>
      </c>
      <c r="P304" s="40">
        <f>Table1[[#This Row],[W (proposed)]]/Table1[[#This Row],[W (curr)]]-1</f>
        <v>0.44237126020776563</v>
      </c>
      <c r="Q304" s="41">
        <f>RANK(Table1[[#This Row],[∆W%]],Table1[∆W%])</f>
        <v>118</v>
      </c>
      <c r="R304" s="55">
        <f>Table1[W (proposed)]-Table1[[#This Row],[W (curr)]]</f>
        <v>0.58841372119062596</v>
      </c>
      <c r="S304" s="46"/>
      <c r="T304" s="45"/>
      <c r="U304" s="45"/>
      <c r="V304" s="45"/>
      <c r="W304" s="45"/>
    </row>
    <row r="305" spans="1:23" s="43" customFormat="1">
      <c r="A305" s="36">
        <v>61403</v>
      </c>
      <c r="B305" s="36" t="s">
        <v>14</v>
      </c>
      <c r="C305" s="36" t="s">
        <v>824</v>
      </c>
      <c r="D305" s="36">
        <v>6140</v>
      </c>
      <c r="E305" s="36">
        <v>3</v>
      </c>
      <c r="F305" s="37">
        <v>95</v>
      </c>
      <c r="G305" s="38">
        <v>20987.796033458373</v>
      </c>
      <c r="H305" s="38">
        <f>Table1[[#This Row],[Cost]]+IF(Table1[[#This Row],[n]]=0,0,IFERROR(VLOOKUP(Table1[[#This Row],[DRG]],HCPCs,5,0),0))</f>
        <v>21332.175752039901</v>
      </c>
      <c r="I305" s="39">
        <v>3.2527999999999975</v>
      </c>
      <c r="J305" s="39">
        <f>Table1[[#This Row],[W (3M)]]-IFERROR((Table1[[#This Row],[W (3M)]]-Table1[[#This Row],[Adjusted Cost]]*Casemix/TotalCost)*EXP(-a/Table1[[#This Row],[n]]),)</f>
        <v>2.5451039613533881</v>
      </c>
      <c r="K305" s="39">
        <f>VLOOKUP(Table1[[#This Row],[BaseDRG]],BaseDRGTable,13+Table1[[#This Row],[severity]],FALSE)</f>
        <v>2.5451039613533881</v>
      </c>
      <c r="L305" s="39">
        <f>IF(Table1[[#This Row],[W (severity)]]&lt;Table1[[#This Row],[W (curr)]],MAX(Table1[[#This Row],[W (severity)]],0.7*Table1[[#This Row],[W (curr)]]),Table1[[#This Row],[W (severity)]])</f>
        <v>2.5451039613533881</v>
      </c>
      <c r="M305" s="39">
        <f>ROUND(IF(VLOOKUP(Table1[[#This Row],[BaseDRG]],BaseDRGTable,8,0)&gt;0,Table1[[#This Row],[w (limit)]]*Current_CaseMix/$L$797,Table1[[#This Row],[w (limit)]]),10)</f>
        <v>2.7284281978</v>
      </c>
      <c r="N305" s="41">
        <f>Table1[[#This Row],[n]]</f>
        <v>95</v>
      </c>
      <c r="O305" s="56">
        <v>2.235019594696642</v>
      </c>
      <c r="P305" s="40">
        <f>Table1[[#This Row],[W (proposed)]]/Table1[[#This Row],[W (curr)]]-1</f>
        <v>0.22076254019165686</v>
      </c>
      <c r="Q305" s="41">
        <f>RANK(Table1[[#This Row],[∆W%]],Table1[∆W%])</f>
        <v>217</v>
      </c>
      <c r="R305" s="55">
        <f>Table1[W (proposed)]-Table1[[#This Row],[W (curr)]]</f>
        <v>0.49340860310335799</v>
      </c>
      <c r="S305" s="46"/>
      <c r="T305" s="45"/>
      <c r="U305" s="45"/>
      <c r="V305" s="45"/>
      <c r="W305" s="45"/>
    </row>
    <row r="306" spans="1:23" s="43" customFormat="1">
      <c r="A306" s="36">
        <v>61501</v>
      </c>
      <c r="B306" s="36" t="s">
        <v>14</v>
      </c>
      <c r="C306" s="36" t="s">
        <v>250</v>
      </c>
      <c r="D306" s="36">
        <v>6150</v>
      </c>
      <c r="E306" s="36">
        <v>1</v>
      </c>
      <c r="F306" s="37">
        <v>2554</v>
      </c>
      <c r="G306" s="38">
        <v>3962.0937752771388</v>
      </c>
      <c r="H306" s="38">
        <f>Table1[[#This Row],[Cost]]+IF(Table1[[#This Row],[n]]=0,0,IFERROR(VLOOKUP(Table1[[#This Row],[DRG]],HCPCs,5,0),0))</f>
        <v>3962.0937752771388</v>
      </c>
      <c r="I306" s="39">
        <v>0.65820000000001433</v>
      </c>
      <c r="J306" s="39">
        <f>Table1[[#This Row],[W (3M)]]-IFERROR((Table1[[#This Row],[W (3M)]]-Table1[[#This Row],[Adjusted Cost]]*Casemix/TotalCost)*EXP(-a/Table1[[#This Row],[n]]),)</f>
        <v>0.4716572453247867</v>
      </c>
      <c r="K306" s="39">
        <f>VLOOKUP(Table1[[#This Row],[BaseDRG]],BaseDRGTable,13+Table1[[#This Row],[severity]],FALSE)</f>
        <v>0.4716572453247867</v>
      </c>
      <c r="L306" s="39">
        <f>IF(Table1[[#This Row],[W (severity)]]&lt;Table1[[#This Row],[W (curr)]],MAX(Table1[[#This Row],[W (severity)]],0.7*Table1[[#This Row],[W (curr)]]),Table1[[#This Row],[W (severity)]])</f>
        <v>0.4716572453247867</v>
      </c>
      <c r="M306" s="39">
        <f>ROUND(IF(VLOOKUP(Table1[[#This Row],[BaseDRG]],BaseDRGTable,8,0)&gt;0,Table1[[#This Row],[w (limit)]]*Current_CaseMix/$L$797,Table1[[#This Row],[w (limit)]]),10)</f>
        <v>0.50563079050000004</v>
      </c>
      <c r="N306" s="41">
        <f>Table1[[#This Row],[n]]</f>
        <v>2554</v>
      </c>
      <c r="O306" s="56">
        <v>0.40237805936800219</v>
      </c>
      <c r="P306" s="40">
        <f>Table1[[#This Row],[W (proposed)]]/Table1[[#This Row],[W (curr)]]-1</f>
        <v>0.25660626549611676</v>
      </c>
      <c r="Q306" s="41">
        <f>RANK(Table1[[#This Row],[∆W%]],Table1[∆W%])</f>
        <v>195</v>
      </c>
      <c r="R306" s="55">
        <f>Table1[W (proposed)]-Table1[[#This Row],[W (curr)]]</f>
        <v>0.10325273113199784</v>
      </c>
      <c r="S306" s="46"/>
      <c r="T306" s="45"/>
      <c r="U306" s="45"/>
      <c r="V306" s="45"/>
      <c r="W306" s="45"/>
    </row>
    <row r="307" spans="1:23" s="43" customFormat="1">
      <c r="A307" s="36">
        <v>61502</v>
      </c>
      <c r="B307" s="36" t="s">
        <v>14</v>
      </c>
      <c r="C307" s="36" t="s">
        <v>671</v>
      </c>
      <c r="D307" s="36">
        <v>6150</v>
      </c>
      <c r="E307" s="36">
        <v>2</v>
      </c>
      <c r="F307" s="37">
        <v>164</v>
      </c>
      <c r="G307" s="38">
        <v>4762.7653172655137</v>
      </c>
      <c r="H307" s="38">
        <f>Table1[[#This Row],[Cost]]+IF(Table1[[#This Row],[n]]=0,0,IFERROR(VLOOKUP(Table1[[#This Row],[DRG]],HCPCs,5,0),0))</f>
        <v>4762.7653172655137</v>
      </c>
      <c r="I307" s="39">
        <v>1.0407000000000008</v>
      </c>
      <c r="J307" s="39">
        <f>Table1[[#This Row],[W (3M)]]-IFERROR((Table1[[#This Row],[W (3M)]]-Table1[[#This Row],[Adjusted Cost]]*Casemix/TotalCost)*EXP(-a/Table1[[#This Row],[n]]),)</f>
        <v>0.56920646285010157</v>
      </c>
      <c r="K307" s="39">
        <f>VLOOKUP(Table1[[#This Row],[BaseDRG]],BaseDRGTable,13+Table1[[#This Row],[severity]],FALSE)</f>
        <v>0.56920646285010157</v>
      </c>
      <c r="L307" s="39">
        <f>IF(Table1[[#This Row],[W (severity)]]&lt;Table1[[#This Row],[W (curr)]],MAX(Table1[[#This Row],[W (severity)]],0.7*Table1[[#This Row],[W (curr)]]),Table1[[#This Row],[W (severity)]])</f>
        <v>0.56920646285010157</v>
      </c>
      <c r="M307" s="39">
        <f>ROUND(IF(VLOOKUP(Table1[[#This Row],[BaseDRG]],BaseDRGTable,8,0)&gt;0,Table1[[#This Row],[w (limit)]]*Current_CaseMix/$L$797,Table1[[#This Row],[w (limit)]]),10)</f>
        <v>0.61020649339999999</v>
      </c>
      <c r="N307" s="41">
        <f>Table1[[#This Row],[n]]</f>
        <v>164</v>
      </c>
      <c r="O307" s="56">
        <v>0.6159278592696652</v>
      </c>
      <c r="P307" s="40">
        <f>Table1[[#This Row],[W (proposed)]]/Table1[[#This Row],[W (curr)]]-1</f>
        <v>-9.2890194583004071E-3</v>
      </c>
      <c r="Q307" s="41">
        <f>RANK(Table1[[#This Row],[∆W%]],Table1[∆W%])</f>
        <v>455</v>
      </c>
      <c r="R307" s="55">
        <f>Table1[W (proposed)]-Table1[[#This Row],[W (curr)]]</f>
        <v>-5.721365869665207E-3</v>
      </c>
      <c r="S307" s="46"/>
      <c r="T307" s="45"/>
      <c r="U307" s="45"/>
      <c r="V307" s="45"/>
      <c r="W307" s="45"/>
    </row>
    <row r="308" spans="1:23" s="43" customFormat="1">
      <c r="A308" s="36">
        <v>61503</v>
      </c>
      <c r="B308" s="36" t="s">
        <v>14</v>
      </c>
      <c r="C308" s="36" t="s">
        <v>740</v>
      </c>
      <c r="D308" s="36">
        <v>6150</v>
      </c>
      <c r="E308" s="36">
        <v>3</v>
      </c>
      <c r="F308" s="37">
        <v>20</v>
      </c>
      <c r="G308" s="38">
        <v>6654.9722521052636</v>
      </c>
      <c r="H308" s="38">
        <f>Table1[[#This Row],[Cost]]+IF(Table1[[#This Row],[n]]=0,0,IFERROR(VLOOKUP(Table1[[#This Row],[DRG]],HCPCs,5,0),0))</f>
        <v>6862.9460233193222</v>
      </c>
      <c r="I308" s="39">
        <v>1.9641</v>
      </c>
      <c r="J308" s="39">
        <f>Table1[[#This Row],[W (3M)]]-IFERROR((Table1[[#This Row],[W (3M)]]-Table1[[#This Row],[Adjusted Cost]]*Casemix/TotalCost)*EXP(-a/Table1[[#This Row],[n]]),)</f>
        <v>0.86186361916729215</v>
      </c>
      <c r="K308" s="39">
        <f>VLOOKUP(Table1[[#This Row],[BaseDRG]],BaseDRGTable,13+Table1[[#This Row],[severity]],FALSE)</f>
        <v>0.86186361916729215</v>
      </c>
      <c r="L308" s="39">
        <f>IF(Table1[[#This Row],[W (severity)]]&lt;Table1[[#This Row],[W (curr)]],MAX(Table1[[#This Row],[W (severity)]],0.7*Table1[[#This Row],[W (curr)]]),Table1[[#This Row],[W (severity)]])</f>
        <v>0.86186361916729215</v>
      </c>
      <c r="M308" s="39">
        <f>ROUND(IF(VLOOKUP(Table1[[#This Row],[BaseDRG]],BaseDRGTable,8,0)&gt;0,Table1[[#This Row],[w (limit)]]*Current_CaseMix/$L$797,Table1[[#This Row],[w (limit)]]),10)</f>
        <v>0.92394379049999997</v>
      </c>
      <c r="N308" s="41">
        <f>Table1[[#This Row],[n]]</f>
        <v>20</v>
      </c>
      <c r="O308" s="56">
        <v>0.81186179020069493</v>
      </c>
      <c r="P308" s="40">
        <f>Table1[[#This Row],[W (proposed)]]/Table1[[#This Row],[W (curr)]]-1</f>
        <v>0.1380555183802874</v>
      </c>
      <c r="Q308" s="41">
        <f>RANK(Table1[[#This Row],[∆W%]],Table1[∆W%])</f>
        <v>285</v>
      </c>
      <c r="R308" s="55">
        <f>Table1[W (proposed)]-Table1[[#This Row],[W (curr)]]</f>
        <v>0.11208200029930504</v>
      </c>
      <c r="S308" s="46"/>
      <c r="T308" s="45"/>
      <c r="U308" s="45"/>
      <c r="V308" s="45"/>
      <c r="W308" s="45"/>
    </row>
    <row r="309" spans="1:23" s="43" customFormat="1">
      <c r="A309" s="36">
        <v>64101</v>
      </c>
      <c r="B309" s="36" t="s">
        <v>14</v>
      </c>
      <c r="C309" s="36" t="s">
        <v>74</v>
      </c>
      <c r="D309" s="36">
        <v>6410</v>
      </c>
      <c r="E309" s="36">
        <v>1</v>
      </c>
      <c r="F309" s="37">
        <v>35</v>
      </c>
      <c r="G309" s="38">
        <v>8895.341587647059</v>
      </c>
      <c r="H309" s="38">
        <f>Table1[[#This Row],[Cost]]+IF(Table1[[#This Row],[n]]=0,0,IFERROR(VLOOKUP(Table1[[#This Row],[DRG]],HCPCs,5,0),0))</f>
        <v>8935.9911420551434</v>
      </c>
      <c r="I309" s="39">
        <v>0.78759999999999841</v>
      </c>
      <c r="J309" s="39">
        <f>Table1[[#This Row],[W (3M)]]-IFERROR((Table1[[#This Row],[W (3M)]]-Table1[[#This Row],[Adjusted Cost]]*Casemix/TotalCost)*EXP(-a/Table1[[#This Row],[n]]),)</f>
        <v>1.0573925338988706</v>
      </c>
      <c r="K309" s="39">
        <f>VLOOKUP(Table1[[#This Row],[BaseDRG]],BaseDRGTable,13+Table1[[#This Row],[severity]],FALSE)</f>
        <v>1.0573925338988706</v>
      </c>
      <c r="L309" s="39">
        <f>IF(Table1[[#This Row],[W (severity)]]&lt;Table1[[#This Row],[W (curr)]],MAX(Table1[[#This Row],[W (severity)]],0.7*Table1[[#This Row],[W (curr)]]),Table1[[#This Row],[W (severity)]])</f>
        <v>1.0573925338988706</v>
      </c>
      <c r="M309" s="39">
        <f>ROUND(IF(VLOOKUP(Table1[[#This Row],[BaseDRG]],BaseDRGTable,8,0)&gt;0,Table1[[#This Row],[w (limit)]]*Current_CaseMix/$L$797,Table1[[#This Row],[w (limit)]]),10)</f>
        <v>1.1335566834999999</v>
      </c>
      <c r="N309" s="41">
        <f>Table1[[#This Row],[n]]</f>
        <v>35</v>
      </c>
      <c r="O309" s="56">
        <v>1.369769177755906</v>
      </c>
      <c r="P309" s="40">
        <f>Table1[[#This Row],[W (proposed)]]/Table1[[#This Row],[W (curr)]]-1</f>
        <v>-0.17244693346282858</v>
      </c>
      <c r="Q309" s="41">
        <f>RANK(Table1[[#This Row],[∆W%]],Table1[∆W%])</f>
        <v>613</v>
      </c>
      <c r="R309" s="55">
        <f>Table1[W (proposed)]-Table1[[#This Row],[W (curr)]]</f>
        <v>-0.23621249425590607</v>
      </c>
      <c r="S309" s="46"/>
      <c r="T309" s="45"/>
      <c r="U309" s="45"/>
      <c r="V309" s="45"/>
      <c r="W309" s="45"/>
    </row>
    <row r="310" spans="1:23" s="43" customFormat="1">
      <c r="A310" s="36">
        <v>64102</v>
      </c>
      <c r="B310" s="36" t="s">
        <v>14</v>
      </c>
      <c r="C310" s="36" t="s">
        <v>636</v>
      </c>
      <c r="D310" s="36">
        <v>6410</v>
      </c>
      <c r="E310" s="36">
        <v>2</v>
      </c>
      <c r="F310" s="37">
        <v>55</v>
      </c>
      <c r="G310" s="38">
        <v>17627.02937762237</v>
      </c>
      <c r="H310" s="38">
        <f>Table1[[#This Row],[Cost]]+IF(Table1[[#This Row],[n]]=0,0,IFERROR(VLOOKUP(Table1[[#This Row],[DRG]],HCPCs,5,0),0))</f>
        <v>17796.038530780901</v>
      </c>
      <c r="I310" s="39">
        <v>1.1182000000000014</v>
      </c>
      <c r="J310" s="39">
        <f>Table1[[#This Row],[W (3M)]]-IFERROR((Table1[[#This Row],[W (3M)]]-Table1[[#This Row],[Adjusted Cost]]*Casemix/TotalCost)*EXP(-a/Table1[[#This Row],[n]]),)</f>
        <v>2.1037805807709984</v>
      </c>
      <c r="K310" s="39">
        <f>VLOOKUP(Table1[[#This Row],[BaseDRG]],BaseDRGTable,13+Table1[[#This Row],[severity]],FALSE)</f>
        <v>2.1037805807709984</v>
      </c>
      <c r="L310" s="39">
        <f>IF(Table1[[#This Row],[W (severity)]]&lt;Table1[[#This Row],[W (curr)]],MAX(Table1[[#This Row],[W (severity)]],0.7*Table1[[#This Row],[W (curr)]]),Table1[[#This Row],[W (severity)]])</f>
        <v>2.1037805807709984</v>
      </c>
      <c r="M310" s="39">
        <f>ROUND(IF(VLOOKUP(Table1[[#This Row],[BaseDRG]],BaseDRGTable,8,0)&gt;0,Table1[[#This Row],[w (limit)]]*Current_CaseMix/$L$797,Table1[[#This Row],[w (limit)]]),10)</f>
        <v>2.2553162251000001</v>
      </c>
      <c r="N310" s="41">
        <f>Table1[[#This Row],[n]]</f>
        <v>55</v>
      </c>
      <c r="O310" s="56">
        <v>1.6305345205827437</v>
      </c>
      <c r="P310" s="40">
        <f>Table1[[#This Row],[W (proposed)]]/Table1[[#This Row],[W (curr)]]-1</f>
        <v>0.38317600555550513</v>
      </c>
      <c r="Q310" s="41">
        <f>RANK(Table1[[#This Row],[∆W%]],Table1[∆W%])</f>
        <v>130</v>
      </c>
      <c r="R310" s="55">
        <f>Table1[W (proposed)]-Table1[[#This Row],[W (curr)]]</f>
        <v>0.62478170451725634</v>
      </c>
      <c r="S310" s="46"/>
      <c r="T310" s="45"/>
      <c r="U310" s="45"/>
      <c r="V310" s="45"/>
      <c r="W310" s="45"/>
    </row>
    <row r="311" spans="1:23" s="43" customFormat="1">
      <c r="A311" s="36">
        <v>64103</v>
      </c>
      <c r="B311" s="36" t="s">
        <v>14</v>
      </c>
      <c r="C311" s="36" t="s">
        <v>711</v>
      </c>
      <c r="D311" s="36">
        <v>6410</v>
      </c>
      <c r="E311" s="36">
        <v>3</v>
      </c>
      <c r="F311" s="37">
        <v>91</v>
      </c>
      <c r="G311" s="38">
        <v>30864.982296505816</v>
      </c>
      <c r="H311" s="38">
        <f>Table1[[#This Row],[Cost]]+IF(Table1[[#This Row],[n]]=0,0,IFERROR(VLOOKUP(Table1[[#This Row],[DRG]],HCPCs,5,0),0))</f>
        <v>31147.178380102134</v>
      </c>
      <c r="I311" s="39">
        <v>1.8701999999999983</v>
      </c>
      <c r="J311" s="39">
        <f>Table1[[#This Row],[W (3M)]]-IFERROR((Table1[[#This Row],[W (3M)]]-Table1[[#This Row],[Adjusted Cost]]*Casemix/TotalCost)*EXP(-a/Table1[[#This Row],[n]]),)</f>
        <v>3.6912959678685446</v>
      </c>
      <c r="K311" s="39">
        <f>VLOOKUP(Table1[[#This Row],[BaseDRG]],BaseDRGTable,13+Table1[[#This Row],[severity]],FALSE)</f>
        <v>3.6912959678685446</v>
      </c>
      <c r="L311" s="39">
        <f>IF(Table1[[#This Row],[W (severity)]]&lt;Table1[[#This Row],[W (curr)]],MAX(Table1[[#This Row],[W (severity)]],0.7*Table1[[#This Row],[W (curr)]]),Table1[[#This Row],[W (severity)]])</f>
        <v>3.6912959678685446</v>
      </c>
      <c r="M311" s="39">
        <f>ROUND(IF(VLOOKUP(Table1[[#This Row],[BaseDRG]],BaseDRGTable,8,0)&gt;0,Table1[[#This Row],[w (limit)]]*Current_CaseMix/$L$797,Table1[[#This Row],[w (limit)]]),10)</f>
        <v>3.9571805939</v>
      </c>
      <c r="N311" s="41">
        <f>Table1[[#This Row],[n]]</f>
        <v>91</v>
      </c>
      <c r="O311" s="56">
        <v>2.7536054775704941</v>
      </c>
      <c r="P311" s="40">
        <f>Table1[[#This Row],[W (proposed)]]/Table1[[#This Row],[W (curr)]]-1</f>
        <v>0.43709061669626692</v>
      </c>
      <c r="Q311" s="41">
        <f>RANK(Table1[[#This Row],[∆W%]],Table1[∆W%])</f>
        <v>119</v>
      </c>
      <c r="R311" s="55">
        <f>Table1[W (proposed)]-Table1[[#This Row],[W (curr)]]</f>
        <v>1.2035751163295059</v>
      </c>
      <c r="S311" s="46"/>
      <c r="T311" s="45"/>
      <c r="U311" s="45"/>
      <c r="V311" s="45"/>
      <c r="W311" s="45"/>
    </row>
    <row r="312" spans="1:23" s="43" customFormat="1">
      <c r="A312" s="36">
        <v>64111</v>
      </c>
      <c r="B312" s="36" t="s">
        <v>14</v>
      </c>
      <c r="C312" s="36" t="s">
        <v>92</v>
      </c>
      <c r="D312" s="36">
        <v>6411</v>
      </c>
      <c r="E312" s="36">
        <v>1</v>
      </c>
      <c r="F312" s="37">
        <v>1059</v>
      </c>
      <c r="G312" s="38">
        <v>2778.6271814416918</v>
      </c>
      <c r="H312" s="38">
        <f>Table1[[#This Row],[Cost]]+IF(Table1[[#This Row],[n]]=0,0,IFERROR(VLOOKUP(Table1[[#This Row],[DRG]],HCPCs,5,0),0))</f>
        <v>2778.6271814416918</v>
      </c>
      <c r="I312" s="39">
        <v>0.58980000000001076</v>
      </c>
      <c r="J312" s="39">
        <f>Table1[[#This Row],[W (3M)]]-IFERROR((Table1[[#This Row],[W (3M)]]-Table1[[#This Row],[Adjusted Cost]]*Casemix/TotalCost)*EXP(-a/Table1[[#This Row],[n]]),)</f>
        <v>0.33092916176903575</v>
      </c>
      <c r="K312" s="39">
        <f>VLOOKUP(Table1[[#This Row],[BaseDRG]],BaseDRGTable,13+Table1[[#This Row],[severity]],FALSE)</f>
        <v>0.33092916176903575</v>
      </c>
      <c r="L312" s="39">
        <f>IF(Table1[[#This Row],[W (severity)]]&lt;Table1[[#This Row],[W (curr)]],MAX(Table1[[#This Row],[W (severity)]],0.7*Table1[[#This Row],[W (curr)]]),Table1[[#This Row],[W (severity)]])</f>
        <v>0.33092916176903575</v>
      </c>
      <c r="M312" s="39">
        <f>ROUND(IF(VLOOKUP(Table1[[#This Row],[BaseDRG]],BaseDRGTable,8,0)&gt;0,Table1[[#This Row],[w (limit)]]*Current_CaseMix/$L$797,Table1[[#This Row],[w (limit)]]),10)</f>
        <v>0.35476604109999998</v>
      </c>
      <c r="N312" s="41">
        <f>Table1[[#This Row],[n]]</f>
        <v>1059</v>
      </c>
      <c r="O312" s="56">
        <v>0.31138237358430199</v>
      </c>
      <c r="P312" s="40">
        <f>Table1[[#This Row],[W (proposed)]]/Table1[[#This Row],[W (curr)]]-1</f>
        <v>0.13932602226745039</v>
      </c>
      <c r="Q312" s="41">
        <f>RANK(Table1[[#This Row],[∆W%]],Table1[∆W%])</f>
        <v>284</v>
      </c>
      <c r="R312" s="48">
        <f>Table1[W (proposed)]-Table1[[#This Row],[W (curr)]]</f>
        <v>4.3383667515697999E-2</v>
      </c>
      <c r="S312" s="46"/>
      <c r="T312" s="45"/>
      <c r="U312" s="45"/>
      <c r="V312" s="45"/>
      <c r="W312" s="45"/>
    </row>
    <row r="313" spans="1:23" s="43" customFormat="1">
      <c r="A313" s="36">
        <v>64112</v>
      </c>
      <c r="B313" s="36" t="s">
        <v>14</v>
      </c>
      <c r="C313" s="36" t="s">
        <v>354</v>
      </c>
      <c r="D313" s="36">
        <v>6411</v>
      </c>
      <c r="E313" s="36">
        <v>2</v>
      </c>
      <c r="F313" s="37">
        <v>360</v>
      </c>
      <c r="G313" s="38">
        <v>5298.6269473307666</v>
      </c>
      <c r="H313" s="38">
        <f>Table1[[#This Row],[Cost]]+IF(Table1[[#This Row],[n]]=0,0,IFERROR(VLOOKUP(Table1[[#This Row],[DRG]],HCPCs,5,0),0))</f>
        <v>5298.6269473307666</v>
      </c>
      <c r="I313" s="39">
        <v>0.86680000000000712</v>
      </c>
      <c r="J313" s="39">
        <f>Table1[[#This Row],[W (3M)]]-IFERROR((Table1[[#This Row],[W (3M)]]-Table1[[#This Row],[Adjusted Cost]]*Casemix/TotalCost)*EXP(-a/Table1[[#This Row],[n]]),)</f>
        <v>0.63120736009784106</v>
      </c>
      <c r="K313" s="39">
        <f>VLOOKUP(Table1[[#This Row],[BaseDRG]],BaseDRGTable,13+Table1[[#This Row],[severity]],FALSE)</f>
        <v>0.63120736009784106</v>
      </c>
      <c r="L313" s="39">
        <f>IF(Table1[[#This Row],[W (severity)]]&lt;Table1[[#This Row],[W (curr)]],MAX(Table1[[#This Row],[W (severity)]],0.7*Table1[[#This Row],[W (curr)]]),Table1[[#This Row],[W (severity)]])</f>
        <v>0.63120736009784106</v>
      </c>
      <c r="M313" s="39">
        <f>ROUND(IF(VLOOKUP(Table1[[#This Row],[BaseDRG]],BaseDRGTable,8,0)&gt;0,Table1[[#This Row],[w (limit)]]*Current_CaseMix/$L$797,Table1[[#This Row],[w (limit)]]),10)</f>
        <v>0.67667332499999999</v>
      </c>
      <c r="N313" s="41">
        <f>Table1[[#This Row],[n]]</f>
        <v>360</v>
      </c>
      <c r="O313" s="56">
        <v>0.58141637374509836</v>
      </c>
      <c r="P313" s="40">
        <f>Table1[[#This Row],[W (proposed)]]/Table1[[#This Row],[W (curr)]]-1</f>
        <v>0.16383603138198466</v>
      </c>
      <c r="Q313" s="41">
        <f>RANK(Table1[[#This Row],[∆W%]],Table1[∆W%])</f>
        <v>254</v>
      </c>
      <c r="R313" s="55">
        <f>Table1[W (proposed)]-Table1[[#This Row],[W (curr)]]</f>
        <v>9.5256951254901634E-2</v>
      </c>
      <c r="S313" s="46"/>
      <c r="T313" s="45"/>
      <c r="U313" s="45"/>
      <c r="V313" s="45"/>
      <c r="W313" s="45"/>
    </row>
    <row r="314" spans="1:23" s="43" customFormat="1">
      <c r="A314" s="36">
        <v>64113</v>
      </c>
      <c r="B314" s="36" t="s">
        <v>14</v>
      </c>
      <c r="C314" s="36" t="s">
        <v>778</v>
      </c>
      <c r="D314" s="36">
        <v>6411</v>
      </c>
      <c r="E314" s="36">
        <v>3</v>
      </c>
      <c r="F314" s="37">
        <v>166</v>
      </c>
      <c r="G314" s="38">
        <v>8070.1102075075705</v>
      </c>
      <c r="H314" s="38">
        <f>Table1[[#This Row],[Cost]]+IF(Table1[[#This Row],[n]]=0,0,IFERROR(VLOOKUP(Table1[[#This Row],[DRG]],HCPCs,5,0),0))</f>
        <v>8070.1102075075705</v>
      </c>
      <c r="I314" s="39">
        <v>1.4175000000000006</v>
      </c>
      <c r="J314" s="39">
        <f>Table1[[#This Row],[W (3M)]]-IFERROR((Table1[[#This Row],[W (3M)]]-Table1[[#This Row],[Adjusted Cost]]*Casemix/TotalCost)*EXP(-a/Table1[[#This Row],[n]]),)</f>
        <v>0.96276323530900454</v>
      </c>
      <c r="K314" s="39">
        <f>VLOOKUP(Table1[[#This Row],[BaseDRG]],BaseDRGTable,13+Table1[[#This Row],[severity]],FALSE)</f>
        <v>0.96276323530900454</v>
      </c>
      <c r="L314" s="39">
        <f>IF(Table1[[#This Row],[W (severity)]]&lt;Table1[[#This Row],[W (curr)]],MAX(Table1[[#This Row],[W (severity)]],0.7*Table1[[#This Row],[W (curr)]]),Table1[[#This Row],[W (severity)]])</f>
        <v>0.97526563235325436</v>
      </c>
      <c r="M314" s="39">
        <f>ROUND(IF(VLOOKUP(Table1[[#This Row],[BaseDRG]],BaseDRGTable,8,0)&gt;0,Table1[[#This Row],[w (limit)]]*Current_CaseMix/$L$797,Table1[[#This Row],[w (limit)]]),10)</f>
        <v>1.0455141684</v>
      </c>
      <c r="N314" s="41">
        <f>Table1[[#This Row],[n]]</f>
        <v>166</v>
      </c>
      <c r="O314" s="56">
        <v>1.3932366176475064</v>
      </c>
      <c r="P314" s="40">
        <f>Table1[[#This Row],[W (proposed)]]/Table1[[#This Row],[W (curr)]]-1</f>
        <v>-0.2495788905079448</v>
      </c>
      <c r="Q314" s="41">
        <f>RANK(Table1[[#This Row],[∆W%]],Table1[∆W%])</f>
        <v>766</v>
      </c>
      <c r="R314" s="55">
        <f>Table1[W (proposed)]-Table1[[#This Row],[W (curr)]]</f>
        <v>-0.34772244924750639</v>
      </c>
      <c r="S314" s="46"/>
      <c r="T314" s="45"/>
      <c r="U314" s="45"/>
      <c r="V314" s="45"/>
      <c r="W314" s="45"/>
    </row>
    <row r="315" spans="1:23" s="43" customFormat="1">
      <c r="A315" s="36">
        <v>64121</v>
      </c>
      <c r="B315" s="36" t="s">
        <v>14</v>
      </c>
      <c r="C315" s="36" t="s">
        <v>257</v>
      </c>
      <c r="D315" s="36">
        <v>6412</v>
      </c>
      <c r="E315" s="36">
        <v>1</v>
      </c>
      <c r="F315" s="37">
        <v>132</v>
      </c>
      <c r="G315" s="38">
        <v>2595.2623748685201</v>
      </c>
      <c r="H315" s="38">
        <f>Table1[[#This Row],[Cost]]+IF(Table1[[#This Row],[n]]=0,0,IFERROR(VLOOKUP(Table1[[#This Row],[DRG]],HCPCs,5,0),0))</f>
        <v>2595.2623748685201</v>
      </c>
      <c r="I315" s="39">
        <v>0.51099999999999934</v>
      </c>
      <c r="J315" s="39">
        <f>Table1[[#This Row],[W (3M)]]-IFERROR((Table1[[#This Row],[W (3M)]]-Table1[[#This Row],[Adjusted Cost]]*Casemix/TotalCost)*EXP(-a/Table1[[#This Row],[n]]),)</f>
        <v>0.31012913854633051</v>
      </c>
      <c r="K315" s="39">
        <f>VLOOKUP(Table1[[#This Row],[BaseDRG]],BaseDRGTable,13+Table1[[#This Row],[severity]],FALSE)</f>
        <v>0.31012913854633051</v>
      </c>
      <c r="L315" s="39">
        <f>IF(Table1[[#This Row],[W (severity)]]&lt;Table1[[#This Row],[W (curr)]],MAX(Table1[[#This Row],[W (severity)]],0.7*Table1[[#This Row],[W (curr)]]),Table1[[#This Row],[W (severity)]])</f>
        <v>0.31012913854633051</v>
      </c>
      <c r="M315" s="39">
        <f>ROUND(IF(VLOOKUP(Table1[[#This Row],[BaseDRG]],BaseDRGTable,8,0)&gt;0,Table1[[#This Row],[w (limit)]]*Current_CaseMix/$L$797,Table1[[#This Row],[w (limit)]]),10)</f>
        <v>0.33246778890000001</v>
      </c>
      <c r="N315" s="41">
        <f>Table1[[#This Row],[n]]</f>
        <v>132</v>
      </c>
      <c r="O315" s="56">
        <v>0.2321451247177764</v>
      </c>
      <c r="P315" s="40">
        <f>Table1[[#This Row],[W (proposed)]]/Table1[[#This Row],[W (curr)]]-1</f>
        <v>0.4321549474889379</v>
      </c>
      <c r="Q315" s="41">
        <f>RANK(Table1[[#This Row],[∆W%]],Table1[∆W%])</f>
        <v>120</v>
      </c>
      <c r="R315" s="48">
        <f>Table1[W (proposed)]-Table1[[#This Row],[W (curr)]]</f>
        <v>0.1003226641822236</v>
      </c>
      <c r="S315" s="46"/>
      <c r="T315" s="45"/>
      <c r="U315" s="45"/>
      <c r="V315" s="45"/>
      <c r="W315" s="45"/>
    </row>
    <row r="316" spans="1:23" s="43" customFormat="1">
      <c r="A316" s="36">
        <v>64122</v>
      </c>
      <c r="B316" s="36" t="s">
        <v>14</v>
      </c>
      <c r="C316" s="36" t="s">
        <v>437</v>
      </c>
      <c r="D316" s="36">
        <v>6412</v>
      </c>
      <c r="E316" s="36">
        <v>2</v>
      </c>
      <c r="F316" s="37">
        <v>63</v>
      </c>
      <c r="G316" s="38">
        <v>4962.1157059386987</v>
      </c>
      <c r="H316" s="38">
        <f>Table1[[#This Row],[Cost]]+IF(Table1[[#This Row],[n]]=0,0,IFERROR(VLOOKUP(Table1[[#This Row],[DRG]],HCPCs,5,0),0))</f>
        <v>5086.7479114157513</v>
      </c>
      <c r="I316" s="39">
        <v>0.74750000000000083</v>
      </c>
      <c r="J316" s="39">
        <f>Table1[[#This Row],[W (3M)]]-IFERROR((Table1[[#This Row],[W (3M)]]-Table1[[#This Row],[Adjusted Cost]]*Casemix/TotalCost)*EXP(-a/Table1[[#This Row],[n]]),)</f>
        <v>0.60725600136617219</v>
      </c>
      <c r="K316" s="39">
        <f>VLOOKUP(Table1[[#This Row],[BaseDRG]],BaseDRGTable,13+Table1[[#This Row],[severity]],FALSE)</f>
        <v>0.60725600136617219</v>
      </c>
      <c r="L316" s="39">
        <f>IF(Table1[[#This Row],[W (severity)]]&lt;Table1[[#This Row],[W (curr)]],MAX(Table1[[#This Row],[W (severity)]],0.7*Table1[[#This Row],[W (curr)]]),Table1[[#This Row],[W (severity)]])</f>
        <v>0.60725600136617219</v>
      </c>
      <c r="M316" s="39">
        <f>ROUND(IF(VLOOKUP(Table1[[#This Row],[BaseDRG]],BaseDRGTable,8,0)&gt;0,Table1[[#This Row],[w (limit)]]*Current_CaseMix/$L$797,Table1[[#This Row],[w (limit)]]),10)</f>
        <v>0.65099674610000002</v>
      </c>
      <c r="N316" s="41">
        <f>Table1[[#This Row],[n]]</f>
        <v>63</v>
      </c>
      <c r="O316" s="56">
        <v>0.62170618406497913</v>
      </c>
      <c r="P316" s="40">
        <f>Table1[[#This Row],[W (proposed)]]/Table1[[#This Row],[W (curr)]]-1</f>
        <v>4.7113190741495892E-2</v>
      </c>
      <c r="Q316" s="41">
        <f>RANK(Table1[[#This Row],[∆W%]],Table1[∆W%])</f>
        <v>365</v>
      </c>
      <c r="R316" s="55">
        <f>Table1[W (proposed)]-Table1[[#This Row],[W (curr)]]</f>
        <v>2.9290562035020895E-2</v>
      </c>
      <c r="S316" s="46"/>
      <c r="T316" s="45"/>
      <c r="U316" s="45"/>
      <c r="V316" s="45"/>
      <c r="W316" s="45"/>
    </row>
    <row r="317" spans="1:23" s="43" customFormat="1">
      <c r="A317" s="36">
        <v>64123</v>
      </c>
      <c r="B317" s="36" t="s">
        <v>14</v>
      </c>
      <c r="C317" s="36" t="s">
        <v>786</v>
      </c>
      <c r="D317" s="36">
        <v>6412</v>
      </c>
      <c r="E317" s="36">
        <v>3</v>
      </c>
      <c r="F317" s="37">
        <v>43</v>
      </c>
      <c r="G317" s="38">
        <v>8557.993182209304</v>
      </c>
      <c r="H317" s="38">
        <f>Table1[[#This Row],[Cost]]+IF(Table1[[#This Row],[n]]=0,0,IFERROR(VLOOKUP(Table1[[#This Row],[DRG]],HCPCs,5,0),0))</f>
        <v>8557.993182209304</v>
      </c>
      <c r="I317" s="39">
        <v>1.2854000000000005</v>
      </c>
      <c r="J317" s="39">
        <f>Table1[[#This Row],[W (3M)]]-IFERROR((Table1[[#This Row],[W (3M)]]-Table1[[#This Row],[Adjusted Cost]]*Casemix/TotalCost)*EXP(-a/Table1[[#This Row],[n]]),)</f>
        <v>1.0235551500829152</v>
      </c>
      <c r="K317" s="39">
        <f>VLOOKUP(Table1[[#This Row],[BaseDRG]],BaseDRGTable,13+Table1[[#This Row],[severity]],FALSE)</f>
        <v>1.0235551500829152</v>
      </c>
      <c r="L317" s="39">
        <f>IF(Table1[[#This Row],[W (severity)]]&lt;Table1[[#This Row],[W (curr)]],MAX(Table1[[#This Row],[W (severity)]],0.7*Table1[[#This Row],[W (curr)]]),Table1[[#This Row],[W (severity)]])</f>
        <v>1.0235551500829152</v>
      </c>
      <c r="M317" s="39">
        <f>ROUND(IF(VLOOKUP(Table1[[#This Row],[BaseDRG]],BaseDRGTable,8,0)&gt;0,Table1[[#This Row],[w (limit)]]*Current_CaseMix/$L$797,Table1[[#This Row],[w (limit)]]),10)</f>
        <v>1.0972819877</v>
      </c>
      <c r="N317" s="41">
        <f>Table1[[#This Row],[n]]</f>
        <v>43</v>
      </c>
      <c r="O317" s="56">
        <v>1.1068079372912161</v>
      </c>
      <c r="P317" s="40">
        <f>Table1[[#This Row],[W (proposed)]]/Table1[[#This Row],[W (curr)]]-1</f>
        <v>-8.6066870956218455E-3</v>
      </c>
      <c r="Q317" s="41">
        <f>RANK(Table1[[#This Row],[∆W%]],Table1[∆W%])</f>
        <v>453</v>
      </c>
      <c r="R317" s="55">
        <f>Table1[W (proposed)]-Table1[[#This Row],[W (curr)]]</f>
        <v>-9.5259495912161096E-3</v>
      </c>
      <c r="S317" s="46"/>
      <c r="T317" s="45"/>
      <c r="U317" s="45"/>
      <c r="V317" s="45"/>
      <c r="W317" s="45"/>
    </row>
    <row r="318" spans="1:23" s="43" customFormat="1">
      <c r="A318" s="36">
        <v>64131</v>
      </c>
      <c r="B318" s="36" t="s">
        <v>14</v>
      </c>
      <c r="C318" s="36" t="s">
        <v>120</v>
      </c>
      <c r="D318" s="36">
        <v>6413</v>
      </c>
      <c r="E318" s="36">
        <v>1</v>
      </c>
      <c r="F318" s="37">
        <v>185</v>
      </c>
      <c r="G318" s="38">
        <v>5157.231261783747</v>
      </c>
      <c r="H318" s="38">
        <f>Table1[[#This Row],[Cost]]+IF(Table1[[#This Row],[n]]=0,0,IFERROR(VLOOKUP(Table1[[#This Row],[DRG]],HCPCs,5,0),0))</f>
        <v>5157.231261783747</v>
      </c>
      <c r="I318" s="39">
        <v>0.67780000000000129</v>
      </c>
      <c r="J318" s="39">
        <f>Table1[[#This Row],[W (3M)]]-IFERROR((Table1[[#This Row],[W (3M)]]-Table1[[#This Row],[Adjusted Cost]]*Casemix/TotalCost)*EXP(-a/Table1[[#This Row],[n]]),)</f>
        <v>0.61412916874918322</v>
      </c>
      <c r="K318" s="39">
        <f>VLOOKUP(Table1[[#This Row],[BaseDRG]],BaseDRGTable,13+Table1[[#This Row],[severity]],FALSE)</f>
        <v>0.61412916874918322</v>
      </c>
      <c r="L318" s="39">
        <f>IF(Table1[[#This Row],[W (severity)]]&lt;Table1[[#This Row],[W (curr)]],MAX(Table1[[#This Row],[W (severity)]],0.7*Table1[[#This Row],[W (curr)]]),Table1[[#This Row],[W (severity)]])</f>
        <v>0.61412916874918322</v>
      </c>
      <c r="M318" s="39">
        <f>ROUND(IF(VLOOKUP(Table1[[#This Row],[BaseDRG]],BaseDRGTable,8,0)&gt;0,Table1[[#This Row],[w (limit)]]*Current_CaseMix/$L$797,Table1[[#This Row],[w (limit)]]),10)</f>
        <v>0.65836498880000005</v>
      </c>
      <c r="N318" s="41">
        <f>Table1[[#This Row],[n]]</f>
        <v>185</v>
      </c>
      <c r="O318" s="56">
        <v>0.66134270898790315</v>
      </c>
      <c r="P318" s="40">
        <f>Table1[[#This Row],[W (proposed)]]/Table1[[#This Row],[W (curr)]]-1</f>
        <v>-4.5025372585721923E-3</v>
      </c>
      <c r="Q318" s="41">
        <f>RANK(Table1[[#This Row],[∆W%]],Table1[∆W%])</f>
        <v>450</v>
      </c>
      <c r="R318" s="55">
        <f>Table1[W (proposed)]-Table1[[#This Row],[W (curr)]]</f>
        <v>-2.977720187903099E-3</v>
      </c>
      <c r="S318" s="46"/>
      <c r="T318" s="45"/>
      <c r="U318" s="45"/>
      <c r="V318" s="45"/>
      <c r="W318" s="45"/>
    </row>
    <row r="319" spans="1:23" s="43" customFormat="1">
      <c r="A319" s="36">
        <v>64132</v>
      </c>
      <c r="B319" s="36" t="s">
        <v>14</v>
      </c>
      <c r="C319" s="36" t="s">
        <v>710</v>
      </c>
      <c r="D319" s="36">
        <v>6413</v>
      </c>
      <c r="E319" s="36">
        <v>2</v>
      </c>
      <c r="F319" s="37">
        <v>86</v>
      </c>
      <c r="G319" s="38">
        <v>8149.8617925964081</v>
      </c>
      <c r="H319" s="38">
        <f>Table1[[#This Row],[Cost]]+IF(Table1[[#This Row],[n]]=0,0,IFERROR(VLOOKUP(Table1[[#This Row],[DRG]],HCPCs,5,0),0))</f>
        <v>8149.8617925964081</v>
      </c>
      <c r="I319" s="39">
        <v>0.86939999999999928</v>
      </c>
      <c r="J319" s="39">
        <f>Table1[[#This Row],[W (3M)]]-IFERROR((Table1[[#This Row],[W (3M)]]-Table1[[#This Row],[Adjusted Cost]]*Casemix/TotalCost)*EXP(-a/Table1[[#This Row],[n]]),)</f>
        <v>0.96912706733019405</v>
      </c>
      <c r="K319" s="39">
        <f>VLOOKUP(Table1[[#This Row],[BaseDRG]],BaseDRGTable,13+Table1[[#This Row],[severity]],FALSE)</f>
        <v>0.96912706733019405</v>
      </c>
      <c r="L319" s="39">
        <f>IF(Table1[[#This Row],[W (severity)]]&lt;Table1[[#This Row],[W (curr)]],MAX(Table1[[#This Row],[W (severity)]],0.7*Table1[[#This Row],[W (curr)]]),Table1[[#This Row],[W (severity)]])</f>
        <v>0.96912706733019405</v>
      </c>
      <c r="M319" s="39">
        <f>ROUND(IF(VLOOKUP(Table1[[#This Row],[BaseDRG]],BaseDRGTable,8,0)&gt;0,Table1[[#This Row],[w (limit)]]*Current_CaseMix/$L$797,Table1[[#This Row],[w (limit)]]),10)</f>
        <v>1.0389334416</v>
      </c>
      <c r="N319" s="41">
        <f>Table1[[#This Row],[n]]</f>
        <v>86</v>
      </c>
      <c r="O319" s="56">
        <v>0.86262582367380614</v>
      </c>
      <c r="P319" s="40">
        <f>Table1[[#This Row],[W (proposed)]]/Table1[[#This Row],[W (curr)]]-1</f>
        <v>0.20438481330795732</v>
      </c>
      <c r="Q319" s="41">
        <f>RANK(Table1[[#This Row],[∆W%]],Table1[∆W%])</f>
        <v>224</v>
      </c>
      <c r="R319" s="55">
        <f>Table1[W (proposed)]-Table1[[#This Row],[W (curr)]]</f>
        <v>0.17630761792619387</v>
      </c>
      <c r="S319" s="46"/>
      <c r="T319" s="45"/>
      <c r="U319" s="45"/>
      <c r="V319" s="45"/>
      <c r="W319" s="45"/>
    </row>
    <row r="320" spans="1:23" s="43" customFormat="1">
      <c r="A320" s="36">
        <v>64133</v>
      </c>
      <c r="B320" s="36" t="s">
        <v>14</v>
      </c>
      <c r="C320" s="36" t="s">
        <v>796</v>
      </c>
      <c r="D320" s="36">
        <v>6413</v>
      </c>
      <c r="E320" s="36">
        <v>3</v>
      </c>
      <c r="F320" s="37">
        <v>60</v>
      </c>
      <c r="G320" s="38">
        <v>11342.56507750753</v>
      </c>
      <c r="H320" s="38">
        <f>Table1[[#This Row],[Cost]]+IF(Table1[[#This Row],[n]]=0,0,IFERROR(VLOOKUP(Table1[[#This Row],[DRG]],HCPCs,5,0),0))</f>
        <v>11488.388425471674</v>
      </c>
      <c r="I320" s="39">
        <v>1.4036</v>
      </c>
      <c r="J320" s="39">
        <f>Table1[[#This Row],[W (3M)]]-IFERROR((Table1[[#This Row],[W (3M)]]-Table1[[#This Row],[Adjusted Cost]]*Casemix/TotalCost)*EXP(-a/Table1[[#This Row],[n]]),)</f>
        <v>1.3679151319444027</v>
      </c>
      <c r="K320" s="39">
        <f>VLOOKUP(Table1[[#This Row],[BaseDRG]],BaseDRGTable,13+Table1[[#This Row],[severity]],FALSE)</f>
        <v>1.3679151319444027</v>
      </c>
      <c r="L320" s="39">
        <f>IF(Table1[[#This Row],[W (severity)]]&lt;Table1[[#This Row],[W (curr)]],MAX(Table1[[#This Row],[W (severity)]],0.7*Table1[[#This Row],[W (curr)]]),Table1[[#This Row],[W (severity)]])</f>
        <v>1.3820939446033427</v>
      </c>
      <c r="M320" s="39">
        <f>ROUND(IF(VLOOKUP(Table1[[#This Row],[BaseDRG]],BaseDRGTable,8,0)&gt;0,Table1[[#This Row],[w (limit)]]*Current_CaseMix/$L$797,Table1[[#This Row],[w (limit)]]),10)</f>
        <v>1.4816463875999999</v>
      </c>
      <c r="N320" s="41">
        <f>Table1[[#This Row],[n]]</f>
        <v>60</v>
      </c>
      <c r="O320" s="56">
        <v>1.9744199208619182</v>
      </c>
      <c r="P320" s="40">
        <f>Table1[[#This Row],[W (proposed)]]/Table1[[#This Row],[W (curr)]]-1</f>
        <v>-0.24957889051625948</v>
      </c>
      <c r="Q320" s="41">
        <f>RANK(Table1[[#This Row],[∆W%]],Table1[∆W%])</f>
        <v>775</v>
      </c>
      <c r="R320" s="55">
        <f>Table1[W (proposed)]-Table1[[#This Row],[W (curr)]]</f>
        <v>-0.49277353326191831</v>
      </c>
      <c r="S320" s="46"/>
      <c r="T320" s="45"/>
      <c r="U320" s="45"/>
      <c r="V320" s="45"/>
      <c r="W320" s="45"/>
    </row>
    <row r="321" spans="1:23" s="43" customFormat="1">
      <c r="A321" s="36">
        <v>64141</v>
      </c>
      <c r="B321" s="36" t="s">
        <v>14</v>
      </c>
      <c r="C321" s="36" t="s">
        <v>223</v>
      </c>
      <c r="D321" s="36">
        <v>6414</v>
      </c>
      <c r="E321" s="36">
        <v>1</v>
      </c>
      <c r="F321" s="37">
        <v>17</v>
      </c>
      <c r="G321" s="38">
        <v>1295.2646588235293</v>
      </c>
      <c r="H321" s="38">
        <f>Table1[[#This Row],[Cost]]+IF(Table1[[#This Row],[n]]=0,0,IFERROR(VLOOKUP(Table1[[#This Row],[DRG]],HCPCs,5,0),0))</f>
        <v>1295.2646588235293</v>
      </c>
      <c r="I321" s="39">
        <v>0.77059999999999995</v>
      </c>
      <c r="J321" s="39">
        <f>Table1[[#This Row],[W (3M)]]-IFERROR((Table1[[#This Row],[W (3M)]]-Table1[[#This Row],[Adjusted Cost]]*Casemix/TotalCost)*EXP(-a/Table1[[#This Row],[n]]),)</f>
        <v>0.1825087317560814</v>
      </c>
      <c r="K321" s="39">
        <f>VLOOKUP(Table1[[#This Row],[BaseDRG]],BaseDRGTable,13+Table1[[#This Row],[severity]],FALSE)</f>
        <v>0.1825087317560814</v>
      </c>
      <c r="L321" s="39">
        <f>IF(Table1[[#This Row],[W (severity)]]&lt;Table1[[#This Row],[W (curr)]],MAX(Table1[[#This Row],[W (severity)]],0.7*Table1[[#This Row],[W (curr)]]),Table1[[#This Row],[W (severity)]])</f>
        <v>0.25102122671258981</v>
      </c>
      <c r="M321" s="39">
        <f>ROUND(IF(VLOOKUP(Table1[[#This Row],[BaseDRG]],BaseDRGTable,8,0)&gt;0,Table1[[#This Row],[w (limit)]]*Current_CaseMix/$L$797,Table1[[#This Row],[w (limit)]]),10)</f>
        <v>0.26910232490000002</v>
      </c>
      <c r="N321" s="41">
        <f>Table1[[#This Row],[n]]</f>
        <v>17</v>
      </c>
      <c r="O321" s="56">
        <v>0.3586017524465569</v>
      </c>
      <c r="P321" s="40">
        <f>Table1[[#This Row],[W (proposed)]]/Table1[[#This Row],[W (curr)]]-1</f>
        <v>-0.24957889061039973</v>
      </c>
      <c r="Q321" s="41">
        <f>RANK(Table1[[#This Row],[∆W%]],Table1[∆W%])</f>
        <v>788</v>
      </c>
      <c r="R321" s="55">
        <f>Table1[W (proposed)]-Table1[[#This Row],[W (curr)]]</f>
        <v>-8.9499427546556876E-2</v>
      </c>
      <c r="S321" s="46"/>
      <c r="T321" s="45"/>
      <c r="U321" s="45"/>
      <c r="V321" s="45"/>
      <c r="W321" s="45"/>
    </row>
    <row r="322" spans="1:23" s="43" customFormat="1">
      <c r="A322" s="36">
        <v>64142</v>
      </c>
      <c r="B322" s="36" t="s">
        <v>14</v>
      </c>
      <c r="C322" s="36" t="s">
        <v>579</v>
      </c>
      <c r="D322" s="36">
        <v>6414</v>
      </c>
      <c r="E322" s="36">
        <v>2</v>
      </c>
      <c r="F322" s="37">
        <v>2</v>
      </c>
      <c r="G322" s="38">
        <v>13850.039700000001</v>
      </c>
      <c r="H322" s="38">
        <f>Table1[[#This Row],[Cost]]+IF(Table1[[#This Row],[n]]=0,0,IFERROR(VLOOKUP(Table1[[#This Row],[DRG]],HCPCs,5,0),0))</f>
        <v>13936.846562510782</v>
      </c>
      <c r="I322" s="39">
        <v>1.0344</v>
      </c>
      <c r="J322" s="39">
        <f>Table1[[#This Row],[W (3M)]]-IFERROR((Table1[[#This Row],[W (3M)]]-Table1[[#This Row],[Adjusted Cost]]*Casemix/TotalCost)*EXP(-a/Table1[[#This Row],[n]]),)</f>
        <v>1.4529950430299823</v>
      </c>
      <c r="K322" s="39">
        <f>VLOOKUP(Table1[[#This Row],[BaseDRG]],BaseDRGTable,13+Table1[[#This Row],[severity]],FALSE)</f>
        <v>1.4529950430299823</v>
      </c>
      <c r="L322" s="39">
        <f>IF(Table1[[#This Row],[W (severity)]]&lt;Table1[[#This Row],[W (curr)]],MAX(Table1[[#This Row],[W (severity)]],0.7*Table1[[#This Row],[W (curr)]]),Table1[[#This Row],[W (severity)]])</f>
        <v>1.4529950430299823</v>
      </c>
      <c r="M322" s="39">
        <f>ROUND(IF(VLOOKUP(Table1[[#This Row],[BaseDRG]],BaseDRGTable,8,0)&gt;0,Table1[[#This Row],[w (limit)]]*Current_CaseMix/$L$797,Table1[[#This Row],[w (limit)]]),10)</f>
        <v>1.5576545033</v>
      </c>
      <c r="N322" s="41">
        <f>Table1[[#This Row],[n]]</f>
        <v>2</v>
      </c>
      <c r="O322" s="56">
        <v>1.6835834507959095</v>
      </c>
      <c r="P322" s="40">
        <f>Table1[[#This Row],[W (proposed)]]/Table1[[#This Row],[W (curr)]]-1</f>
        <v>-7.4798161882843939E-2</v>
      </c>
      <c r="Q322" s="41">
        <f>RANK(Table1[[#This Row],[∆W%]],Table1[∆W%])</f>
        <v>521</v>
      </c>
      <c r="R322" s="55">
        <f>Table1[W (proposed)]-Table1[[#This Row],[W (curr)]]</f>
        <v>-0.12592894749590955</v>
      </c>
      <c r="S322" s="46"/>
      <c r="T322" s="45"/>
      <c r="U322" s="45"/>
      <c r="V322" s="45"/>
      <c r="W322" s="45"/>
    </row>
    <row r="323" spans="1:23" s="43" customFormat="1">
      <c r="A323" s="36">
        <v>64143</v>
      </c>
      <c r="B323" s="36" t="s">
        <v>14</v>
      </c>
      <c r="C323" s="36" t="s">
        <v>428</v>
      </c>
      <c r="D323" s="36">
        <v>6414</v>
      </c>
      <c r="E323" s="36">
        <v>3</v>
      </c>
      <c r="F323" s="37">
        <v>6</v>
      </c>
      <c r="G323" s="38">
        <v>68512.276261946638</v>
      </c>
      <c r="H323" s="38">
        <f>Table1[[#This Row],[Cost]]+IF(Table1[[#This Row],[n]]=0,0,IFERROR(VLOOKUP(Table1[[#This Row],[DRG]],HCPCs,5,0),0))</f>
        <v>69160.124517056494</v>
      </c>
      <c r="I323" s="39">
        <v>1.8161000000000003</v>
      </c>
      <c r="J323" s="39">
        <f>Table1[[#This Row],[W (3M)]]-IFERROR((Table1[[#This Row],[W (3M)]]-Table1[[#This Row],[Adjusted Cost]]*Casemix/TotalCost)*EXP(-a/Table1[[#This Row],[n]]),)</f>
        <v>7.4310971278185338</v>
      </c>
      <c r="K323" s="39">
        <f>VLOOKUP(Table1[[#This Row],[BaseDRG]],BaseDRGTable,13+Table1[[#This Row],[severity]],FALSE)</f>
        <v>7.4310971278185338</v>
      </c>
      <c r="L323" s="39">
        <f>IF(Table1[[#This Row],[W (severity)]]&lt;Table1[[#This Row],[W (curr)]],MAX(Table1[[#This Row],[W (severity)]],0.7*Table1[[#This Row],[W (curr)]]),Table1[[#This Row],[W (severity)]])</f>
        <v>7.4310971278185338</v>
      </c>
      <c r="M323" s="39">
        <f>ROUND(IF(VLOOKUP(Table1[[#This Row],[BaseDRG]],BaseDRGTable,8,0)&gt;0,Table1[[#This Row],[w (limit)]]*Current_CaseMix/$L$797,Table1[[#This Row],[w (limit)]]),10)</f>
        <v>7.9663602165</v>
      </c>
      <c r="N323" s="41">
        <f>Table1[[#This Row],[n]]</f>
        <v>6</v>
      </c>
      <c r="O323" s="56">
        <v>4.7899544165891346</v>
      </c>
      <c r="P323" s="40">
        <f>Table1[[#This Row],[W (proposed)]]/Table1[[#This Row],[W (curr)]]-1</f>
        <v>0.6631390455220123</v>
      </c>
      <c r="Q323" s="41">
        <f>RANK(Table1[[#This Row],[∆W%]],Table1[∆W%])</f>
        <v>59</v>
      </c>
      <c r="R323" s="55">
        <f>Table1[W (proposed)]-Table1[[#This Row],[W (curr)]]</f>
        <v>3.1764057999108655</v>
      </c>
      <c r="S323" s="46"/>
      <c r="T323" s="45"/>
      <c r="U323" s="45"/>
      <c r="V323" s="45"/>
      <c r="W323" s="45"/>
    </row>
    <row r="324" spans="1:23" s="43" customFormat="1">
      <c r="A324" s="36">
        <v>64151</v>
      </c>
      <c r="B324" s="36" t="s">
        <v>14</v>
      </c>
      <c r="C324" s="36" t="s">
        <v>270</v>
      </c>
      <c r="D324" s="36">
        <v>6415</v>
      </c>
      <c r="E324" s="36">
        <v>1</v>
      </c>
      <c r="F324" s="37">
        <v>166</v>
      </c>
      <c r="G324" s="38">
        <v>3827.1768681839972</v>
      </c>
      <c r="H324" s="38">
        <f>Table1[[#This Row],[Cost]]+IF(Table1[[#This Row],[n]]=0,0,IFERROR(VLOOKUP(Table1[[#This Row],[DRG]],HCPCs,5,0),0))</f>
        <v>3864.733145597168</v>
      </c>
      <c r="I324" s="39">
        <v>0.54649999999999987</v>
      </c>
      <c r="J324" s="39">
        <f>Table1[[#This Row],[W (3M)]]-IFERROR((Table1[[#This Row],[W (3M)]]-Table1[[#This Row],[Adjusted Cost]]*Casemix/TotalCost)*EXP(-a/Table1[[#This Row],[n]]),)</f>
        <v>0.4604260109282734</v>
      </c>
      <c r="K324" s="39">
        <f>VLOOKUP(Table1[[#This Row],[BaseDRG]],BaseDRGTable,13+Table1[[#This Row],[severity]],FALSE)</f>
        <v>0.4604260109282734</v>
      </c>
      <c r="L324" s="39">
        <f>IF(Table1[[#This Row],[W (severity)]]&lt;Table1[[#This Row],[W (curr)]],MAX(Table1[[#This Row],[W (severity)]],0.7*Table1[[#This Row],[W (curr)]]),Table1[[#This Row],[W (severity)]])</f>
        <v>0.4604260109282734</v>
      </c>
      <c r="M324" s="39">
        <f>ROUND(IF(VLOOKUP(Table1[[#This Row],[BaseDRG]],BaseDRGTable,8,0)&gt;0,Table1[[#This Row],[w (limit)]]*Current_CaseMix/$L$797,Table1[[#This Row],[w (limit)]]),10)</f>
        <v>0.49359056849999999</v>
      </c>
      <c r="N324" s="41">
        <f>Table1[[#This Row],[n]]</f>
        <v>166</v>
      </c>
      <c r="O324" s="56">
        <v>0.41983453351752748</v>
      </c>
      <c r="P324" s="40">
        <f>Table1[[#This Row],[W (proposed)]]/Table1[[#This Row],[W (curr)]]-1</f>
        <v>0.17567881890162163</v>
      </c>
      <c r="Q324" s="41">
        <f>RANK(Table1[[#This Row],[∆W%]],Table1[∆W%])</f>
        <v>244</v>
      </c>
      <c r="R324" s="55">
        <f>Table1[W (proposed)]-Table1[[#This Row],[W (curr)]]</f>
        <v>7.3756034982472518E-2</v>
      </c>
      <c r="S324" s="46"/>
      <c r="T324" s="45"/>
      <c r="U324" s="45"/>
      <c r="V324" s="45"/>
      <c r="W324" s="45"/>
    </row>
    <row r="325" spans="1:23" s="43" customFormat="1">
      <c r="A325" s="36">
        <v>64152</v>
      </c>
      <c r="B325" s="36" t="s">
        <v>14</v>
      </c>
      <c r="C325" s="36" t="s">
        <v>734</v>
      </c>
      <c r="D325" s="36">
        <v>6415</v>
      </c>
      <c r="E325" s="36">
        <v>2</v>
      </c>
      <c r="F325" s="37">
        <v>49</v>
      </c>
      <c r="G325" s="38">
        <v>7246.0929310558995</v>
      </c>
      <c r="H325" s="38">
        <f>Table1[[#This Row],[Cost]]+IF(Table1[[#This Row],[n]]=0,0,IFERROR(VLOOKUP(Table1[[#This Row],[DRG]],HCPCs,5,0),0))</f>
        <v>7355.382610664421</v>
      </c>
      <c r="I325" s="39">
        <v>0.7762</v>
      </c>
      <c r="J325" s="39">
        <f>Table1[[#This Row],[W (3M)]]-IFERROR((Table1[[#This Row],[W (3M)]]-Table1[[#This Row],[Adjusted Cost]]*Casemix/TotalCost)*EXP(-a/Table1[[#This Row],[n]]),)</f>
        <v>0.87388611462889065</v>
      </c>
      <c r="K325" s="39">
        <f>VLOOKUP(Table1[[#This Row],[BaseDRG]],BaseDRGTable,13+Table1[[#This Row],[severity]],FALSE)</f>
        <v>0.87388611462889065</v>
      </c>
      <c r="L325" s="39">
        <f>IF(Table1[[#This Row],[W (severity)]]&lt;Table1[[#This Row],[W (curr)]],MAX(Table1[[#This Row],[W (severity)]],0.7*Table1[[#This Row],[W (curr)]]),Table1[[#This Row],[W (severity)]])</f>
        <v>0.87388611462889065</v>
      </c>
      <c r="M325" s="39">
        <f>ROUND(IF(VLOOKUP(Table1[[#This Row],[BaseDRG]],BaseDRGTable,8,0)&gt;0,Table1[[#This Row],[w (limit)]]*Current_CaseMix/$L$797,Table1[[#This Row],[w (limit)]]),10)</f>
        <v>0.93683226819999998</v>
      </c>
      <c r="N325" s="41">
        <f>Table1[[#This Row],[n]]</f>
        <v>49</v>
      </c>
      <c r="O325" s="56">
        <v>0.88839360377525356</v>
      </c>
      <c r="P325" s="40">
        <f>Table1[[#This Row],[W (proposed)]]/Table1[[#This Row],[W (curr)]]-1</f>
        <v>5.4523877951062394E-2</v>
      </c>
      <c r="Q325" s="41">
        <f>RANK(Table1[[#This Row],[∆W%]],Table1[∆W%])</f>
        <v>358</v>
      </c>
      <c r="R325" s="55">
        <f>Table1[W (proposed)]-Table1[[#This Row],[W (curr)]]</f>
        <v>4.8438664424746425E-2</v>
      </c>
      <c r="S325" s="46"/>
      <c r="T325" s="45"/>
      <c r="U325" s="45"/>
      <c r="V325" s="45"/>
      <c r="W325" s="45"/>
    </row>
    <row r="326" spans="1:23" s="43" customFormat="1">
      <c r="A326" s="36">
        <v>64153</v>
      </c>
      <c r="B326" s="36" t="s">
        <v>14</v>
      </c>
      <c r="C326" s="36" t="s">
        <v>352</v>
      </c>
      <c r="D326" s="36">
        <v>6415</v>
      </c>
      <c r="E326" s="36">
        <v>3</v>
      </c>
      <c r="F326" s="37">
        <v>40</v>
      </c>
      <c r="G326" s="38">
        <v>23625.17508030912</v>
      </c>
      <c r="H326" s="38">
        <f>Table1[[#This Row],[Cost]]+IF(Table1[[#This Row],[n]]=0,0,IFERROR(VLOOKUP(Table1[[#This Row],[DRG]],HCPCs,5,0),0))</f>
        <v>23822.094272483679</v>
      </c>
      <c r="I326" s="39">
        <v>1.3863000000000001</v>
      </c>
      <c r="J326" s="39">
        <f>Table1[[#This Row],[W (3M)]]-IFERROR((Table1[[#This Row],[W (3M)]]-Table1[[#This Row],[Adjusted Cost]]*Casemix/TotalCost)*EXP(-a/Table1[[#This Row],[n]]),)</f>
        <v>2.8067926071095664</v>
      </c>
      <c r="K326" s="39">
        <f>VLOOKUP(Table1[[#This Row],[BaseDRG]],BaseDRGTable,13+Table1[[#This Row],[severity]],FALSE)</f>
        <v>2.8067926071095664</v>
      </c>
      <c r="L326" s="39">
        <f>IF(Table1[[#This Row],[W (severity)]]&lt;Table1[[#This Row],[W (curr)]],MAX(Table1[[#This Row],[W (severity)]],0.7*Table1[[#This Row],[W (curr)]]),Table1[[#This Row],[W (severity)]])</f>
        <v>2.8067926071095664</v>
      </c>
      <c r="M326" s="39">
        <f>ROUND(IF(VLOOKUP(Table1[[#This Row],[BaseDRG]],BaseDRGTable,8,0)&gt;0,Table1[[#This Row],[w (limit)]]*Current_CaseMix/$L$797,Table1[[#This Row],[w (limit)]]),10)</f>
        <v>3.0089663177000001</v>
      </c>
      <c r="N326" s="41">
        <f>Table1[[#This Row],[n]]</f>
        <v>40</v>
      </c>
      <c r="O326" s="56">
        <v>2.3552760348109363</v>
      </c>
      <c r="P326" s="40">
        <f>Table1[[#This Row],[W (proposed)]]/Table1[[#This Row],[W (curr)]]-1</f>
        <v>0.27754296024225344</v>
      </c>
      <c r="Q326" s="41">
        <f>RANK(Table1[[#This Row],[∆W%]],Table1[∆W%])</f>
        <v>178</v>
      </c>
      <c r="R326" s="55">
        <f>Table1[W (proposed)]-Table1[[#This Row],[W (curr)]]</f>
        <v>0.65369028288906383</v>
      </c>
      <c r="S326" s="46"/>
      <c r="T326" s="45"/>
      <c r="U326" s="45"/>
      <c r="V326" s="45"/>
      <c r="W326" s="45"/>
    </row>
    <row r="327" spans="1:23" s="43" customFormat="1">
      <c r="A327" s="36">
        <v>64161</v>
      </c>
      <c r="B327" s="36" t="s">
        <v>14</v>
      </c>
      <c r="C327" s="36" t="s">
        <v>150</v>
      </c>
      <c r="D327" s="36">
        <v>6416</v>
      </c>
      <c r="E327" s="36">
        <v>1</v>
      </c>
      <c r="F327" s="37">
        <v>46</v>
      </c>
      <c r="G327" s="38">
        <v>8059.9748047522744</v>
      </c>
      <c r="H327" s="38">
        <f>Table1[[#This Row],[Cost]]+IF(Table1[[#This Row],[n]]=0,0,IFERROR(VLOOKUP(Table1[[#This Row],[DRG]],HCPCs,5,0),0))</f>
        <v>8059.9748047522744</v>
      </c>
      <c r="I327" s="39">
        <v>0.87700000000000022</v>
      </c>
      <c r="J327" s="39">
        <f>Table1[[#This Row],[W (3M)]]-IFERROR((Table1[[#This Row],[W (3M)]]-Table1[[#This Row],[Adjusted Cost]]*Casemix/TotalCost)*EXP(-a/Table1[[#This Row],[n]]),)</f>
        <v>0.95794008481129322</v>
      </c>
      <c r="K327" s="39">
        <f>VLOOKUP(Table1[[#This Row],[BaseDRG]],BaseDRGTable,13+Table1[[#This Row],[severity]],FALSE)</f>
        <v>0.95794008481129322</v>
      </c>
      <c r="L327" s="39">
        <f>IF(Table1[[#This Row],[W (severity)]]&lt;Table1[[#This Row],[W (curr)]],MAX(Table1[[#This Row],[W (severity)]],0.7*Table1[[#This Row],[W (curr)]]),Table1[[#This Row],[W (severity)]])</f>
        <v>0.95794008481129322</v>
      </c>
      <c r="M327" s="39">
        <f>ROUND(IF(VLOOKUP(Table1[[#This Row],[BaseDRG]],BaseDRGTable,8,0)&gt;0,Table1[[#This Row],[w (limit)]]*Current_CaseMix/$L$797,Table1[[#This Row],[w (limit)]]),10)</f>
        <v>1.0269406590000001</v>
      </c>
      <c r="N327" s="41">
        <f>Table1[[#This Row],[n]]</f>
        <v>46</v>
      </c>
      <c r="O327" s="56">
        <v>0.99567724287501125</v>
      </c>
      <c r="P327" s="40">
        <f>Table1[[#This Row],[W (proposed)]]/Table1[[#This Row],[W (curr)]]-1</f>
        <v>3.1399147011451189E-2</v>
      </c>
      <c r="Q327" s="41">
        <f>RANK(Table1[[#This Row],[∆W%]],Table1[∆W%])</f>
        <v>379</v>
      </c>
      <c r="R327" s="55">
        <f>Table1[W (proposed)]-Table1[[#This Row],[W (curr)]]</f>
        <v>3.1263416124988841E-2</v>
      </c>
      <c r="S327" s="46"/>
      <c r="T327" s="45"/>
      <c r="U327" s="45"/>
      <c r="V327" s="45"/>
      <c r="W327" s="45"/>
    </row>
    <row r="328" spans="1:23" s="43" customFormat="1">
      <c r="A328" s="36">
        <v>64162</v>
      </c>
      <c r="B328" s="36" t="s">
        <v>14</v>
      </c>
      <c r="C328" s="36" t="s">
        <v>418</v>
      </c>
      <c r="D328" s="36">
        <v>6416</v>
      </c>
      <c r="E328" s="36">
        <v>2</v>
      </c>
      <c r="F328" s="37">
        <v>23</v>
      </c>
      <c r="G328" s="38">
        <v>11741.422697233198</v>
      </c>
      <c r="H328" s="38">
        <f>Table1[[#This Row],[Cost]]+IF(Table1[[#This Row],[n]]=0,0,IFERROR(VLOOKUP(Table1[[#This Row],[DRG]],HCPCs,5,0),0))</f>
        <v>11808.808387783694</v>
      </c>
      <c r="I328" s="39">
        <v>1.2087000000000001</v>
      </c>
      <c r="J328" s="39">
        <f>Table1[[#This Row],[W (3M)]]-IFERROR((Table1[[#This Row],[W (3M)]]-Table1[[#This Row],[Adjusted Cost]]*Casemix/TotalCost)*EXP(-a/Table1[[#This Row],[n]]),)</f>
        <v>1.3988448882694409</v>
      </c>
      <c r="K328" s="39">
        <f>VLOOKUP(Table1[[#This Row],[BaseDRG]],BaseDRGTable,13+Table1[[#This Row],[severity]],FALSE)</f>
        <v>1.3202533415181412</v>
      </c>
      <c r="L328" s="39">
        <f>IF(Table1[[#This Row],[W (severity)]]&lt;Table1[[#This Row],[W (curr)]],MAX(Table1[[#This Row],[W (severity)]],0.7*Table1[[#This Row],[W (curr)]]),Table1[[#This Row],[W (severity)]])</f>
        <v>1.3202533415181412</v>
      </c>
      <c r="M328" s="39">
        <f>ROUND(IF(VLOOKUP(Table1[[#This Row],[BaseDRG]],BaseDRGTable,8,0)&gt;0,Table1[[#This Row],[w (limit)]]*Current_CaseMix/$L$797,Table1[[#This Row],[w (limit)]]),10)</f>
        <v>1.4153513961999999</v>
      </c>
      <c r="N328" s="41">
        <f>Table1[[#This Row],[n]]</f>
        <v>23</v>
      </c>
      <c r="O328" s="56">
        <v>1.5409659572339731</v>
      </c>
      <c r="P328" s="40">
        <f>Table1[[#This Row],[W (proposed)]]/Table1[[#This Row],[W (curr)]]-1</f>
        <v>-8.1516765795041191E-2</v>
      </c>
      <c r="Q328" s="41">
        <f>RANK(Table1[[#This Row],[∆W%]],Table1[∆W%])</f>
        <v>527</v>
      </c>
      <c r="R328" s="55">
        <f>Table1[W (proposed)]-Table1[[#This Row],[W (curr)]]</f>
        <v>-0.12561456103397317</v>
      </c>
      <c r="S328" s="46"/>
      <c r="T328" s="45"/>
      <c r="U328" s="45"/>
      <c r="V328" s="45"/>
      <c r="W328" s="45"/>
    </row>
    <row r="329" spans="1:23" s="43" customFormat="1">
      <c r="A329" s="36">
        <v>64163</v>
      </c>
      <c r="B329" s="36" t="s">
        <v>14</v>
      </c>
      <c r="C329" s="36" t="s">
        <v>363</v>
      </c>
      <c r="D329" s="36">
        <v>6416</v>
      </c>
      <c r="E329" s="36">
        <v>3</v>
      </c>
      <c r="F329" s="37">
        <v>34</v>
      </c>
      <c r="G329" s="38">
        <v>11213.987233663407</v>
      </c>
      <c r="H329" s="38">
        <f>Table1[[#This Row],[Cost]]+IF(Table1[[#This Row],[n]]=0,0,IFERROR(VLOOKUP(Table1[[#This Row],[DRG]],HCPCs,5,0),0))</f>
        <v>11213.987233663407</v>
      </c>
      <c r="I329" s="39">
        <v>1.8073000000000004</v>
      </c>
      <c r="J329" s="39">
        <f>Table1[[#This Row],[W (3M)]]-IFERROR((Table1[[#This Row],[W (3M)]]-Table1[[#This Row],[Adjusted Cost]]*Casemix/TotalCost)*EXP(-a/Table1[[#This Row],[n]]),)</f>
        <v>1.3457632688731795</v>
      </c>
      <c r="K329" s="39">
        <f>VLOOKUP(Table1[[#This Row],[BaseDRG]],BaseDRGTable,13+Table1[[#This Row],[severity]],FALSE)</f>
        <v>1.678613865923329</v>
      </c>
      <c r="L329" s="39">
        <f>IF(Table1[[#This Row],[W (severity)]]&lt;Table1[[#This Row],[W (curr)]],MAX(Table1[[#This Row],[W (severity)]],0.7*Table1[[#This Row],[W (curr)]]),Table1[[#This Row],[W (severity)]])</f>
        <v>2.1536690126315436</v>
      </c>
      <c r="M329" s="39">
        <f>ROUND(IF(VLOOKUP(Table1[[#This Row],[BaseDRG]],BaseDRGTable,8,0)&gt;0,Table1[[#This Row],[w (limit)]]*Current_CaseMix/$L$797,Table1[[#This Row],[w (limit)]]),10)</f>
        <v>2.3087981284999999</v>
      </c>
      <c r="N329" s="41">
        <f>Table1[[#This Row],[n]]</f>
        <v>34</v>
      </c>
      <c r="O329" s="56">
        <v>3.0766700180450628</v>
      </c>
      <c r="P329" s="40">
        <f>Table1[[#This Row],[W (proposed)]]/Table1[[#This Row],[W (curr)]]-1</f>
        <v>-0.2495788905021975</v>
      </c>
      <c r="Q329" s="41">
        <f>RANK(Table1[[#This Row],[∆W%]],Table1[∆W%])</f>
        <v>759</v>
      </c>
      <c r="R329" s="55">
        <f>Table1[W (proposed)]-Table1[[#This Row],[W (curr)]]</f>
        <v>-0.76787188954506291</v>
      </c>
      <c r="S329" s="46"/>
      <c r="T329" s="45"/>
      <c r="U329" s="45"/>
      <c r="V329" s="45"/>
      <c r="W329" s="45"/>
    </row>
    <row r="330" spans="1:23" s="43" customFormat="1">
      <c r="A330" s="36">
        <v>64171</v>
      </c>
      <c r="B330" s="36" t="s">
        <v>14</v>
      </c>
      <c r="C330" s="36" t="s">
        <v>96</v>
      </c>
      <c r="D330" s="36">
        <v>6417</v>
      </c>
      <c r="E330" s="36">
        <v>1</v>
      </c>
      <c r="F330" s="37">
        <v>5209</v>
      </c>
      <c r="G330" s="38">
        <v>2095.2330941304158</v>
      </c>
      <c r="H330" s="38">
        <f>Table1[[#This Row],[Cost]]+IF(Table1[[#This Row],[n]]=0,0,IFERROR(VLOOKUP(Table1[[#This Row],[DRG]],HCPCs,5,0),0))</f>
        <v>2095.2330941304158</v>
      </c>
      <c r="I330" s="39">
        <v>0.44080000000001418</v>
      </c>
      <c r="J330" s="39">
        <f>Table1[[#This Row],[W (3M)]]-IFERROR((Table1[[#This Row],[W (3M)]]-Table1[[#This Row],[Adjusted Cost]]*Casemix/TotalCost)*EXP(-a/Table1[[#This Row],[n]]),)</f>
        <v>0.2494201152662415</v>
      </c>
      <c r="K330" s="39">
        <f>VLOOKUP(Table1[[#This Row],[BaseDRG]],BaseDRGTable,13+Table1[[#This Row],[severity]],FALSE)</f>
        <v>0.2494201152662415</v>
      </c>
      <c r="L330" s="39">
        <f>IF(Table1[[#This Row],[W (severity)]]&lt;Table1[[#This Row],[W (curr)]],MAX(Table1[[#This Row],[W (severity)]],0.7*Table1[[#This Row],[W (curr)]]),Table1[[#This Row],[W (severity)]])</f>
        <v>0.2494201152662415</v>
      </c>
      <c r="M330" s="39">
        <f>ROUND(IF(VLOOKUP(Table1[[#This Row],[BaseDRG]],BaseDRGTable,8,0)&gt;0,Table1[[#This Row],[w (limit)]]*Current_CaseMix/$L$797,Table1[[#This Row],[w (limit)]]),10)</f>
        <v>0.26738588520000001</v>
      </c>
      <c r="N330" s="41">
        <f>Table1[[#This Row],[n]]</f>
        <v>5209</v>
      </c>
      <c r="O330" s="56">
        <v>0.2442694123111866</v>
      </c>
      <c r="P330" s="40">
        <f>Table1[[#This Row],[W (proposed)]]/Table1[[#This Row],[W (curr)]]-1</f>
        <v>9.4635151696210729E-2</v>
      </c>
      <c r="Q330" s="41">
        <f>RANK(Table1[[#This Row],[∆W%]],Table1[∆W%])</f>
        <v>310</v>
      </c>
      <c r="R330" s="48">
        <f>Table1[W (proposed)]-Table1[[#This Row],[W (curr)]]</f>
        <v>2.3116472888813411E-2</v>
      </c>
      <c r="S330" s="46"/>
      <c r="T330" s="45"/>
      <c r="U330" s="45"/>
      <c r="V330" s="45"/>
      <c r="W330" s="45"/>
    </row>
    <row r="331" spans="1:23" s="43" customFormat="1">
      <c r="A331" s="36">
        <v>64172</v>
      </c>
      <c r="B331" s="36" t="s">
        <v>14</v>
      </c>
      <c r="C331" s="36" t="s">
        <v>691</v>
      </c>
      <c r="D331" s="36">
        <v>6417</v>
      </c>
      <c r="E331" s="36">
        <v>2</v>
      </c>
      <c r="F331" s="37">
        <v>700</v>
      </c>
      <c r="G331" s="38">
        <v>2959.9736778487668</v>
      </c>
      <c r="H331" s="38">
        <f>Table1[[#This Row],[Cost]]+IF(Table1[[#This Row],[n]]=0,0,IFERROR(VLOOKUP(Table1[[#This Row],[DRG]],HCPCs,5,0),0))</f>
        <v>2959.9736778487668</v>
      </c>
      <c r="I331" s="39">
        <v>0.62620000000000009</v>
      </c>
      <c r="J331" s="39">
        <f>Table1[[#This Row],[W (3M)]]-IFERROR((Table1[[#This Row],[W (3M)]]-Table1[[#This Row],[Adjusted Cost]]*Casemix/TotalCost)*EXP(-a/Table1[[#This Row],[n]]),)</f>
        <v>0.35263160907359609</v>
      </c>
      <c r="K331" s="39">
        <f>VLOOKUP(Table1[[#This Row],[BaseDRG]],BaseDRGTable,13+Table1[[#This Row],[severity]],FALSE)</f>
        <v>0.35263160907359609</v>
      </c>
      <c r="L331" s="39">
        <f>IF(Table1[[#This Row],[W (severity)]]&lt;Table1[[#This Row],[W (curr)]],MAX(Table1[[#This Row],[W (severity)]],0.7*Table1[[#This Row],[W (curr)]]),Table1[[#This Row],[W (severity)]])</f>
        <v>0.35263160907359609</v>
      </c>
      <c r="M331" s="39">
        <f>ROUND(IF(VLOOKUP(Table1[[#This Row],[BaseDRG]],BaseDRGTable,8,0)&gt;0,Table1[[#This Row],[w (limit)]]*Current_CaseMix/$L$797,Table1[[#This Row],[w (limit)]]),10)</f>
        <v>0.37803171899999999</v>
      </c>
      <c r="N331" s="41">
        <f>Table1[[#This Row],[n]]</f>
        <v>700</v>
      </c>
      <c r="O331" s="56">
        <v>0.39713257812521541</v>
      </c>
      <c r="P331" s="40">
        <f>Table1[[#This Row],[W (proposed)]]/Table1[[#This Row],[W (curr)]]-1</f>
        <v>-4.8096933309744627E-2</v>
      </c>
      <c r="Q331" s="41">
        <f>RANK(Table1[[#This Row],[∆W%]],Table1[∆W%])</f>
        <v>491</v>
      </c>
      <c r="R331" s="55">
        <f>Table1[W (proposed)]-Table1[[#This Row],[W (curr)]]</f>
        <v>-1.9100859125215419E-2</v>
      </c>
      <c r="S331" s="46"/>
      <c r="T331" s="45"/>
      <c r="U331" s="45"/>
      <c r="V331" s="45"/>
      <c r="W331" s="45"/>
    </row>
    <row r="332" spans="1:23" s="43" customFormat="1">
      <c r="A332" s="36">
        <v>64173</v>
      </c>
      <c r="B332" s="36" t="s">
        <v>14</v>
      </c>
      <c r="C332" s="36" t="s">
        <v>812</v>
      </c>
      <c r="D332" s="36">
        <v>6417</v>
      </c>
      <c r="E332" s="36">
        <v>3</v>
      </c>
      <c r="F332" s="37">
        <v>331</v>
      </c>
      <c r="G332" s="38">
        <v>3727.1445803425599</v>
      </c>
      <c r="H332" s="38">
        <f>Table1[[#This Row],[Cost]]+IF(Table1[[#This Row],[n]]=0,0,IFERROR(VLOOKUP(Table1[[#This Row],[DRG]],HCPCs,5,0),0))</f>
        <v>3760.1859501443046</v>
      </c>
      <c r="I332" s="39">
        <v>0.93029999999999879</v>
      </c>
      <c r="J332" s="39">
        <f>Table1[[#This Row],[W (3M)]]-IFERROR((Table1[[#This Row],[W (3M)]]-Table1[[#This Row],[Adjusted Cost]]*Casemix/TotalCost)*EXP(-a/Table1[[#This Row],[n]]),)</f>
        <v>0.44873150535097001</v>
      </c>
      <c r="K332" s="39">
        <f>VLOOKUP(Table1[[#This Row],[BaseDRG]],BaseDRGTable,13+Table1[[#This Row],[severity]],FALSE)</f>
        <v>0.44873150535097001</v>
      </c>
      <c r="L332" s="39">
        <f>IF(Table1[[#This Row],[W (severity)]]&lt;Table1[[#This Row],[W (curr)]],MAX(Table1[[#This Row],[W (severity)]],0.7*Table1[[#This Row],[W (curr)]]),Table1[[#This Row],[W (severity)]])</f>
        <v>0.44873150535097001</v>
      </c>
      <c r="M332" s="39">
        <f>ROUND(IF(VLOOKUP(Table1[[#This Row],[BaseDRG]],BaseDRGTable,8,0)&gt;0,Table1[[#This Row],[w (limit)]]*Current_CaseMix/$L$797,Table1[[#This Row],[w (limit)]]),10)</f>
        <v>0.48105370590000002</v>
      </c>
      <c r="N332" s="41">
        <f>Table1[[#This Row],[n]]</f>
        <v>331</v>
      </c>
      <c r="O332" s="56">
        <v>0.57028307389042143</v>
      </c>
      <c r="P332" s="40">
        <f>Table1[[#This Row],[W (proposed)]]/Table1[[#This Row],[W (curr)]]-1</f>
        <v>-0.15646504705409969</v>
      </c>
      <c r="Q332" s="41">
        <f>RANK(Table1[[#This Row],[∆W%]],Table1[∆W%])</f>
        <v>600</v>
      </c>
      <c r="R332" s="55">
        <f>Table1[W (proposed)]-Table1[[#This Row],[W (curr)]]</f>
        <v>-8.9229367990421415E-2</v>
      </c>
      <c r="S332" s="46"/>
      <c r="T332" s="45"/>
      <c r="U332" s="45"/>
      <c r="V332" s="45"/>
      <c r="W332" s="45"/>
    </row>
    <row r="333" spans="1:23" s="43" customFormat="1">
      <c r="A333" s="36">
        <v>64181</v>
      </c>
      <c r="B333" s="36" t="s">
        <v>14</v>
      </c>
      <c r="C333" s="36" t="s">
        <v>107</v>
      </c>
      <c r="D333" s="36">
        <v>6418</v>
      </c>
      <c r="E333" s="36">
        <v>1</v>
      </c>
      <c r="F333" s="37">
        <v>1481</v>
      </c>
      <c r="G333" s="38">
        <v>2564.5383393710658</v>
      </c>
      <c r="H333" s="38">
        <f>Table1[[#This Row],[Cost]]+IF(Table1[[#This Row],[n]]=0,0,IFERROR(VLOOKUP(Table1[[#This Row],[DRG]],HCPCs,5,0),0))</f>
        <v>2564.5383393710658</v>
      </c>
      <c r="I333" s="39">
        <v>0.50260000000000482</v>
      </c>
      <c r="J333" s="39">
        <f>Table1[[#This Row],[W (3M)]]-IFERROR((Table1[[#This Row],[W (3M)]]-Table1[[#This Row],[Adjusted Cost]]*Casemix/TotalCost)*EXP(-a/Table1[[#This Row],[n]]),)</f>
        <v>0.30535760666662254</v>
      </c>
      <c r="K333" s="39">
        <f>VLOOKUP(Table1[[#This Row],[BaseDRG]],BaseDRGTable,13+Table1[[#This Row],[severity]],FALSE)</f>
        <v>0.30535760666662254</v>
      </c>
      <c r="L333" s="39">
        <f>IF(Table1[[#This Row],[W (severity)]]&lt;Table1[[#This Row],[W (curr)]],MAX(Table1[[#This Row],[W (severity)]],0.7*Table1[[#This Row],[W (curr)]]),Table1[[#This Row],[W (severity)]])</f>
        <v>0.30535760666662254</v>
      </c>
      <c r="M333" s="39">
        <f>ROUND(IF(VLOOKUP(Table1[[#This Row],[BaseDRG]],BaseDRGTable,8,0)&gt;0,Table1[[#This Row],[w (limit)]]*Current_CaseMix/$L$797,Table1[[#This Row],[w (limit)]]),10)</f>
        <v>0.32735256280000002</v>
      </c>
      <c r="N333" s="41">
        <f>Table1[[#This Row],[n]]</f>
        <v>1481</v>
      </c>
      <c r="O333" s="56">
        <v>0.32758659489576963</v>
      </c>
      <c r="P333" s="40">
        <f>Table1[[#This Row],[W (proposed)]]/Table1[[#This Row],[W (curr)]]-1</f>
        <v>-7.144129198695115E-4</v>
      </c>
      <c r="Q333" s="41">
        <f>RANK(Table1[[#This Row],[∆W%]],Table1[∆W%])</f>
        <v>441</v>
      </c>
      <c r="R333" s="55">
        <f>Table1[W (proposed)]-Table1[[#This Row],[W (curr)]]</f>
        <v>-2.3403209576960959E-4</v>
      </c>
      <c r="S333" s="46"/>
      <c r="T333" s="45"/>
      <c r="U333" s="45"/>
      <c r="V333" s="45"/>
      <c r="W333" s="45"/>
    </row>
    <row r="334" spans="1:23" s="43" customFormat="1">
      <c r="A334" s="36">
        <v>64182</v>
      </c>
      <c r="B334" s="36" t="s">
        <v>14</v>
      </c>
      <c r="C334" s="36" t="s">
        <v>803</v>
      </c>
      <c r="D334" s="36">
        <v>6418</v>
      </c>
      <c r="E334" s="36">
        <v>2</v>
      </c>
      <c r="F334" s="37">
        <v>482</v>
      </c>
      <c r="G334" s="38">
        <v>5587.3400710008445</v>
      </c>
      <c r="H334" s="38">
        <f>Table1[[#This Row],[Cost]]+IF(Table1[[#This Row],[n]]=0,0,IFERROR(VLOOKUP(Table1[[#This Row],[DRG]],HCPCs,5,0),0))</f>
        <v>5587.3400710008445</v>
      </c>
      <c r="I334" s="39">
        <v>0.78620000000000456</v>
      </c>
      <c r="J334" s="39">
        <f>Table1[[#This Row],[W (3M)]]-IFERROR((Table1[[#This Row],[W (3M)]]-Table1[[#This Row],[Adjusted Cost]]*Casemix/TotalCost)*EXP(-a/Table1[[#This Row],[n]]),)</f>
        <v>0.66524900542897214</v>
      </c>
      <c r="K334" s="39">
        <f>VLOOKUP(Table1[[#This Row],[BaseDRG]],BaseDRGTable,13+Table1[[#This Row],[severity]],FALSE)</f>
        <v>0.66524900542897214</v>
      </c>
      <c r="L334" s="39">
        <f>IF(Table1[[#This Row],[W (severity)]]&lt;Table1[[#This Row],[W (curr)]],MAX(Table1[[#This Row],[W (severity)]],0.7*Table1[[#This Row],[W (curr)]]),Table1[[#This Row],[W (severity)]])</f>
        <v>0.66524900542897214</v>
      </c>
      <c r="M334" s="39">
        <f>ROUND(IF(VLOOKUP(Table1[[#This Row],[BaseDRG]],BaseDRGTable,8,0)&gt;0,Table1[[#This Row],[w (limit)]]*Current_CaseMix/$L$797,Table1[[#This Row],[w (limit)]]),10)</f>
        <v>0.71316699539999995</v>
      </c>
      <c r="N334" s="41">
        <f>Table1[[#This Row],[n]]</f>
        <v>482</v>
      </c>
      <c r="O334" s="56">
        <v>0.71941226245798295</v>
      </c>
      <c r="P334" s="40">
        <f>Table1[[#This Row],[W (proposed)]]/Table1[[#This Row],[W (curr)]]-1</f>
        <v>-8.6810683997032845E-3</v>
      </c>
      <c r="Q334" s="41">
        <f>RANK(Table1[[#This Row],[∆W%]],Table1[∆W%])</f>
        <v>454</v>
      </c>
      <c r="R334" s="55">
        <f>Table1[W (proposed)]-Table1[[#This Row],[W (curr)]]</f>
        <v>-6.2452670579830061E-3</v>
      </c>
      <c r="S334" s="46"/>
      <c r="T334" s="45"/>
      <c r="U334" s="45"/>
      <c r="V334" s="45"/>
      <c r="W334" s="45"/>
    </row>
    <row r="335" spans="1:23" s="43" customFormat="1">
      <c r="A335" s="36">
        <v>64183</v>
      </c>
      <c r="B335" s="36" t="s">
        <v>14</v>
      </c>
      <c r="C335" s="36" t="s">
        <v>825</v>
      </c>
      <c r="D335" s="36">
        <v>6418</v>
      </c>
      <c r="E335" s="36">
        <v>3</v>
      </c>
      <c r="F335" s="37">
        <v>357</v>
      </c>
      <c r="G335" s="38">
        <v>13500.647496537118</v>
      </c>
      <c r="H335" s="38">
        <f>Table1[[#This Row],[Cost]]+IF(Table1[[#This Row],[n]]=0,0,IFERROR(VLOOKUP(Table1[[#This Row],[DRG]],HCPCs,5,0),0))</f>
        <v>13998.172029079702</v>
      </c>
      <c r="I335" s="39">
        <v>1.3817999999999986</v>
      </c>
      <c r="J335" s="39">
        <f>Table1[[#This Row],[W (3M)]]-IFERROR((Table1[[#This Row],[W (3M)]]-Table1[[#This Row],[Adjusted Cost]]*Casemix/TotalCost)*EXP(-a/Table1[[#This Row],[n]]),)</f>
        <v>1.6655333212210754</v>
      </c>
      <c r="K335" s="39">
        <f>VLOOKUP(Table1[[#This Row],[BaseDRG]],BaseDRGTable,13+Table1[[#This Row],[severity]],FALSE)</f>
        <v>1.6655333212210754</v>
      </c>
      <c r="L335" s="39">
        <f>IF(Table1[[#This Row],[W (severity)]]&lt;Table1[[#This Row],[W (curr)]],MAX(Table1[[#This Row],[W (severity)]],0.7*Table1[[#This Row],[W (curr)]]),Table1[[#This Row],[W (severity)]])</f>
        <v>1.6655333212210754</v>
      </c>
      <c r="M335" s="39">
        <f>ROUND(IF(VLOOKUP(Table1[[#This Row],[BaseDRG]],BaseDRGTable,8,0)&gt;0,Table1[[#This Row],[w (limit)]]*Current_CaseMix/$L$797,Table1[[#This Row],[w (limit)]]),10)</f>
        <v>1.7855019469</v>
      </c>
      <c r="N335" s="41">
        <f>Table1[[#This Row],[n]]</f>
        <v>357</v>
      </c>
      <c r="O335" s="56">
        <v>1.5379654229415671</v>
      </c>
      <c r="P335" s="40">
        <f>Table1[[#This Row],[W (proposed)]]/Table1[[#This Row],[W (curr)]]-1</f>
        <v>0.16095064314579055</v>
      </c>
      <c r="Q335" s="41">
        <f>RANK(Table1[[#This Row],[∆W%]],Table1[∆W%])</f>
        <v>259</v>
      </c>
      <c r="R335" s="55">
        <f>Table1[W (proposed)]-Table1[[#This Row],[W (curr)]]</f>
        <v>0.24753652395843284</v>
      </c>
      <c r="S335" s="46"/>
      <c r="T335" s="45"/>
      <c r="U335" s="45"/>
      <c r="V335" s="45"/>
      <c r="W335" s="45"/>
    </row>
    <row r="336" spans="1:23" s="43" customFormat="1">
      <c r="A336" s="36">
        <v>71011</v>
      </c>
      <c r="B336" s="36" t="s">
        <v>15</v>
      </c>
      <c r="C336" s="36" t="s">
        <v>205</v>
      </c>
      <c r="D336" s="36">
        <v>7101</v>
      </c>
      <c r="E336" s="36">
        <v>1</v>
      </c>
      <c r="F336" s="37">
        <v>0</v>
      </c>
      <c r="G336" s="38">
        <v>0</v>
      </c>
      <c r="H336" s="38">
        <f>Table1[[#This Row],[Cost]]+IF(Table1[[#This Row],[n]]=0,0,IFERROR(VLOOKUP(Table1[[#This Row],[DRG]],HCPCs,5,0),0))</f>
        <v>0</v>
      </c>
      <c r="I336" s="39">
        <v>9.9312219776999999</v>
      </c>
      <c r="J336" s="39">
        <f>Table1[[#This Row],[W (3M)]]-IFERROR((Table1[[#This Row],[W (3M)]]-Table1[[#This Row],[Adjusted Cost]]*Casemix/TotalCost)*EXP(-a/Table1[[#This Row],[n]]),)</f>
        <v>9.9312219776999999</v>
      </c>
      <c r="K336" s="39">
        <f>VLOOKUP(Table1[[#This Row],[BaseDRG]],BaseDRGTable,13+Table1[[#This Row],[severity]],FALSE)</f>
        <v>9.9312219776999999</v>
      </c>
      <c r="L336" s="39">
        <f>IF(Table1[[#This Row],[W (severity)]]&lt;Table1[[#This Row],[W (curr)]],MAX(Table1[[#This Row],[W (severity)]],0.7*Table1[[#This Row],[W (curr)]]),Table1[[#This Row],[W (severity)]])</f>
        <v>9.9312219776999999</v>
      </c>
      <c r="M336" s="39">
        <f>ROUND(IF(VLOOKUP(Table1[[#This Row],[BaseDRG]],BaseDRGTable,8,0)&gt;0,Table1[[#This Row],[w (limit)]]*Current_CaseMix/$L$797,Table1[[#This Row],[w (limit)]]),10)</f>
        <v>9.9312219776999999</v>
      </c>
      <c r="N336" s="41">
        <f>Table1[[#This Row],[n]]</f>
        <v>0</v>
      </c>
      <c r="O336" s="56">
        <v>9.9312219776999999</v>
      </c>
      <c r="P336" s="40">
        <f>Table1[[#This Row],[W (proposed)]]/Table1[[#This Row],[W (curr)]]-1</f>
        <v>0</v>
      </c>
      <c r="Q336" s="41">
        <f>RANK(Table1[[#This Row],[∆W%]],Table1[∆W%])</f>
        <v>414</v>
      </c>
      <c r="R336" s="48">
        <f>Table1[W (proposed)]-Table1[[#This Row],[W (curr)]]</f>
        <v>0</v>
      </c>
      <c r="S336" s="46"/>
      <c r="T336" s="45"/>
      <c r="U336" s="45"/>
      <c r="V336" s="45"/>
      <c r="W336" s="45"/>
    </row>
    <row r="337" spans="1:23" s="43" customFormat="1">
      <c r="A337" s="36">
        <v>71012</v>
      </c>
      <c r="B337" s="36" t="s">
        <v>15</v>
      </c>
      <c r="C337" s="36" t="s">
        <v>526</v>
      </c>
      <c r="D337" s="36">
        <v>7101</v>
      </c>
      <c r="E337" s="36">
        <v>2</v>
      </c>
      <c r="F337" s="37">
        <v>0</v>
      </c>
      <c r="G337" s="38">
        <v>0</v>
      </c>
      <c r="H337" s="38">
        <f>Table1[[#This Row],[Cost]]+IF(Table1[[#This Row],[n]]=0,0,IFERROR(VLOOKUP(Table1[[#This Row],[DRG]],HCPCs,5,0),0))</f>
        <v>0</v>
      </c>
      <c r="I337" s="39">
        <v>10.956792969</v>
      </c>
      <c r="J337" s="39">
        <f>Table1[[#This Row],[W (3M)]]-IFERROR((Table1[[#This Row],[W (3M)]]-Table1[[#This Row],[Adjusted Cost]]*Casemix/TotalCost)*EXP(-a/Table1[[#This Row],[n]]),)</f>
        <v>10.956792969</v>
      </c>
      <c r="K337" s="39">
        <f>VLOOKUP(Table1[[#This Row],[BaseDRG]],BaseDRGTable,13+Table1[[#This Row],[severity]],FALSE)</f>
        <v>10.956792969</v>
      </c>
      <c r="L337" s="39">
        <f>IF(Table1[[#This Row],[W (severity)]]&lt;Table1[[#This Row],[W (curr)]],MAX(Table1[[#This Row],[W (severity)]],0.7*Table1[[#This Row],[W (curr)]]),Table1[[#This Row],[W (severity)]])</f>
        <v>10.956792969</v>
      </c>
      <c r="M337" s="39">
        <f>ROUND(IF(VLOOKUP(Table1[[#This Row],[BaseDRG]],BaseDRGTable,8,0)&gt;0,Table1[[#This Row],[w (limit)]]*Current_CaseMix/$L$797,Table1[[#This Row],[w (limit)]]),10)</f>
        <v>10.956792969</v>
      </c>
      <c r="N337" s="41">
        <f>Table1[[#This Row],[n]]</f>
        <v>0</v>
      </c>
      <c r="O337" s="56">
        <v>10.956792969</v>
      </c>
      <c r="P337" s="40">
        <f>Table1[[#This Row],[W (proposed)]]/Table1[[#This Row],[W (curr)]]-1</f>
        <v>0</v>
      </c>
      <c r="Q337" s="41">
        <f>RANK(Table1[[#This Row],[∆W%]],Table1[∆W%])</f>
        <v>414</v>
      </c>
      <c r="R337" s="48">
        <f>Table1[W (proposed)]-Table1[[#This Row],[W (curr)]]</f>
        <v>0</v>
      </c>
      <c r="S337" s="46"/>
      <c r="T337" s="45"/>
      <c r="U337" s="45"/>
      <c r="V337" s="45"/>
      <c r="W337" s="45"/>
    </row>
    <row r="338" spans="1:23" s="43" customFormat="1">
      <c r="A338" s="36">
        <v>71013</v>
      </c>
      <c r="B338" s="36" t="s">
        <v>15</v>
      </c>
      <c r="C338" s="36" t="s">
        <v>542</v>
      </c>
      <c r="D338" s="36">
        <v>7101</v>
      </c>
      <c r="E338" s="36">
        <v>3</v>
      </c>
      <c r="F338" s="37">
        <v>0</v>
      </c>
      <c r="G338" s="38">
        <v>0</v>
      </c>
      <c r="H338" s="38">
        <f>Table1[[#This Row],[Cost]]+IF(Table1[[#This Row],[n]]=0,0,IFERROR(VLOOKUP(Table1[[#This Row],[DRG]],HCPCs,5,0),0))</f>
        <v>0</v>
      </c>
      <c r="I338" s="39">
        <v>19.220469576700001</v>
      </c>
      <c r="J338" s="39">
        <f>Table1[[#This Row],[W (3M)]]-IFERROR((Table1[[#This Row],[W (3M)]]-Table1[[#This Row],[Adjusted Cost]]*Casemix/TotalCost)*EXP(-a/Table1[[#This Row],[n]]),)</f>
        <v>19.220469576700001</v>
      </c>
      <c r="K338" s="39">
        <f>VLOOKUP(Table1[[#This Row],[BaseDRG]],BaseDRGTable,13+Table1[[#This Row],[severity]],FALSE)</f>
        <v>19.220469576700001</v>
      </c>
      <c r="L338" s="39">
        <f>IF(Table1[[#This Row],[W (severity)]]&lt;Table1[[#This Row],[W (curr)]],MAX(Table1[[#This Row],[W (severity)]],0.7*Table1[[#This Row],[W (curr)]]),Table1[[#This Row],[W (severity)]])</f>
        <v>19.220469576700001</v>
      </c>
      <c r="M338" s="39">
        <f>ROUND(IF(VLOOKUP(Table1[[#This Row],[BaseDRG]],BaseDRGTable,8,0)&gt;0,Table1[[#This Row],[w (limit)]]*Current_CaseMix/$L$797,Table1[[#This Row],[w (limit)]]),10)</f>
        <v>19.220469576700001</v>
      </c>
      <c r="N338" s="41">
        <f>Table1[[#This Row],[n]]</f>
        <v>0</v>
      </c>
      <c r="O338" s="56">
        <v>19.220469576700001</v>
      </c>
      <c r="P338" s="40">
        <f>Table1[[#This Row],[W (proposed)]]/Table1[[#This Row],[W (curr)]]-1</f>
        <v>0</v>
      </c>
      <c r="Q338" s="41">
        <f>RANK(Table1[[#This Row],[∆W%]],Table1[∆W%])</f>
        <v>414</v>
      </c>
      <c r="R338" s="48">
        <f>Table1[W (proposed)]-Table1[[#This Row],[W (curr)]]</f>
        <v>0</v>
      </c>
      <c r="S338" s="46"/>
      <c r="T338" s="45"/>
      <c r="U338" s="45"/>
      <c r="V338" s="45"/>
      <c r="W338" s="45"/>
    </row>
    <row r="339" spans="1:23" s="43" customFormat="1">
      <c r="A339" s="36">
        <v>71101</v>
      </c>
      <c r="B339" s="36" t="s">
        <v>15</v>
      </c>
      <c r="C339" s="36" t="s">
        <v>262</v>
      </c>
      <c r="D339" s="36">
        <v>7110</v>
      </c>
      <c r="E339" s="36">
        <v>1</v>
      </c>
      <c r="F339" s="37">
        <v>18</v>
      </c>
      <c r="G339" s="38">
        <v>11989.528255555553</v>
      </c>
      <c r="H339" s="38">
        <f>Table1[[#This Row],[Cost]]+IF(Table1[[#This Row],[n]]=0,0,IFERROR(VLOOKUP(Table1[[#This Row],[DRG]],HCPCs,5,0),0))</f>
        <v>12204.274826246176</v>
      </c>
      <c r="I339" s="39">
        <v>2.1861999999999999</v>
      </c>
      <c r="J339" s="39">
        <f>Table1[[#This Row],[W (3M)]]-IFERROR((Table1[[#This Row],[W (3M)]]-Table1[[#This Row],[Adjusted Cost]]*Casemix/TotalCost)*EXP(-a/Table1[[#This Row],[n]]),)</f>
        <v>1.4845349385796225</v>
      </c>
      <c r="K339" s="39">
        <f>VLOOKUP(Table1[[#This Row],[BaseDRG]],BaseDRGTable,13+Table1[[#This Row],[severity]],FALSE)</f>
        <v>1.4845349385796225</v>
      </c>
      <c r="L339" s="39">
        <f>IF(Table1[[#This Row],[W (severity)]]&lt;Table1[[#This Row],[W (curr)]],MAX(Table1[[#This Row],[W (severity)]],0.7*Table1[[#This Row],[W (curr)]]),Table1[[#This Row],[W (severity)]])</f>
        <v>1.4845349385796225</v>
      </c>
      <c r="M339" s="39">
        <f>ROUND(IF(VLOOKUP(Table1[[#This Row],[BaseDRG]],BaseDRGTable,8,0)&gt;0,Table1[[#This Row],[w (limit)]]*Current_CaseMix/$L$797,Table1[[#This Row],[w (limit)]]),10)</f>
        <v>1.5914662224</v>
      </c>
      <c r="N339" s="41">
        <f>Table1[[#This Row],[n]]</f>
        <v>18</v>
      </c>
      <c r="O339" s="56">
        <v>1.5654100861653633</v>
      </c>
      <c r="P339" s="40">
        <f>Table1[[#This Row],[W (proposed)]]/Table1[[#This Row],[W (curr)]]-1</f>
        <v>1.6644926760670087E-2</v>
      </c>
      <c r="Q339" s="41">
        <f>RANK(Table1[[#This Row],[∆W%]],Table1[∆W%])</f>
        <v>396</v>
      </c>
      <c r="R339" s="55">
        <f>Table1[W (proposed)]-Table1[[#This Row],[W (curr)]]</f>
        <v>2.6056136234636762E-2</v>
      </c>
      <c r="S339" s="46"/>
      <c r="T339" s="45"/>
      <c r="U339" s="45"/>
      <c r="V339" s="45"/>
      <c r="W339" s="45"/>
    </row>
    <row r="340" spans="1:23" s="43" customFormat="1">
      <c r="A340" s="36">
        <v>71102</v>
      </c>
      <c r="B340" s="36" t="s">
        <v>15</v>
      </c>
      <c r="C340" s="36" t="s">
        <v>724</v>
      </c>
      <c r="D340" s="36">
        <v>7110</v>
      </c>
      <c r="E340" s="36">
        <v>2</v>
      </c>
      <c r="F340" s="37">
        <v>8</v>
      </c>
      <c r="G340" s="38">
        <v>18610.443225000003</v>
      </c>
      <c r="H340" s="38">
        <f>Table1[[#This Row],[Cost]]+IF(Table1[[#This Row],[n]]=0,0,IFERROR(VLOOKUP(Table1[[#This Row],[DRG]],HCPCs,5,0),0))</f>
        <v>18757.096024406535</v>
      </c>
      <c r="I340" s="39">
        <v>3.2813000000000012</v>
      </c>
      <c r="J340" s="39">
        <f>Table1[[#This Row],[W (3M)]]-IFERROR((Table1[[#This Row],[W (3M)]]-Table1[[#This Row],[Adjusted Cost]]*Casemix/TotalCost)*EXP(-a/Table1[[#This Row],[n]]),)</f>
        <v>2.3324092177890088</v>
      </c>
      <c r="K340" s="39">
        <f>VLOOKUP(Table1[[#This Row],[BaseDRG]],BaseDRGTable,13+Table1[[#This Row],[severity]],FALSE)</f>
        <v>2.3324092177890088</v>
      </c>
      <c r="L340" s="39">
        <f>IF(Table1[[#This Row],[W (severity)]]&lt;Table1[[#This Row],[W (curr)]],MAX(Table1[[#This Row],[W (severity)]],0.7*Table1[[#This Row],[W (curr)]]),Table1[[#This Row],[W (severity)]])</f>
        <v>2.3324092177890088</v>
      </c>
      <c r="M340" s="39">
        <f>ROUND(IF(VLOOKUP(Table1[[#This Row],[BaseDRG]],BaseDRGTable,8,0)&gt;0,Table1[[#This Row],[w (limit)]]*Current_CaseMix/$L$797,Table1[[#This Row],[w (limit)]]),10)</f>
        <v>2.5004130186000002</v>
      </c>
      <c r="N340" s="41">
        <f>Table1[[#This Row],[n]]</f>
        <v>8</v>
      </c>
      <c r="O340" s="56">
        <v>2.34954721239338</v>
      </c>
      <c r="P340" s="40">
        <f>Table1[[#This Row],[W (proposed)]]/Table1[[#This Row],[W (curr)]]-1</f>
        <v>6.4210587219032611E-2</v>
      </c>
      <c r="Q340" s="41">
        <f>RANK(Table1[[#This Row],[∆W%]],Table1[∆W%])</f>
        <v>341</v>
      </c>
      <c r="R340" s="55">
        <f>Table1[W (proposed)]-Table1[[#This Row],[W (curr)]]</f>
        <v>0.15086580620662016</v>
      </c>
      <c r="S340" s="46"/>
      <c r="T340" s="45"/>
      <c r="U340" s="45"/>
      <c r="V340" s="45"/>
      <c r="W340" s="45"/>
    </row>
    <row r="341" spans="1:23" s="43" customFormat="1">
      <c r="A341" s="36">
        <v>71103</v>
      </c>
      <c r="B341" s="36" t="s">
        <v>15</v>
      </c>
      <c r="C341" s="36" t="s">
        <v>436</v>
      </c>
      <c r="D341" s="36">
        <v>7110</v>
      </c>
      <c r="E341" s="36">
        <v>3</v>
      </c>
      <c r="F341" s="37">
        <v>12</v>
      </c>
      <c r="G341" s="38">
        <v>34543.964426571663</v>
      </c>
      <c r="H341" s="38">
        <f>Table1[[#This Row],[Cost]]+IF(Table1[[#This Row],[n]]=0,0,IFERROR(VLOOKUP(Table1[[#This Row],[DRG]],HCPCs,5,0),0))</f>
        <v>34707.390081706355</v>
      </c>
      <c r="I341" s="39">
        <v>7.6058999999999992</v>
      </c>
      <c r="J341" s="39">
        <f>Table1[[#This Row],[W (3M)]]-IFERROR((Table1[[#This Row],[W (3M)]]-Table1[[#This Row],[Adjusted Cost]]*Casemix/TotalCost)*EXP(-a/Table1[[#This Row],[n]]),)</f>
        <v>4.3552376530556032</v>
      </c>
      <c r="K341" s="39">
        <f>VLOOKUP(Table1[[#This Row],[BaseDRG]],BaseDRGTable,13+Table1[[#This Row],[severity]],FALSE)</f>
        <v>4.3552376530556032</v>
      </c>
      <c r="L341" s="39">
        <f>IF(Table1[[#This Row],[W (severity)]]&lt;Table1[[#This Row],[W (curr)]],MAX(Table1[[#This Row],[W (severity)]],0.7*Table1[[#This Row],[W (curr)]]),Table1[[#This Row],[W (severity)]])</f>
        <v>4.3552376530556032</v>
      </c>
      <c r="M341" s="39">
        <f>ROUND(IF(VLOOKUP(Table1[[#This Row],[BaseDRG]],BaseDRGTable,8,0)&gt;0,Table1[[#This Row],[w (limit)]]*Current_CaseMix/$L$797,Table1[[#This Row],[w (limit)]]),10)</f>
        <v>4.6689461024999996</v>
      </c>
      <c r="N341" s="41">
        <f>Table1[[#This Row],[n]]</f>
        <v>12</v>
      </c>
      <c r="O341" s="56">
        <v>4.284016702582039</v>
      </c>
      <c r="P341" s="40">
        <f>Table1[[#This Row],[W (proposed)]]/Table1[[#This Row],[W (curr)]]-1</f>
        <v>8.9852450781986448E-2</v>
      </c>
      <c r="Q341" s="41">
        <f>RANK(Table1[[#This Row],[∆W%]],Table1[∆W%])</f>
        <v>319</v>
      </c>
      <c r="R341" s="55">
        <f>Table1[W (proposed)]-Table1[[#This Row],[W (curr)]]</f>
        <v>0.3849293999179606</v>
      </c>
      <c r="S341" s="46"/>
      <c r="T341" s="45"/>
      <c r="U341" s="45"/>
      <c r="V341" s="45"/>
      <c r="W341" s="45"/>
    </row>
    <row r="342" spans="1:23" s="43" customFormat="1">
      <c r="A342" s="36">
        <v>71111</v>
      </c>
      <c r="B342" s="36" t="s">
        <v>15</v>
      </c>
      <c r="C342" s="36" t="s">
        <v>169</v>
      </c>
      <c r="D342" s="36">
        <v>7111</v>
      </c>
      <c r="E342" s="36">
        <v>1</v>
      </c>
      <c r="F342" s="37">
        <v>1</v>
      </c>
      <c r="G342" s="38">
        <v>9639.8048000000017</v>
      </c>
      <c r="H342" s="38">
        <f>Table1[[#This Row],[Cost]]+IF(Table1[[#This Row],[n]]=0,0,IFERROR(VLOOKUP(Table1[[#This Row],[DRG]],HCPCs,5,0),0))</f>
        <v>9639.8048000000017</v>
      </c>
      <c r="I342" s="39">
        <v>1.7681999999999998</v>
      </c>
      <c r="J342" s="39">
        <f>Table1[[#This Row],[W (3M)]]-IFERROR((Table1[[#This Row],[W (3M)]]-Table1[[#This Row],[Adjusted Cost]]*Casemix/TotalCost)*EXP(-a/Table1[[#This Row],[n]]),)</f>
        <v>1.4892581693392817</v>
      </c>
      <c r="K342" s="39">
        <f>VLOOKUP(Table1[[#This Row],[BaseDRG]],BaseDRGTable,13+Table1[[#This Row],[severity]],FALSE)</f>
        <v>1.4892581693392817</v>
      </c>
      <c r="L342" s="39">
        <f>IF(Table1[[#This Row],[W (severity)]]&lt;Table1[[#This Row],[W (curr)]],MAX(Table1[[#This Row],[W (severity)]],0.7*Table1[[#This Row],[W (curr)]]),Table1[[#This Row],[W (severity)]])</f>
        <v>1.4892581693392817</v>
      </c>
      <c r="M342" s="39">
        <f>ROUND(IF(VLOOKUP(Table1[[#This Row],[BaseDRG]],BaseDRGTable,8,0)&gt;0,Table1[[#This Row],[w (limit)]]*Current_CaseMix/$L$797,Table1[[#This Row],[w (limit)]]),10)</f>
        <v>1.5965296683000001</v>
      </c>
      <c r="N342" s="41">
        <f>Table1[[#This Row],[n]]</f>
        <v>1</v>
      </c>
      <c r="O342" s="56">
        <v>1.8042609827687839</v>
      </c>
      <c r="P342" s="40">
        <f>Table1[[#This Row],[W (proposed)]]/Table1[[#This Row],[W (curr)]]-1</f>
        <v>-0.1151337397708414</v>
      </c>
      <c r="Q342" s="41">
        <f>RANK(Table1[[#This Row],[∆W%]],Table1[∆W%])</f>
        <v>556</v>
      </c>
      <c r="R342" s="55">
        <f>Table1[W (proposed)]-Table1[[#This Row],[W (curr)]]</f>
        <v>-0.20773131446878379</v>
      </c>
      <c r="S342" s="46"/>
      <c r="T342" s="45"/>
      <c r="U342" s="45"/>
      <c r="V342" s="45"/>
      <c r="W342" s="45"/>
    </row>
    <row r="343" spans="1:23" s="43" customFormat="1">
      <c r="A343" s="36">
        <v>71112</v>
      </c>
      <c r="B343" s="36" t="s">
        <v>15</v>
      </c>
      <c r="C343" s="36" t="s">
        <v>459</v>
      </c>
      <c r="D343" s="36">
        <v>7111</v>
      </c>
      <c r="E343" s="36">
        <v>2</v>
      </c>
      <c r="F343" s="37">
        <v>1</v>
      </c>
      <c r="G343" s="38">
        <v>24612.28</v>
      </c>
      <c r="H343" s="38">
        <f>Table1[[#This Row],[Cost]]+IF(Table1[[#This Row],[n]]=0,0,IFERROR(VLOOKUP(Table1[[#This Row],[DRG]],HCPCs,5,0),0))</f>
        <v>24612.28</v>
      </c>
      <c r="I343" s="39">
        <v>2.6141000000000001</v>
      </c>
      <c r="J343" s="39">
        <f>Table1[[#This Row],[W (3M)]]-IFERROR((Table1[[#This Row],[W (3M)]]-Table1[[#This Row],[Adjusted Cost]]*Casemix/TotalCost)*EXP(-a/Table1[[#This Row],[n]]),)</f>
        <v>2.7558374203647844</v>
      </c>
      <c r="K343" s="39">
        <f>VLOOKUP(Table1[[#This Row],[BaseDRG]],BaseDRGTable,13+Table1[[#This Row],[severity]],FALSE)</f>
        <v>2.7558374203647844</v>
      </c>
      <c r="L343" s="39">
        <f>IF(Table1[[#This Row],[W (severity)]]&lt;Table1[[#This Row],[W (curr)]],MAX(Table1[[#This Row],[W (severity)]],0.7*Table1[[#This Row],[W (curr)]]),Table1[[#This Row],[W (severity)]])</f>
        <v>2.8195759452191185</v>
      </c>
      <c r="M343" s="39">
        <f>ROUND(IF(VLOOKUP(Table1[[#This Row],[BaseDRG]],BaseDRGTable,8,0)&gt;0,Table1[[#This Row],[w (limit)]]*Current_CaseMix/$L$797,Table1[[#This Row],[w (limit)]]),10)</f>
        <v>3.0226704415999999</v>
      </c>
      <c r="N343" s="41">
        <f>Table1[[#This Row],[n]]</f>
        <v>1</v>
      </c>
      <c r="O343" s="56">
        <v>4.0279656360273126</v>
      </c>
      <c r="P343" s="40">
        <f>Table1[[#This Row],[W (proposed)]]/Table1[[#This Row],[W (curr)]]-1</f>
        <v>-0.24957889050384541</v>
      </c>
      <c r="Q343" s="41">
        <f>RANK(Table1[[#This Row],[∆W%]],Table1[∆W%])</f>
        <v>760</v>
      </c>
      <c r="R343" s="55">
        <f>Table1[W (proposed)]-Table1[[#This Row],[W (curr)]]</f>
        <v>-1.0052951944273127</v>
      </c>
      <c r="S343" s="46"/>
      <c r="T343" s="45"/>
      <c r="U343" s="45"/>
      <c r="V343" s="45"/>
      <c r="W343" s="45"/>
    </row>
    <row r="344" spans="1:23" s="43" customFormat="1">
      <c r="A344" s="36">
        <v>71113</v>
      </c>
      <c r="B344" s="36" t="s">
        <v>15</v>
      </c>
      <c r="C344" s="36" t="s">
        <v>507</v>
      </c>
      <c r="D344" s="36">
        <v>7111</v>
      </c>
      <c r="E344" s="36">
        <v>3</v>
      </c>
      <c r="F344" s="37">
        <v>2</v>
      </c>
      <c r="G344" s="38">
        <v>32309.62585</v>
      </c>
      <c r="H344" s="38">
        <f>Table1[[#This Row],[Cost]]+IF(Table1[[#This Row],[n]]=0,0,IFERROR(VLOOKUP(Table1[[#This Row],[DRG]],HCPCs,5,0),0))</f>
        <v>32510.777115175726</v>
      </c>
      <c r="I344" s="39">
        <v>4.8209</v>
      </c>
      <c r="J344" s="39">
        <f>Table1[[#This Row],[W (3M)]]-IFERROR((Table1[[#This Row],[W (3M)]]-Table1[[#This Row],[Adjusted Cost]]*Casemix/TotalCost)*EXP(-a/Table1[[#This Row],[n]]),)</f>
        <v>4.1832796181183296</v>
      </c>
      <c r="K344" s="39">
        <f>VLOOKUP(Table1[[#This Row],[BaseDRG]],BaseDRGTable,13+Table1[[#This Row],[severity]],FALSE)</f>
        <v>4.1832796181183296</v>
      </c>
      <c r="L344" s="39">
        <f>IF(Table1[[#This Row],[W (severity)]]&lt;Table1[[#This Row],[W (curr)]],MAX(Table1[[#This Row],[W (severity)]],0.7*Table1[[#This Row],[W (curr)]]),Table1[[#This Row],[W (severity)]])</f>
        <v>4.1832796181183296</v>
      </c>
      <c r="M344" s="39">
        <f>ROUND(IF(VLOOKUP(Table1[[#This Row],[BaseDRG]],BaseDRGTable,8,0)&gt;0,Table1[[#This Row],[w (limit)]]*Current_CaseMix/$L$797,Table1[[#This Row],[w (limit)]]),10)</f>
        <v>4.4846019033999998</v>
      </c>
      <c r="N344" s="41">
        <f>Table1[[#This Row],[n]]</f>
        <v>2</v>
      </c>
      <c r="O344" s="56">
        <v>4.8689633686682887</v>
      </c>
      <c r="P344" s="40">
        <f>Table1[[#This Row],[W (proposed)]]/Table1[[#This Row],[W (curr)]]-1</f>
        <v>-7.8941128976580455E-2</v>
      </c>
      <c r="Q344" s="41">
        <f>RANK(Table1[[#This Row],[∆W%]],Table1[∆W%])</f>
        <v>524</v>
      </c>
      <c r="R344" s="55">
        <f>Table1[W (proposed)]-Table1[[#This Row],[W (curr)]]</f>
        <v>-0.38436146526828896</v>
      </c>
      <c r="S344" s="46"/>
      <c r="T344" s="45"/>
      <c r="U344" s="45"/>
      <c r="V344" s="45"/>
      <c r="W344" s="45"/>
    </row>
    <row r="345" spans="1:23" s="43" customFormat="1">
      <c r="A345" s="36">
        <v>71121</v>
      </c>
      <c r="B345" s="36" t="s">
        <v>15</v>
      </c>
      <c r="C345" s="36" t="s">
        <v>181</v>
      </c>
      <c r="D345" s="36">
        <v>7112</v>
      </c>
      <c r="E345" s="36">
        <v>1</v>
      </c>
      <c r="F345" s="37">
        <v>23</v>
      </c>
      <c r="G345" s="38">
        <v>8569.8828258893282</v>
      </c>
      <c r="H345" s="38">
        <f>Table1[[#This Row],[Cost]]+IF(Table1[[#This Row],[n]]=0,0,IFERROR(VLOOKUP(Table1[[#This Row],[DRG]],HCPCs,5,0),0))</f>
        <v>8569.8828258893282</v>
      </c>
      <c r="I345" s="39">
        <v>1.3648000000000011</v>
      </c>
      <c r="J345" s="39">
        <f>Table1[[#This Row],[W (3M)]]-IFERROR((Table1[[#This Row],[W (3M)]]-Table1[[#This Row],[Adjusted Cost]]*Casemix/TotalCost)*EXP(-a/Table1[[#This Row],[n]]),)</f>
        <v>1.031838262719291</v>
      </c>
      <c r="K345" s="39">
        <f>VLOOKUP(Table1[[#This Row],[BaseDRG]],BaseDRGTable,13+Table1[[#This Row],[severity]],FALSE)</f>
        <v>1.031838262719291</v>
      </c>
      <c r="L345" s="39">
        <f>IF(Table1[[#This Row],[W (severity)]]&lt;Table1[[#This Row],[W (curr)]],MAX(Table1[[#This Row],[W (severity)]],0.7*Table1[[#This Row],[W (curr)]]),Table1[[#This Row],[W (severity)]])</f>
        <v>1.031838262719291</v>
      </c>
      <c r="M345" s="39">
        <f>ROUND(IF(VLOOKUP(Table1[[#This Row],[BaseDRG]],BaseDRGTable,8,0)&gt;0,Table1[[#This Row],[w (limit)]]*Current_CaseMix/$L$797,Table1[[#This Row],[w (limit)]]),10)</f>
        <v>1.1061617342000001</v>
      </c>
      <c r="N345" s="41">
        <f>Table1[[#This Row],[n]]</f>
        <v>23</v>
      </c>
      <c r="O345" s="56">
        <v>1.259671588981164</v>
      </c>
      <c r="P345" s="40">
        <f>Table1[[#This Row],[W (proposed)]]/Table1[[#This Row],[W (curr)]]-1</f>
        <v>-0.12186498141577073</v>
      </c>
      <c r="Q345" s="41">
        <f>RANK(Table1[[#This Row],[∆W%]],Table1[∆W%])</f>
        <v>563</v>
      </c>
      <c r="R345" s="55">
        <f>Table1[W (proposed)]-Table1[[#This Row],[W (curr)]]</f>
        <v>-0.15350985478116397</v>
      </c>
      <c r="S345" s="46"/>
      <c r="T345" s="45"/>
      <c r="U345" s="45"/>
      <c r="V345" s="45"/>
      <c r="W345" s="45"/>
    </row>
    <row r="346" spans="1:23" s="43" customFormat="1">
      <c r="A346" s="36">
        <v>71122</v>
      </c>
      <c r="B346" s="36" t="s">
        <v>15</v>
      </c>
      <c r="C346" s="36" t="s">
        <v>577</v>
      </c>
      <c r="D346" s="36">
        <v>7112</v>
      </c>
      <c r="E346" s="36">
        <v>2</v>
      </c>
      <c r="F346" s="37">
        <v>7</v>
      </c>
      <c r="G346" s="38">
        <v>13993.456000000002</v>
      </c>
      <c r="H346" s="38">
        <f>Table1[[#This Row],[Cost]]+IF(Table1[[#This Row],[n]]=0,0,IFERROR(VLOOKUP(Table1[[#This Row],[DRG]],HCPCs,5,0),0))</f>
        <v>14067.057826198088</v>
      </c>
      <c r="I346" s="39">
        <v>1.9860000000000004</v>
      </c>
      <c r="J346" s="39">
        <f>Table1[[#This Row],[W (3M)]]-IFERROR((Table1[[#This Row],[W (3M)]]-Table1[[#This Row],[Adjusted Cost]]*Casemix/TotalCost)*EXP(-a/Table1[[#This Row],[n]]),)</f>
        <v>1.7080243431831783</v>
      </c>
      <c r="K346" s="39">
        <f>VLOOKUP(Table1[[#This Row],[BaseDRG]],BaseDRGTable,13+Table1[[#This Row],[severity]],FALSE)</f>
        <v>1.7080243431831783</v>
      </c>
      <c r="L346" s="39">
        <f>IF(Table1[[#This Row],[W (severity)]]&lt;Table1[[#This Row],[W (curr)]],MAX(Table1[[#This Row],[W (severity)]],0.7*Table1[[#This Row],[W (curr)]]),Table1[[#This Row],[W (severity)]])</f>
        <v>1.7080243431831783</v>
      </c>
      <c r="M346" s="39">
        <f>ROUND(IF(VLOOKUP(Table1[[#This Row],[BaseDRG]],BaseDRGTable,8,0)&gt;0,Table1[[#This Row],[w (limit)]]*Current_CaseMix/$L$797,Table1[[#This Row],[w (limit)]]),10)</f>
        <v>1.8310536038</v>
      </c>
      <c r="N346" s="41">
        <f>Table1[[#This Row],[n]]</f>
        <v>7</v>
      </c>
      <c r="O346" s="56">
        <v>1.9994839680496281</v>
      </c>
      <c r="P346" s="40">
        <f>Table1[[#This Row],[W (proposed)]]/Table1[[#This Row],[W (curr)]]-1</f>
        <v>-8.4236916594995992E-2</v>
      </c>
      <c r="Q346" s="41">
        <f>RANK(Table1[[#This Row],[∆W%]],Table1[∆W%])</f>
        <v>530</v>
      </c>
      <c r="R346" s="55">
        <f>Table1[W (proposed)]-Table1[[#This Row],[W (curr)]]</f>
        <v>-0.1684303642496281</v>
      </c>
      <c r="S346" s="46"/>
      <c r="T346" s="45"/>
      <c r="U346" s="45"/>
      <c r="V346" s="45"/>
      <c r="W346" s="45"/>
    </row>
    <row r="347" spans="1:23" s="43" customFormat="1">
      <c r="A347" s="36">
        <v>71123</v>
      </c>
      <c r="B347" s="36" t="s">
        <v>15</v>
      </c>
      <c r="C347" s="36" t="s">
        <v>431</v>
      </c>
      <c r="D347" s="36">
        <v>7112</v>
      </c>
      <c r="E347" s="36">
        <v>3</v>
      </c>
      <c r="F347" s="37">
        <v>2</v>
      </c>
      <c r="G347" s="38">
        <v>21968.857500000002</v>
      </c>
      <c r="H347" s="38">
        <f>Table1[[#This Row],[Cost]]+IF(Table1[[#This Row],[n]]=0,0,IFERROR(VLOOKUP(Table1[[#This Row],[DRG]],HCPCs,5,0),0))</f>
        <v>22009.087753035146</v>
      </c>
      <c r="I347" s="39">
        <v>3.56</v>
      </c>
      <c r="J347" s="39">
        <f>Table1[[#This Row],[W (3M)]]-IFERROR((Table1[[#This Row],[W (3M)]]-Table1[[#This Row],[Adjusted Cost]]*Casemix/TotalCost)*EXP(-a/Table1[[#This Row],[n]]),)</f>
        <v>2.9296917014263979</v>
      </c>
      <c r="K347" s="39">
        <f>VLOOKUP(Table1[[#This Row],[BaseDRG]],BaseDRGTable,13+Table1[[#This Row],[severity]],FALSE)</f>
        <v>2.9296917014263979</v>
      </c>
      <c r="L347" s="39">
        <f>IF(Table1[[#This Row],[W (severity)]]&lt;Table1[[#This Row],[W (curr)]],MAX(Table1[[#This Row],[W (severity)]],0.7*Table1[[#This Row],[W (curr)]]),Table1[[#This Row],[W (severity)]])</f>
        <v>2.9296917014263979</v>
      </c>
      <c r="M347" s="39">
        <f>ROUND(IF(VLOOKUP(Table1[[#This Row],[BaseDRG]],BaseDRGTable,8,0)&gt;0,Table1[[#This Row],[w (limit)]]*Current_CaseMix/$L$797,Table1[[#This Row],[w (limit)]]),10)</f>
        <v>3.1407178529999999</v>
      </c>
      <c r="N347" s="41">
        <f>Table1[[#This Row],[n]]</f>
        <v>2</v>
      </c>
      <c r="O347" s="56">
        <v>2.8215633509274531</v>
      </c>
      <c r="P347" s="40">
        <f>Table1[[#This Row],[W (proposed)]]/Table1[[#This Row],[W (curr)]]-1</f>
        <v>0.113112647982063</v>
      </c>
      <c r="Q347" s="41">
        <f>RANK(Table1[[#This Row],[∆W%]],Table1[∆W%])</f>
        <v>300</v>
      </c>
      <c r="R347" s="55">
        <f>Table1[W (proposed)]-Table1[[#This Row],[W (curr)]]</f>
        <v>0.31915450207254681</v>
      </c>
      <c r="S347" s="46"/>
      <c r="T347" s="45"/>
      <c r="U347" s="45"/>
      <c r="V347" s="45"/>
      <c r="W347" s="45"/>
    </row>
    <row r="348" spans="1:23" s="43" customFormat="1">
      <c r="A348" s="36">
        <v>71131</v>
      </c>
      <c r="B348" s="36" t="s">
        <v>15</v>
      </c>
      <c r="C348" s="36" t="s">
        <v>254</v>
      </c>
      <c r="D348" s="36">
        <v>7113</v>
      </c>
      <c r="E348" s="36">
        <v>1</v>
      </c>
      <c r="F348" s="37">
        <v>7</v>
      </c>
      <c r="G348" s="38">
        <v>6950.8513857142871</v>
      </c>
      <c r="H348" s="38">
        <f>Table1[[#This Row],[Cost]]+IF(Table1[[#This Row],[n]]=0,0,IFERROR(VLOOKUP(Table1[[#This Row],[DRG]],HCPCs,5,0),0))</f>
        <v>7172.9947417926251</v>
      </c>
      <c r="I348" s="39">
        <v>1.1803999999999999</v>
      </c>
      <c r="J348" s="39">
        <f>Table1[[#This Row],[W (3M)]]-IFERROR((Table1[[#This Row],[W (3M)]]-Table1[[#This Row],[Adjusted Cost]]*Casemix/TotalCost)*EXP(-a/Table1[[#This Row],[n]]),)</f>
        <v>0.88905831017232306</v>
      </c>
      <c r="K348" s="39">
        <f>VLOOKUP(Table1[[#This Row],[BaseDRG]],BaseDRGTable,13+Table1[[#This Row],[severity]],FALSE)</f>
        <v>0.88905831017232306</v>
      </c>
      <c r="L348" s="39">
        <f>IF(Table1[[#This Row],[W (severity)]]&lt;Table1[[#This Row],[W (curr)]],MAX(Table1[[#This Row],[W (severity)]],0.7*Table1[[#This Row],[W (curr)]]),Table1[[#This Row],[W (severity)]])</f>
        <v>0.88905831017232306</v>
      </c>
      <c r="M348" s="39">
        <f>ROUND(IF(VLOOKUP(Table1[[#This Row],[BaseDRG]],BaseDRGTable,8,0)&gt;0,Table1[[#This Row],[w (limit)]]*Current_CaseMix/$L$797,Table1[[#This Row],[w (limit)]]),10)</f>
        <v>0.95309731929999997</v>
      </c>
      <c r="N348" s="41">
        <f>Table1[[#This Row],[n]]</f>
        <v>7</v>
      </c>
      <c r="O348" s="56">
        <v>0.94884331949888367</v>
      </c>
      <c r="P348" s="40">
        <f>Table1[[#This Row],[W (proposed)]]/Table1[[#This Row],[W (curr)]]-1</f>
        <v>4.4833532720269798E-3</v>
      </c>
      <c r="Q348" s="41">
        <f>RANK(Table1[[#This Row],[∆W%]],Table1[∆W%])</f>
        <v>409</v>
      </c>
      <c r="R348" s="55">
        <f>Table1[W (proposed)]-Table1[[#This Row],[W (curr)]]</f>
        <v>4.2539998011162927E-3</v>
      </c>
      <c r="S348" s="46"/>
      <c r="T348" s="45"/>
      <c r="U348" s="45"/>
      <c r="V348" s="45"/>
      <c r="W348" s="45"/>
    </row>
    <row r="349" spans="1:23" s="43" customFormat="1">
      <c r="A349" s="36">
        <v>71132</v>
      </c>
      <c r="B349" s="36" t="s">
        <v>15</v>
      </c>
      <c r="C349" s="36" t="s">
        <v>447</v>
      </c>
      <c r="D349" s="36">
        <v>7113</v>
      </c>
      <c r="E349" s="36">
        <v>2</v>
      </c>
      <c r="F349" s="37">
        <v>4</v>
      </c>
      <c r="G349" s="38">
        <v>18312.887800000022</v>
      </c>
      <c r="H349" s="38">
        <f>Table1[[#This Row],[Cost]]+IF(Table1[[#This Row],[n]]=0,0,IFERROR(VLOOKUP(Table1[[#This Row],[DRG]],HCPCs,5,0),0))</f>
        <v>18478.837677353131</v>
      </c>
      <c r="I349" s="39">
        <v>1.6012</v>
      </c>
      <c r="J349" s="39">
        <f>Table1[[#This Row],[W (3M)]]-IFERROR((Table1[[#This Row],[W (3M)]]-Table1[[#This Row],[Adjusted Cost]]*Casemix/TotalCost)*EXP(-a/Table1[[#This Row],[n]]),)</f>
        <v>2.0910409270543155</v>
      </c>
      <c r="K349" s="39">
        <f>VLOOKUP(Table1[[#This Row],[BaseDRG]],BaseDRGTable,13+Table1[[#This Row],[severity]],FALSE)</f>
        <v>2.0910409270543155</v>
      </c>
      <c r="L349" s="39">
        <f>IF(Table1[[#This Row],[W (severity)]]&lt;Table1[[#This Row],[W (curr)]],MAX(Table1[[#This Row],[W (severity)]],0.7*Table1[[#This Row],[W (curr)]]),Table1[[#This Row],[W (severity)]])</f>
        <v>2.0910409270543155</v>
      </c>
      <c r="M349" s="39">
        <f>ROUND(IF(VLOOKUP(Table1[[#This Row],[BaseDRG]],BaseDRGTable,8,0)&gt;0,Table1[[#This Row],[w (limit)]]*Current_CaseMix/$L$797,Table1[[#This Row],[w (limit)]]),10)</f>
        <v>2.2416589322</v>
      </c>
      <c r="N349" s="41">
        <f>Table1[[#This Row],[n]]</f>
        <v>4</v>
      </c>
      <c r="O349" s="56">
        <v>2.9571923703126979</v>
      </c>
      <c r="P349" s="40">
        <f>Table1[[#This Row],[W (proposed)]]/Table1[[#This Row],[W (curr)]]-1</f>
        <v>-0.24196377797263025</v>
      </c>
      <c r="Q349" s="41">
        <f>RANK(Table1[[#This Row],[∆W%]],Table1[∆W%])</f>
        <v>672</v>
      </c>
      <c r="R349" s="55">
        <f>Table1[W (proposed)]-Table1[[#This Row],[W (curr)]]</f>
        <v>-0.71553343811269787</v>
      </c>
      <c r="S349" s="46"/>
      <c r="T349" s="45"/>
      <c r="U349" s="45"/>
      <c r="V349" s="45"/>
      <c r="W349" s="45"/>
    </row>
    <row r="350" spans="1:23" s="43" customFormat="1">
      <c r="A350" s="36">
        <v>71133</v>
      </c>
      <c r="B350" s="36" t="s">
        <v>15</v>
      </c>
      <c r="C350" s="36" t="s">
        <v>669</v>
      </c>
      <c r="D350" s="36">
        <v>7113</v>
      </c>
      <c r="E350" s="36">
        <v>3</v>
      </c>
      <c r="F350" s="37">
        <v>8</v>
      </c>
      <c r="G350" s="38">
        <v>28331.872545272505</v>
      </c>
      <c r="H350" s="38">
        <f>Table1[[#This Row],[Cost]]+IF(Table1[[#This Row],[n]]=0,0,IFERROR(VLOOKUP(Table1[[#This Row],[DRG]],HCPCs,5,0),0))</f>
        <v>28724.182409377503</v>
      </c>
      <c r="I350" s="39">
        <v>2.3605999999999998</v>
      </c>
      <c r="J350" s="39">
        <f>Table1[[#This Row],[W (3M)]]-IFERROR((Table1[[#This Row],[W (3M)]]-Table1[[#This Row],[Adjusted Cost]]*Casemix/TotalCost)*EXP(-a/Table1[[#This Row],[n]]),)</f>
        <v>3.3182551378829186</v>
      </c>
      <c r="K350" s="39">
        <f>VLOOKUP(Table1[[#This Row],[BaseDRG]],BaseDRGTable,13+Table1[[#This Row],[severity]],FALSE)</f>
        <v>3.3182551378829186</v>
      </c>
      <c r="L350" s="39">
        <f>IF(Table1[[#This Row],[W (severity)]]&lt;Table1[[#This Row],[W (curr)]],MAX(Table1[[#This Row],[W (severity)]],0.7*Table1[[#This Row],[W (curr)]]),Table1[[#This Row],[W (severity)]])</f>
        <v>3.3182551378829186</v>
      </c>
      <c r="M350" s="39">
        <f>ROUND(IF(VLOOKUP(Table1[[#This Row],[BaseDRG]],BaseDRGTable,8,0)&gt;0,Table1[[#This Row],[w (limit)]]*Current_CaseMix/$L$797,Table1[[#This Row],[w (limit)]]),10)</f>
        <v>3.5572695745999998</v>
      </c>
      <c r="N350" s="41">
        <f>Table1[[#This Row],[n]]</f>
        <v>8</v>
      </c>
      <c r="O350" s="56">
        <v>3.5690073641927187</v>
      </c>
      <c r="P350" s="40">
        <f>Table1[[#This Row],[W (proposed)]]/Table1[[#This Row],[W (curr)]]-1</f>
        <v>-3.2888106957924546E-3</v>
      </c>
      <c r="Q350" s="41">
        <f>RANK(Table1[[#This Row],[∆W%]],Table1[∆W%])</f>
        <v>443</v>
      </c>
      <c r="R350" s="55">
        <f>Table1[W (proposed)]-Table1[[#This Row],[W (curr)]]</f>
        <v>-1.1737789592718872E-2</v>
      </c>
      <c r="S350" s="46"/>
      <c r="T350" s="45"/>
      <c r="U350" s="45"/>
      <c r="V350" s="45"/>
      <c r="W350" s="45"/>
    </row>
    <row r="351" spans="1:23" s="43" customFormat="1">
      <c r="A351" s="36">
        <v>71141</v>
      </c>
      <c r="B351" s="36" t="s">
        <v>15</v>
      </c>
      <c r="C351" s="36" t="s">
        <v>276</v>
      </c>
      <c r="D351" s="36">
        <v>7114</v>
      </c>
      <c r="E351" s="36">
        <v>1</v>
      </c>
      <c r="F351" s="37">
        <v>1545</v>
      </c>
      <c r="G351" s="38">
        <v>5804.594873859789</v>
      </c>
      <c r="H351" s="38">
        <f>Table1[[#This Row],[Cost]]+IF(Table1[[#This Row],[n]]=0,0,IFERROR(VLOOKUP(Table1[[#This Row],[DRG]],HCPCs,5,0),0))</f>
        <v>5804.594873859789</v>
      </c>
      <c r="I351" s="39">
        <v>1.0587000000000244</v>
      </c>
      <c r="J351" s="39">
        <f>Table1[[#This Row],[W (3M)]]-IFERROR((Table1[[#This Row],[W (3M)]]-Table1[[#This Row],[Adjusted Cost]]*Casemix/TotalCost)*EXP(-a/Table1[[#This Row],[n]]),)</f>
        <v>0.69109781742285359</v>
      </c>
      <c r="K351" s="39">
        <f>VLOOKUP(Table1[[#This Row],[BaseDRG]],BaseDRGTable,13+Table1[[#This Row],[severity]],FALSE)</f>
        <v>0.69109781742285359</v>
      </c>
      <c r="L351" s="39">
        <f>IF(Table1[[#This Row],[W (severity)]]&lt;Table1[[#This Row],[W (curr)]],MAX(Table1[[#This Row],[W (severity)]],0.7*Table1[[#This Row],[W (curr)]]),Table1[[#This Row],[W (severity)]])</f>
        <v>0.69109781742285359</v>
      </c>
      <c r="M351" s="39">
        <f>ROUND(IF(VLOOKUP(Table1[[#This Row],[BaseDRG]],BaseDRGTable,8,0)&gt;0,Table1[[#This Row],[w (limit)]]*Current_CaseMix/$L$797,Table1[[#This Row],[w (limit)]]),10)</f>
        <v>0.74087770129999997</v>
      </c>
      <c r="N351" s="41">
        <f>Table1[[#This Row],[n]]</f>
        <v>1545</v>
      </c>
      <c r="O351" s="56">
        <v>0.8316702765918792</v>
      </c>
      <c r="P351" s="40">
        <f>Table1[[#This Row],[W (proposed)]]/Table1[[#This Row],[W (curr)]]-1</f>
        <v>-0.10916895535083959</v>
      </c>
      <c r="Q351" s="41">
        <f>RANK(Table1[[#This Row],[∆W%]],Table1[∆W%])</f>
        <v>550</v>
      </c>
      <c r="R351" s="55">
        <f>Table1[W (proposed)]-Table1[[#This Row],[W (curr)]]</f>
        <v>-9.0792575291879229E-2</v>
      </c>
      <c r="S351" s="46"/>
      <c r="T351" s="45"/>
      <c r="U351" s="45"/>
      <c r="V351" s="45"/>
      <c r="W351" s="45"/>
    </row>
    <row r="352" spans="1:23" s="43" customFormat="1">
      <c r="A352" s="36">
        <v>71142</v>
      </c>
      <c r="B352" s="36" t="s">
        <v>15</v>
      </c>
      <c r="C352" s="36" t="s">
        <v>624</v>
      </c>
      <c r="D352" s="36">
        <v>7114</v>
      </c>
      <c r="E352" s="36">
        <v>2</v>
      </c>
      <c r="F352" s="37">
        <v>137</v>
      </c>
      <c r="G352" s="38">
        <v>6603.3768758124879</v>
      </c>
      <c r="H352" s="38">
        <f>Table1[[#This Row],[Cost]]+IF(Table1[[#This Row],[n]]=0,0,IFERROR(VLOOKUP(Table1[[#This Row],[DRG]],HCPCs,5,0),0))</f>
        <v>6603.3768758124879</v>
      </c>
      <c r="I352" s="39">
        <v>1.4847000000000015</v>
      </c>
      <c r="J352" s="39">
        <f>Table1[[#This Row],[W (3M)]]-IFERROR((Table1[[#This Row],[W (3M)]]-Table1[[#This Row],[Adjusted Cost]]*Casemix/TotalCost)*EXP(-a/Table1[[#This Row],[n]]),)</f>
        <v>0.79005278784243504</v>
      </c>
      <c r="K352" s="39">
        <f>VLOOKUP(Table1[[#This Row],[BaseDRG]],BaseDRGTable,13+Table1[[#This Row],[severity]],FALSE)</f>
        <v>0.79005278784243504</v>
      </c>
      <c r="L352" s="39">
        <f>IF(Table1[[#This Row],[W (severity)]]&lt;Table1[[#This Row],[W (curr)]],MAX(Table1[[#This Row],[W (severity)]],0.7*Table1[[#This Row],[W (curr)]]),Table1[[#This Row],[W (severity)]])</f>
        <v>0.79005278784243504</v>
      </c>
      <c r="M352" s="39">
        <f>ROUND(IF(VLOOKUP(Table1[[#This Row],[BaseDRG]],BaseDRGTable,8,0)&gt;0,Table1[[#This Row],[w (limit)]]*Current_CaseMix/$L$797,Table1[[#This Row],[w (limit)]]),10)</f>
        <v>0.84696041369999997</v>
      </c>
      <c r="N352" s="41">
        <f>Table1[[#This Row],[n]]</f>
        <v>137</v>
      </c>
      <c r="O352" s="56">
        <v>0.84498389791680351</v>
      </c>
      <c r="P352" s="40">
        <f>Table1[[#This Row],[W (proposed)]]/Table1[[#This Row],[W (curr)]]-1</f>
        <v>2.339116506325567E-3</v>
      </c>
      <c r="Q352" s="41">
        <f>RANK(Table1[[#This Row],[∆W%]],Table1[∆W%])</f>
        <v>411</v>
      </c>
      <c r="R352" s="55">
        <f>Table1[W (proposed)]-Table1[[#This Row],[W (curr)]]</f>
        <v>1.9765157831964641E-3</v>
      </c>
      <c r="S352" s="46"/>
      <c r="T352" s="45"/>
      <c r="U352" s="45"/>
      <c r="V352" s="45"/>
      <c r="W352" s="45"/>
    </row>
    <row r="353" spans="1:23" s="43" customFormat="1">
      <c r="A353" s="36">
        <v>71143</v>
      </c>
      <c r="B353" s="36" t="s">
        <v>15</v>
      </c>
      <c r="C353" s="36" t="s">
        <v>766</v>
      </c>
      <c r="D353" s="36">
        <v>7114</v>
      </c>
      <c r="E353" s="36">
        <v>3</v>
      </c>
      <c r="F353" s="37">
        <v>78</v>
      </c>
      <c r="G353" s="38">
        <v>10116.648249968992</v>
      </c>
      <c r="H353" s="38">
        <f>Table1[[#This Row],[Cost]]+IF(Table1[[#This Row],[n]]=0,0,IFERROR(VLOOKUP(Table1[[#This Row],[DRG]],HCPCs,5,0),0))</f>
        <v>10116.648249968992</v>
      </c>
      <c r="I353" s="39">
        <v>2.3226000000000004</v>
      </c>
      <c r="J353" s="39">
        <f>Table1[[#This Row],[W (3M)]]-IFERROR((Table1[[#This Row],[W (3M)]]-Table1[[#This Row],[Adjusted Cost]]*Casemix/TotalCost)*EXP(-a/Table1[[#This Row],[n]]),)</f>
        <v>1.2155736479567651</v>
      </c>
      <c r="K353" s="39">
        <f>VLOOKUP(Table1[[#This Row],[BaseDRG]],BaseDRGTable,13+Table1[[#This Row],[severity]],FALSE)</f>
        <v>1.2155736479567651</v>
      </c>
      <c r="L353" s="39">
        <f>IF(Table1[[#This Row],[W (severity)]]&lt;Table1[[#This Row],[W (curr)]],MAX(Table1[[#This Row],[W (severity)]],0.7*Table1[[#This Row],[W (curr)]]),Table1[[#This Row],[W (severity)]])</f>
        <v>1.2155736479567651</v>
      </c>
      <c r="M353" s="39">
        <f>ROUND(IF(VLOOKUP(Table1[[#This Row],[BaseDRG]],BaseDRGTable,8,0)&gt;0,Table1[[#This Row],[w (limit)]]*Current_CaseMix/$L$797,Table1[[#This Row],[w (limit)]]),10)</f>
        <v>1.3031316079999999</v>
      </c>
      <c r="N353" s="41">
        <f>Table1[[#This Row],[n]]</f>
        <v>78</v>
      </c>
      <c r="O353" s="56">
        <v>1.1868946683242831</v>
      </c>
      <c r="P353" s="40">
        <f>Table1[[#This Row],[W (proposed)]]/Table1[[#This Row],[W (curr)]]-1</f>
        <v>9.7933660650633803E-2</v>
      </c>
      <c r="Q353" s="41">
        <f>RANK(Table1[[#This Row],[∆W%]],Table1[∆W%])</f>
        <v>305</v>
      </c>
      <c r="R353" s="55">
        <f>Table1[W (proposed)]-Table1[[#This Row],[W (curr)]]</f>
        <v>0.1162369396757168</v>
      </c>
      <c r="S353" s="46"/>
      <c r="T353" s="45"/>
      <c r="U353" s="45"/>
      <c r="V353" s="45"/>
      <c r="W353" s="45"/>
    </row>
    <row r="354" spans="1:23" s="43" customFormat="1">
      <c r="A354" s="36">
        <v>74101</v>
      </c>
      <c r="B354" s="36" t="s">
        <v>15</v>
      </c>
      <c r="C354" s="36" t="s">
        <v>225</v>
      </c>
      <c r="D354" s="36">
        <v>7410</v>
      </c>
      <c r="E354" s="36">
        <v>1</v>
      </c>
      <c r="F354" s="37">
        <v>9</v>
      </c>
      <c r="G354" s="38">
        <v>5469.8122777777771</v>
      </c>
      <c r="H354" s="38">
        <f>Table1[[#This Row],[Cost]]+IF(Table1[[#This Row],[n]]=0,0,IFERROR(VLOOKUP(Table1[[#This Row],[DRG]],HCPCs,5,0),0))</f>
        <v>5469.8122777777771</v>
      </c>
      <c r="I354" s="39">
        <v>0.57389999999999997</v>
      </c>
      <c r="J354" s="39">
        <f>Table1[[#This Row],[W (3M)]]-IFERROR((Table1[[#This Row],[W (3M)]]-Table1[[#This Row],[Adjusted Cost]]*Casemix/TotalCost)*EXP(-a/Table1[[#This Row],[n]]),)</f>
        <v>0.64449644102899539</v>
      </c>
      <c r="K354" s="39">
        <f>VLOOKUP(Table1[[#This Row],[BaseDRG]],BaseDRGTable,13+Table1[[#This Row],[severity]],FALSE)</f>
        <v>0.64449644102899539</v>
      </c>
      <c r="L354" s="39">
        <f>IF(Table1[[#This Row],[W (severity)]]&lt;Table1[[#This Row],[W (curr)]],MAX(Table1[[#This Row],[W (severity)]],0.7*Table1[[#This Row],[W (curr)]]),Table1[[#This Row],[W (severity)]])</f>
        <v>0.64449644102899539</v>
      </c>
      <c r="M354" s="39">
        <f>ROUND(IF(VLOOKUP(Table1[[#This Row],[BaseDRG]],BaseDRGTable,8,0)&gt;0,Table1[[#This Row],[w (limit)]]*Current_CaseMix/$L$797,Table1[[#This Row],[w (limit)]]),10)</f>
        <v>0.6909196205</v>
      </c>
      <c r="N354" s="41">
        <f>Table1[[#This Row],[n]]</f>
        <v>9</v>
      </c>
      <c r="O354" s="56">
        <v>0.65007830627508767</v>
      </c>
      <c r="P354" s="40">
        <f>Table1[[#This Row],[W (proposed)]]/Table1[[#This Row],[W (curr)]]-1</f>
        <v>6.2825222485781484E-2</v>
      </c>
      <c r="Q354" s="41">
        <f>RANK(Table1[[#This Row],[∆W%]],Table1[∆W%])</f>
        <v>343</v>
      </c>
      <c r="R354" s="55">
        <f>Table1[W (proposed)]-Table1[[#This Row],[W (curr)]]</f>
        <v>4.0841314224912328E-2</v>
      </c>
      <c r="S354" s="46"/>
      <c r="T354" s="45"/>
      <c r="U354" s="45"/>
      <c r="V354" s="45"/>
      <c r="W354" s="45"/>
    </row>
    <row r="355" spans="1:23" s="43" customFormat="1">
      <c r="A355" s="36">
        <v>74102</v>
      </c>
      <c r="B355" s="36" t="s">
        <v>15</v>
      </c>
      <c r="C355" s="36" t="s">
        <v>424</v>
      </c>
      <c r="D355" s="36">
        <v>7410</v>
      </c>
      <c r="E355" s="36">
        <v>2</v>
      </c>
      <c r="F355" s="37">
        <v>27</v>
      </c>
      <c r="G355" s="38">
        <v>9317.0704606837608</v>
      </c>
      <c r="H355" s="38">
        <f>Table1[[#This Row],[Cost]]+IF(Table1[[#This Row],[n]]=0,0,IFERROR(VLOOKUP(Table1[[#This Row],[DRG]],HCPCs,5,0),0))</f>
        <v>9317.0704606837608</v>
      </c>
      <c r="I355" s="39">
        <v>0.90169999999999895</v>
      </c>
      <c r="J355" s="39">
        <f>Table1[[#This Row],[W (3M)]]-IFERROR((Table1[[#This Row],[W (3M)]]-Table1[[#This Row],[Adjusted Cost]]*Casemix/TotalCost)*EXP(-a/Table1[[#This Row],[n]]),)</f>
        <v>1.1029374178307225</v>
      </c>
      <c r="K355" s="39">
        <f>VLOOKUP(Table1[[#This Row],[BaseDRG]],BaseDRGTable,13+Table1[[#This Row],[severity]],FALSE)</f>
        <v>1.1029374178307225</v>
      </c>
      <c r="L355" s="39">
        <f>IF(Table1[[#This Row],[W (severity)]]&lt;Table1[[#This Row],[W (curr)]],MAX(Table1[[#This Row],[W (severity)]],0.7*Table1[[#This Row],[W (curr)]]),Table1[[#This Row],[W (severity)]])</f>
        <v>1.1029374178307225</v>
      </c>
      <c r="M355" s="39">
        <f>ROUND(IF(VLOOKUP(Table1[[#This Row],[BaseDRG]],BaseDRGTable,8,0)&gt;0,Table1[[#This Row],[w (limit)]]*Current_CaseMix/$L$797,Table1[[#This Row],[w (limit)]]),10)</f>
        <v>1.1823821725999999</v>
      </c>
      <c r="N355" s="41">
        <f>Table1[[#This Row],[n]]</f>
        <v>27</v>
      </c>
      <c r="O355" s="56">
        <v>0.93679942440743236</v>
      </c>
      <c r="P355" s="40">
        <f>Table1[[#This Row],[W (proposed)]]/Table1[[#This Row],[W (curr)]]-1</f>
        <v>0.26215083164457487</v>
      </c>
      <c r="Q355" s="41">
        <f>RANK(Table1[[#This Row],[∆W%]],Table1[∆W%])</f>
        <v>190</v>
      </c>
      <c r="R355" s="55">
        <f>Table1[W (proposed)]-Table1[[#This Row],[W (curr)]]</f>
        <v>0.24558274819256753</v>
      </c>
      <c r="S355" s="46"/>
      <c r="T355" s="45"/>
      <c r="U355" s="45"/>
      <c r="V355" s="45"/>
      <c r="W355" s="45"/>
    </row>
    <row r="356" spans="1:23" s="43" customFormat="1">
      <c r="A356" s="36">
        <v>74103</v>
      </c>
      <c r="B356" s="36" t="s">
        <v>15</v>
      </c>
      <c r="C356" s="36" t="s">
        <v>723</v>
      </c>
      <c r="D356" s="36">
        <v>7410</v>
      </c>
      <c r="E356" s="36">
        <v>3</v>
      </c>
      <c r="F356" s="37">
        <v>47</v>
      </c>
      <c r="G356" s="38">
        <v>14520.22299593083</v>
      </c>
      <c r="H356" s="38">
        <f>Table1[[#This Row],[Cost]]+IF(Table1[[#This Row],[n]]=0,0,IFERROR(VLOOKUP(Table1[[#This Row],[DRG]],HCPCs,5,0),0))</f>
        <v>14520.22299593083</v>
      </c>
      <c r="I356" s="39">
        <v>1.5199</v>
      </c>
      <c r="J356" s="39">
        <f>Table1[[#This Row],[W (3M)]]-IFERROR((Table1[[#This Row],[W (3M)]]-Table1[[#This Row],[Adjusted Cost]]*Casemix/TotalCost)*EXP(-a/Table1[[#This Row],[n]]),)</f>
        <v>1.7247910066746657</v>
      </c>
      <c r="K356" s="39">
        <f>VLOOKUP(Table1[[#This Row],[BaseDRG]],BaseDRGTable,13+Table1[[#This Row],[severity]],FALSE)</f>
        <v>1.7247910066746657</v>
      </c>
      <c r="L356" s="39">
        <f>IF(Table1[[#This Row],[W (severity)]]&lt;Table1[[#This Row],[W (curr)]],MAX(Table1[[#This Row],[W (severity)]],0.7*Table1[[#This Row],[W (curr)]]),Table1[[#This Row],[W (severity)]])</f>
        <v>1.7247910066746657</v>
      </c>
      <c r="M356" s="39">
        <f>ROUND(IF(VLOOKUP(Table1[[#This Row],[BaseDRG]],BaseDRGTable,8,0)&gt;0,Table1[[#This Row],[w (limit)]]*Current_CaseMix/$L$797,Table1[[#This Row],[w (limit)]]),10)</f>
        <v>1.8490279727000001</v>
      </c>
      <c r="N356" s="41">
        <f>Table1[[#This Row],[n]]</f>
        <v>47</v>
      </c>
      <c r="O356" s="56">
        <v>1.4140251166694719</v>
      </c>
      <c r="P356" s="40">
        <f>Table1[[#This Row],[W (proposed)]]/Table1[[#This Row],[W (curr)]]-1</f>
        <v>0.30763446200666733</v>
      </c>
      <c r="Q356" s="41">
        <f>RANK(Table1[[#This Row],[∆W%]],Table1[∆W%])</f>
        <v>167</v>
      </c>
      <c r="R356" s="55">
        <f>Table1[W (proposed)]-Table1[[#This Row],[W (curr)]]</f>
        <v>0.43500285603052813</v>
      </c>
      <c r="S356" s="46"/>
      <c r="T356" s="45"/>
      <c r="U356" s="45"/>
      <c r="V356" s="45"/>
      <c r="W356" s="45"/>
    </row>
    <row r="357" spans="1:23" s="43" customFormat="1">
      <c r="A357" s="36">
        <v>74111</v>
      </c>
      <c r="B357" s="36" t="s">
        <v>15</v>
      </c>
      <c r="C357" s="36" t="s">
        <v>230</v>
      </c>
      <c r="D357" s="36">
        <v>7411</v>
      </c>
      <c r="E357" s="36">
        <v>1</v>
      </c>
      <c r="F357" s="37">
        <v>15</v>
      </c>
      <c r="G357" s="38">
        <v>15864.540226666675</v>
      </c>
      <c r="H357" s="38">
        <f>Table1[[#This Row],[Cost]]+IF(Table1[[#This Row],[n]]=0,0,IFERROR(VLOOKUP(Table1[[#This Row],[DRG]],HCPCs,5,0),0))</f>
        <v>15895.734773943246</v>
      </c>
      <c r="I357" s="39">
        <v>0.91669999999999952</v>
      </c>
      <c r="J357" s="39">
        <f>Table1[[#This Row],[W (3M)]]-IFERROR((Table1[[#This Row],[W (3M)]]-Table1[[#This Row],[Adjusted Cost]]*Casemix/TotalCost)*EXP(-a/Table1[[#This Row],[n]]),)</f>
        <v>1.8413774102430236</v>
      </c>
      <c r="K357" s="39">
        <f>VLOOKUP(Table1[[#This Row],[BaseDRG]],BaseDRGTable,13+Table1[[#This Row],[severity]],FALSE)</f>
        <v>1.8413774102430236</v>
      </c>
      <c r="L357" s="39">
        <f>IF(Table1[[#This Row],[W (severity)]]&lt;Table1[[#This Row],[W (curr)]],MAX(Table1[[#This Row],[W (severity)]],0.7*Table1[[#This Row],[W (curr)]]),Table1[[#This Row],[W (severity)]])</f>
        <v>1.8413774102430236</v>
      </c>
      <c r="M357" s="39">
        <f>ROUND(IF(VLOOKUP(Table1[[#This Row],[BaseDRG]],BaseDRGTable,8,0)&gt;0,Table1[[#This Row],[w (limit)]]*Current_CaseMix/$L$797,Table1[[#This Row],[w (limit)]]),10)</f>
        <v>1.9740121131999999</v>
      </c>
      <c r="N357" s="41">
        <f>Table1[[#This Row],[n]]</f>
        <v>15</v>
      </c>
      <c r="O357" s="56">
        <v>1.1672020009157629</v>
      </c>
      <c r="P357" s="40">
        <f>Table1[[#This Row],[W (proposed)]]/Table1[[#This Row],[W (curr)]]-1</f>
        <v>0.69123434645522397</v>
      </c>
      <c r="Q357" s="41">
        <f>RANK(Table1[[#This Row],[∆W%]],Table1[∆W%])</f>
        <v>55</v>
      </c>
      <c r="R357" s="55">
        <f>Table1[W (proposed)]-Table1[[#This Row],[W (curr)]]</f>
        <v>0.80681011228423705</v>
      </c>
      <c r="S357" s="46"/>
      <c r="T357" s="45"/>
      <c r="U357" s="45"/>
      <c r="V357" s="45"/>
      <c r="W357" s="45"/>
    </row>
    <row r="358" spans="1:23" s="43" customFormat="1">
      <c r="A358" s="36">
        <v>74112</v>
      </c>
      <c r="B358" s="36" t="s">
        <v>15</v>
      </c>
      <c r="C358" s="36" t="s">
        <v>757</v>
      </c>
      <c r="D358" s="36">
        <v>7411</v>
      </c>
      <c r="E358" s="36">
        <v>2</v>
      </c>
      <c r="F358" s="37">
        <v>16</v>
      </c>
      <c r="G358" s="38">
        <v>19134.293568475001</v>
      </c>
      <c r="H358" s="38">
        <f>Table1[[#This Row],[Cost]]+IF(Table1[[#This Row],[n]]=0,0,IFERROR(VLOOKUP(Table1[[#This Row],[DRG]],HCPCs,5,0),0))</f>
        <v>19236.337864569672</v>
      </c>
      <c r="I358" s="39">
        <v>1.2468999999999979</v>
      </c>
      <c r="J358" s="39">
        <f>Table1[[#This Row],[W (3M)]]-IFERROR((Table1[[#This Row],[W (3M)]]-Table1[[#This Row],[Adjusted Cost]]*Casemix/TotalCost)*EXP(-a/Table1[[#This Row],[n]]),)</f>
        <v>2.2388007076158631</v>
      </c>
      <c r="K358" s="39">
        <f>VLOOKUP(Table1[[#This Row],[BaseDRG]],BaseDRGTable,13+Table1[[#This Row],[severity]],FALSE)</f>
        <v>2.2388007076158631</v>
      </c>
      <c r="L358" s="39">
        <f>IF(Table1[[#This Row],[W (severity)]]&lt;Table1[[#This Row],[W (curr)]],MAX(Table1[[#This Row],[W (severity)]],0.7*Table1[[#This Row],[W (curr)]]),Table1[[#This Row],[W (severity)]])</f>
        <v>2.2388007076158631</v>
      </c>
      <c r="M358" s="39">
        <f>ROUND(IF(VLOOKUP(Table1[[#This Row],[BaseDRG]],BaseDRGTable,8,0)&gt;0,Table1[[#This Row],[w (limit)]]*Current_CaseMix/$L$797,Table1[[#This Row],[w (limit)]]),10)</f>
        <v>2.4000618727999998</v>
      </c>
      <c r="N358" s="41">
        <f>Table1[[#This Row],[n]]</f>
        <v>16</v>
      </c>
      <c r="O358" s="56">
        <v>1.5967645448902739</v>
      </c>
      <c r="P358" s="40">
        <f>Table1[[#This Row],[W (proposed)]]/Table1[[#This Row],[W (curr)]]-1</f>
        <v>0.50307813414339475</v>
      </c>
      <c r="Q358" s="41">
        <f>RANK(Table1[[#This Row],[∆W%]],Table1[∆W%])</f>
        <v>102</v>
      </c>
      <c r="R358" s="55">
        <f>Table1[W (proposed)]-Table1[[#This Row],[W (curr)]]</f>
        <v>0.80329732790972597</v>
      </c>
      <c r="S358" s="46"/>
      <c r="T358" s="45"/>
      <c r="U358" s="45"/>
      <c r="V358" s="45"/>
      <c r="W358" s="45"/>
    </row>
    <row r="359" spans="1:23" s="43" customFormat="1">
      <c r="A359" s="36">
        <v>74113</v>
      </c>
      <c r="B359" s="36" t="s">
        <v>15</v>
      </c>
      <c r="C359" s="36" t="s">
        <v>466</v>
      </c>
      <c r="D359" s="36">
        <v>7411</v>
      </c>
      <c r="E359" s="36">
        <v>3</v>
      </c>
      <c r="F359" s="37">
        <v>56</v>
      </c>
      <c r="G359" s="38">
        <v>25347.739434984724</v>
      </c>
      <c r="H359" s="38">
        <f>Table1[[#This Row],[Cost]]+IF(Table1[[#This Row],[n]]=0,0,IFERROR(VLOOKUP(Table1[[#This Row],[DRG]],HCPCs,5,0),0))</f>
        <v>25571.23533515093</v>
      </c>
      <c r="I359" s="39">
        <v>1.8302999999999991</v>
      </c>
      <c r="J359" s="39">
        <f>Table1[[#This Row],[W (3M)]]-IFERROR((Table1[[#This Row],[W (3M)]]-Table1[[#This Row],[Adjusted Cost]]*Casemix/TotalCost)*EXP(-a/Table1[[#This Row],[n]]),)</f>
        <v>3.0264738135379021</v>
      </c>
      <c r="K359" s="39">
        <f>VLOOKUP(Table1[[#This Row],[BaseDRG]],BaseDRGTable,13+Table1[[#This Row],[severity]],FALSE)</f>
        <v>3.0264738135379021</v>
      </c>
      <c r="L359" s="39">
        <f>IF(Table1[[#This Row],[W (severity)]]&lt;Table1[[#This Row],[W (curr)]],MAX(Table1[[#This Row],[W (severity)]],0.7*Table1[[#This Row],[W (curr)]]),Table1[[#This Row],[W (severity)]])</f>
        <v>3.0264738135379021</v>
      </c>
      <c r="M359" s="39">
        <f>ROUND(IF(VLOOKUP(Table1[[#This Row],[BaseDRG]],BaseDRGTable,8,0)&gt;0,Table1[[#This Row],[w (limit)]]*Current_CaseMix/$L$797,Table1[[#This Row],[w (limit)]]),10)</f>
        <v>3.2444711958000001</v>
      </c>
      <c r="N359" s="41">
        <f>Table1[[#This Row],[n]]</f>
        <v>56</v>
      </c>
      <c r="O359" s="56">
        <v>2.755871527958119</v>
      </c>
      <c r="P359" s="40">
        <f>Table1[[#This Row],[W (proposed)]]/Table1[[#This Row],[W (curr)]]-1</f>
        <v>0.17729406573748907</v>
      </c>
      <c r="Q359" s="41">
        <f>RANK(Table1[[#This Row],[∆W%]],Table1[∆W%])</f>
        <v>242</v>
      </c>
      <c r="R359" s="55">
        <f>Table1[W (proposed)]-Table1[[#This Row],[W (curr)]]</f>
        <v>0.48859966784188114</v>
      </c>
      <c r="S359" s="46"/>
      <c r="T359" s="45"/>
      <c r="U359" s="45"/>
      <c r="V359" s="45"/>
      <c r="W359" s="45"/>
    </row>
    <row r="360" spans="1:23" s="43" customFormat="1">
      <c r="A360" s="36">
        <v>74121</v>
      </c>
      <c r="B360" s="36" t="s">
        <v>15</v>
      </c>
      <c r="C360" s="36" t="s">
        <v>283</v>
      </c>
      <c r="D360" s="36">
        <v>7412</v>
      </c>
      <c r="E360" s="36">
        <v>1</v>
      </c>
      <c r="F360" s="37">
        <v>197</v>
      </c>
      <c r="G360" s="38">
        <v>5072.0943340383583</v>
      </c>
      <c r="H360" s="38">
        <f>Table1[[#This Row],[Cost]]+IF(Table1[[#This Row],[n]]=0,0,IFERROR(VLOOKUP(Table1[[#This Row],[DRG]],HCPCs,5,0),0))</f>
        <v>5072.0943340383583</v>
      </c>
      <c r="I360" s="39">
        <v>0.67570000000000296</v>
      </c>
      <c r="J360" s="39">
        <f>Table1[[#This Row],[W (3M)]]-IFERROR((Table1[[#This Row],[W (3M)]]-Table1[[#This Row],[Adjusted Cost]]*Casemix/TotalCost)*EXP(-a/Table1[[#This Row],[n]]),)</f>
        <v>0.60401130233021383</v>
      </c>
      <c r="K360" s="39">
        <f>VLOOKUP(Table1[[#This Row],[BaseDRG]],BaseDRGTable,13+Table1[[#This Row],[severity]],FALSE)</f>
        <v>0.60401130233021383</v>
      </c>
      <c r="L360" s="39">
        <f>IF(Table1[[#This Row],[W (severity)]]&lt;Table1[[#This Row],[W (curr)]],MAX(Table1[[#This Row],[W (severity)]],0.7*Table1[[#This Row],[W (curr)]]),Table1[[#This Row],[W (severity)]])</f>
        <v>0.60401130233021383</v>
      </c>
      <c r="M360" s="39">
        <f>ROUND(IF(VLOOKUP(Table1[[#This Row],[BaseDRG]],BaseDRGTable,8,0)&gt;0,Table1[[#This Row],[w (limit)]]*Current_CaseMix/$L$797,Table1[[#This Row],[w (limit)]]),10)</f>
        <v>0.64751833089999999</v>
      </c>
      <c r="N360" s="41">
        <f>Table1[[#This Row],[n]]</f>
        <v>197</v>
      </c>
      <c r="O360" s="56">
        <v>0.71845678302663463</v>
      </c>
      <c r="P360" s="40">
        <f>Table1[[#This Row],[W (proposed)]]/Table1[[#This Row],[W (curr)]]-1</f>
        <v>-9.8737257135763978E-2</v>
      </c>
      <c r="Q360" s="41">
        <f>RANK(Table1[[#This Row],[∆W%]],Table1[∆W%])</f>
        <v>543</v>
      </c>
      <c r="R360" s="55">
        <f>Table1[W (proposed)]-Table1[[#This Row],[W (curr)]]</f>
        <v>-7.0938452126634632E-2</v>
      </c>
      <c r="S360" s="46"/>
      <c r="T360" s="45"/>
      <c r="U360" s="45"/>
      <c r="V360" s="45"/>
      <c r="W360" s="45"/>
    </row>
    <row r="361" spans="1:23" s="43" customFormat="1">
      <c r="A361" s="36">
        <v>74122</v>
      </c>
      <c r="B361" s="36" t="s">
        <v>15</v>
      </c>
      <c r="C361" s="36" t="s">
        <v>406</v>
      </c>
      <c r="D361" s="36">
        <v>7412</v>
      </c>
      <c r="E361" s="36">
        <v>2</v>
      </c>
      <c r="F361" s="37">
        <v>123</v>
      </c>
      <c r="G361" s="38">
        <v>7533.1908978368183</v>
      </c>
      <c r="H361" s="38">
        <f>Table1[[#This Row],[Cost]]+IF(Table1[[#This Row],[n]]=0,0,IFERROR(VLOOKUP(Table1[[#This Row],[DRG]],HCPCs,5,0),0))</f>
        <v>7546.4119589575785</v>
      </c>
      <c r="I361" s="39">
        <v>0.95799999999999874</v>
      </c>
      <c r="J361" s="39">
        <f>Table1[[#This Row],[W (3M)]]-IFERROR((Table1[[#This Row],[W (3M)]]-Table1[[#This Row],[Adjusted Cost]]*Casemix/TotalCost)*EXP(-a/Table1[[#This Row],[n]]),)</f>
        <v>0.89861933384715365</v>
      </c>
      <c r="K361" s="39">
        <f>VLOOKUP(Table1[[#This Row],[BaseDRG]],BaseDRGTable,13+Table1[[#This Row],[severity]],FALSE)</f>
        <v>0.89861933384715365</v>
      </c>
      <c r="L361" s="39">
        <f>IF(Table1[[#This Row],[W (severity)]]&lt;Table1[[#This Row],[W (curr)]],MAX(Table1[[#This Row],[W (severity)]],0.7*Table1[[#This Row],[W (curr)]]),Table1[[#This Row],[W (severity)]])</f>
        <v>0.89861933384715365</v>
      </c>
      <c r="M361" s="39">
        <f>ROUND(IF(VLOOKUP(Table1[[#This Row],[BaseDRG]],BaseDRGTable,8,0)&gt;0,Table1[[#This Row],[w (limit)]]*Current_CaseMix/$L$797,Table1[[#This Row],[w (limit)]]),10)</f>
        <v>0.96334702500000002</v>
      </c>
      <c r="N361" s="41">
        <f>Table1[[#This Row],[n]]</f>
        <v>123</v>
      </c>
      <c r="O361" s="56">
        <v>1.026529354068592</v>
      </c>
      <c r="P361" s="40">
        <f>Table1[[#This Row],[W (proposed)]]/Table1[[#This Row],[W (curr)]]-1</f>
        <v>-6.1549461608839895E-2</v>
      </c>
      <c r="Q361" s="41">
        <f>RANK(Table1[[#This Row],[∆W%]],Table1[∆W%])</f>
        <v>507</v>
      </c>
      <c r="R361" s="55">
        <f>Table1[W (proposed)]-Table1[[#This Row],[W (curr)]]</f>
        <v>-6.3182329068592002E-2</v>
      </c>
      <c r="S361" s="46"/>
      <c r="T361" s="45"/>
      <c r="U361" s="45"/>
      <c r="V361" s="45"/>
      <c r="W361" s="45"/>
    </row>
    <row r="362" spans="1:23" s="43" customFormat="1">
      <c r="A362" s="36">
        <v>74123</v>
      </c>
      <c r="B362" s="36" t="s">
        <v>15</v>
      </c>
      <c r="C362" s="36" t="s">
        <v>626</v>
      </c>
      <c r="D362" s="36">
        <v>7412</v>
      </c>
      <c r="E362" s="36">
        <v>3</v>
      </c>
      <c r="F362" s="37">
        <v>83</v>
      </c>
      <c r="G362" s="38">
        <v>12081.366596433683</v>
      </c>
      <c r="H362" s="38">
        <f>Table1[[#This Row],[Cost]]+IF(Table1[[#This Row],[n]]=0,0,IFERROR(VLOOKUP(Table1[[#This Row],[DRG]],HCPCs,5,0),0))</f>
        <v>12102.275132483644</v>
      </c>
      <c r="I362" s="39">
        <v>1.8207000000000004</v>
      </c>
      <c r="J362" s="39">
        <f>Table1[[#This Row],[W (3M)]]-IFERROR((Table1[[#This Row],[W (3M)]]-Table1[[#This Row],[Adjusted Cost]]*Casemix/TotalCost)*EXP(-a/Table1[[#This Row],[n]]),)</f>
        <v>1.4441525742166765</v>
      </c>
      <c r="K362" s="39">
        <f>VLOOKUP(Table1[[#This Row],[BaseDRG]],BaseDRGTable,13+Table1[[#This Row],[severity]],FALSE)</f>
        <v>1.4441525742166765</v>
      </c>
      <c r="L362" s="39">
        <f>IF(Table1[[#This Row],[W (severity)]]&lt;Table1[[#This Row],[W (curr)]],MAX(Table1[[#This Row],[W (severity)]],0.7*Table1[[#This Row],[W (curr)]]),Table1[[#This Row],[W (severity)]])</f>
        <v>1.8488713218637567</v>
      </c>
      <c r="M362" s="39">
        <f>ROUND(IF(VLOOKUP(Table1[[#This Row],[BaseDRG]],BaseDRGTable,8,0)&gt;0,Table1[[#This Row],[w (limit)]]*Current_CaseMix/$L$797,Table1[[#This Row],[w (limit)]]),10)</f>
        <v>1.9820458124</v>
      </c>
      <c r="N362" s="41">
        <f>Table1[[#This Row],[n]]</f>
        <v>83</v>
      </c>
      <c r="O362" s="56">
        <v>2.6412447455196526</v>
      </c>
      <c r="P362" s="40">
        <f>Table1[[#This Row],[W (proposed)]]/Table1[[#This Row],[W (curr)]]-1</f>
        <v>-0.24957889049769155</v>
      </c>
      <c r="Q362" s="41">
        <f>RANK(Table1[[#This Row],[∆W%]],Table1[∆W%])</f>
        <v>749</v>
      </c>
      <c r="R362" s="55">
        <f>Table1[W (proposed)]-Table1[[#This Row],[W (curr)]]</f>
        <v>-0.65919893311965261</v>
      </c>
      <c r="S362" s="46"/>
      <c r="T362" s="45"/>
      <c r="U362" s="45"/>
      <c r="V362" s="45"/>
      <c r="W362" s="45"/>
    </row>
    <row r="363" spans="1:23" s="43" customFormat="1">
      <c r="A363" s="36">
        <v>74131</v>
      </c>
      <c r="B363" s="36" t="s">
        <v>15</v>
      </c>
      <c r="C363" s="36" t="s">
        <v>149</v>
      </c>
      <c r="D363" s="36">
        <v>7413</v>
      </c>
      <c r="E363" s="36">
        <v>1</v>
      </c>
      <c r="F363" s="37">
        <v>302</v>
      </c>
      <c r="G363" s="38">
        <v>3201.3431582478238</v>
      </c>
      <c r="H363" s="38">
        <f>Table1[[#This Row],[Cost]]+IF(Table1[[#This Row],[n]]=0,0,IFERROR(VLOOKUP(Table1[[#This Row],[DRG]],HCPCs,5,0),0))</f>
        <v>3201.3431582478238</v>
      </c>
      <c r="I363" s="39">
        <v>0.63179999999999847</v>
      </c>
      <c r="J363" s="39">
        <f>Table1[[#This Row],[W (3M)]]-IFERROR((Table1[[#This Row],[W (3M)]]-Table1[[#This Row],[Adjusted Cost]]*Casemix/TotalCost)*EXP(-a/Table1[[#This Row],[n]]),)</f>
        <v>0.3817117920446626</v>
      </c>
      <c r="K363" s="39">
        <f>VLOOKUP(Table1[[#This Row],[BaseDRG]],BaseDRGTable,13+Table1[[#This Row],[severity]],FALSE)</f>
        <v>0.3817117920446626</v>
      </c>
      <c r="L363" s="39">
        <f>IF(Table1[[#This Row],[W (severity)]]&lt;Table1[[#This Row],[W (curr)]],MAX(Table1[[#This Row],[W (severity)]],0.7*Table1[[#This Row],[W (curr)]]),Table1[[#This Row],[W (severity)]])</f>
        <v>0.3817117920446626</v>
      </c>
      <c r="M363" s="39">
        <f>ROUND(IF(VLOOKUP(Table1[[#This Row],[BaseDRG]],BaseDRGTable,8,0)&gt;0,Table1[[#This Row],[w (limit)]]*Current_CaseMix/$L$797,Table1[[#This Row],[w (limit)]]),10)</f>
        <v>0.40920655210000001</v>
      </c>
      <c r="N363" s="41">
        <f>Table1[[#This Row],[n]]</f>
        <v>302</v>
      </c>
      <c r="O363" s="56">
        <v>0.44835550827251874</v>
      </c>
      <c r="P363" s="40">
        <f>Table1[[#This Row],[W (proposed)]]/Table1[[#This Row],[W (curr)]]-1</f>
        <v>-8.7316773074466836E-2</v>
      </c>
      <c r="Q363" s="41">
        <f>RANK(Table1[[#This Row],[∆W%]],Table1[∆W%])</f>
        <v>532</v>
      </c>
      <c r="R363" s="55">
        <f>Table1[W (proposed)]-Table1[[#This Row],[W (curr)]]</f>
        <v>-3.9148956172518734E-2</v>
      </c>
      <c r="S363" s="46"/>
      <c r="T363" s="45"/>
      <c r="U363" s="45"/>
      <c r="V363" s="45"/>
      <c r="W363" s="45"/>
    </row>
    <row r="364" spans="1:23" s="43" customFormat="1">
      <c r="A364" s="36">
        <v>74132</v>
      </c>
      <c r="B364" s="36" t="s">
        <v>15</v>
      </c>
      <c r="C364" s="36" t="s">
        <v>353</v>
      </c>
      <c r="D364" s="36">
        <v>7413</v>
      </c>
      <c r="E364" s="36">
        <v>2</v>
      </c>
      <c r="F364" s="37">
        <v>125</v>
      </c>
      <c r="G364" s="38">
        <v>7007.2873964982455</v>
      </c>
      <c r="H364" s="38">
        <f>Table1[[#This Row],[Cost]]+IF(Table1[[#This Row],[n]]=0,0,IFERROR(VLOOKUP(Table1[[#This Row],[DRG]],HCPCs,5,0),0))</f>
        <v>7011.54168767597</v>
      </c>
      <c r="I364" s="39">
        <v>0.92459999999999876</v>
      </c>
      <c r="J364" s="39">
        <f>Table1[[#This Row],[W (3M)]]-IFERROR((Table1[[#This Row],[W (3M)]]-Table1[[#This Row],[Adjusted Cost]]*Casemix/TotalCost)*EXP(-a/Table1[[#This Row],[n]]),)</f>
        <v>0.83514186344759411</v>
      </c>
      <c r="K364" s="39">
        <f>VLOOKUP(Table1[[#This Row],[BaseDRG]],BaseDRGTable,13+Table1[[#This Row],[severity]],FALSE)</f>
        <v>0.83514186344759411</v>
      </c>
      <c r="L364" s="39">
        <f>IF(Table1[[#This Row],[W (severity)]]&lt;Table1[[#This Row],[W (curr)]],MAX(Table1[[#This Row],[W (severity)]],0.7*Table1[[#This Row],[W (curr)]]),Table1[[#This Row],[W (severity)]])</f>
        <v>0.83514186344759411</v>
      </c>
      <c r="M364" s="39">
        <f>ROUND(IF(VLOOKUP(Table1[[#This Row],[BaseDRG]],BaseDRGTable,8,0)&gt;0,Table1[[#This Row],[w (limit)]]*Current_CaseMix/$L$797,Table1[[#This Row],[w (limit)]]),10)</f>
        <v>0.89529726249999997</v>
      </c>
      <c r="N364" s="41">
        <f>Table1[[#This Row],[n]]</f>
        <v>125</v>
      </c>
      <c r="O364" s="56">
        <v>1.0651567142032317</v>
      </c>
      <c r="P364" s="40">
        <f>Table1[[#This Row],[W (proposed)]]/Table1[[#This Row],[W (curr)]]-1</f>
        <v>-0.15946897713571806</v>
      </c>
      <c r="Q364" s="41">
        <f>RANK(Table1[[#This Row],[∆W%]],Table1[∆W%])</f>
        <v>602</v>
      </c>
      <c r="R364" s="55">
        <f>Table1[W (proposed)]-Table1[[#This Row],[W (curr)]]</f>
        <v>-0.16985945170323169</v>
      </c>
      <c r="S364" s="46"/>
      <c r="T364" s="45"/>
      <c r="U364" s="45"/>
      <c r="V364" s="45"/>
      <c r="W364" s="45"/>
    </row>
    <row r="365" spans="1:23" s="43" customFormat="1">
      <c r="A365" s="36">
        <v>74133</v>
      </c>
      <c r="B365" s="36" t="s">
        <v>15</v>
      </c>
      <c r="C365" s="36" t="s">
        <v>334</v>
      </c>
      <c r="D365" s="36">
        <v>7413</v>
      </c>
      <c r="E365" s="36">
        <v>3</v>
      </c>
      <c r="F365" s="37">
        <v>144</v>
      </c>
      <c r="G365" s="38">
        <v>11243.555622230355</v>
      </c>
      <c r="H365" s="38">
        <f>Table1[[#This Row],[Cost]]+IF(Table1[[#This Row],[n]]=0,0,IFERROR(VLOOKUP(Table1[[#This Row],[DRG]],HCPCs,5,0),0))</f>
        <v>11301.130003951574</v>
      </c>
      <c r="I365" s="39">
        <v>1.5304</v>
      </c>
      <c r="J365" s="39">
        <f>Table1[[#This Row],[W (3M)]]-IFERROR((Table1[[#This Row],[W (3M)]]-Table1[[#This Row],[Adjusted Cost]]*Casemix/TotalCost)*EXP(-a/Table1[[#This Row],[n]]),)</f>
        <v>1.3461735418929133</v>
      </c>
      <c r="K365" s="39">
        <f>VLOOKUP(Table1[[#This Row],[BaseDRG]],BaseDRGTable,13+Table1[[#This Row],[severity]],FALSE)</f>
        <v>1.3461735418929133</v>
      </c>
      <c r="L365" s="39">
        <f>IF(Table1[[#This Row],[W (severity)]]&lt;Table1[[#This Row],[W (curr)]],MAX(Table1[[#This Row],[W (severity)]],0.7*Table1[[#This Row],[W (curr)]]),Table1[[#This Row],[W (severity)]])</f>
        <v>1.4425957053990577</v>
      </c>
      <c r="M365" s="39">
        <f>ROUND(IF(VLOOKUP(Table1[[#This Row],[BaseDRG]],BaseDRGTable,8,0)&gt;0,Table1[[#This Row],[w (limit)]]*Current_CaseMix/$L$797,Table1[[#This Row],[w (limit)]]),10)</f>
        <v>1.5465060997</v>
      </c>
      <c r="N365" s="41">
        <f>Table1[[#This Row],[n]]</f>
        <v>144</v>
      </c>
      <c r="O365" s="56">
        <v>2.0608510077129396</v>
      </c>
      <c r="P365" s="40">
        <f>Table1[[#This Row],[W (proposed)]]/Table1[[#This Row],[W (curr)]]-1</f>
        <v>-0.24957889051074178</v>
      </c>
      <c r="Q365" s="41">
        <f>RANK(Table1[[#This Row],[∆W%]],Table1[∆W%])</f>
        <v>769</v>
      </c>
      <c r="R365" s="55">
        <f>Table1[W (proposed)]-Table1[[#This Row],[W (curr)]]</f>
        <v>-0.51434490801293964</v>
      </c>
      <c r="S365" s="46"/>
      <c r="T365" s="45"/>
      <c r="U365" s="45"/>
      <c r="V365" s="45"/>
      <c r="W365" s="45"/>
    </row>
    <row r="366" spans="1:23" s="43" customFormat="1">
      <c r="A366" s="36">
        <v>74141</v>
      </c>
      <c r="B366" s="36" t="s">
        <v>15</v>
      </c>
      <c r="C366" s="36" t="s">
        <v>113</v>
      </c>
      <c r="D366" s="36">
        <v>7414</v>
      </c>
      <c r="E366" s="36">
        <v>1</v>
      </c>
      <c r="F366" s="37">
        <v>366</v>
      </c>
      <c r="G366" s="38">
        <v>5520.9181787312264</v>
      </c>
      <c r="H366" s="38">
        <f>Table1[[#This Row],[Cost]]+IF(Table1[[#This Row],[n]]=0,0,IFERROR(VLOOKUP(Table1[[#This Row],[DRG]],HCPCs,5,0),0))</f>
        <v>5521.5082589949952</v>
      </c>
      <c r="I366" s="39">
        <v>0.6246999999999967</v>
      </c>
      <c r="J366" s="39">
        <f>Table1[[#This Row],[W (3M)]]-IFERROR((Table1[[#This Row],[W (3M)]]-Table1[[#This Row],[Adjusted Cost]]*Casemix/TotalCost)*EXP(-a/Table1[[#This Row],[n]]),)</f>
        <v>0.65714129528182175</v>
      </c>
      <c r="K366" s="39">
        <f>VLOOKUP(Table1[[#This Row],[BaseDRG]],BaseDRGTable,13+Table1[[#This Row],[severity]],FALSE)</f>
        <v>0.65714129528182175</v>
      </c>
      <c r="L366" s="39">
        <f>IF(Table1[[#This Row],[W (severity)]]&lt;Table1[[#This Row],[W (curr)]],MAX(Table1[[#This Row],[W (severity)]],0.7*Table1[[#This Row],[W (curr)]]),Table1[[#This Row],[W (severity)]])</f>
        <v>0.65714129528182175</v>
      </c>
      <c r="M366" s="39">
        <f>ROUND(IF(VLOOKUP(Table1[[#This Row],[BaseDRG]],BaseDRGTable,8,0)&gt;0,Table1[[#This Row],[w (limit)]]*Current_CaseMix/$L$797,Table1[[#This Row],[w (limit)]]),10)</f>
        <v>0.70447528559999995</v>
      </c>
      <c r="N366" s="41">
        <f>Table1[[#This Row],[n]]</f>
        <v>366</v>
      </c>
      <c r="O366" s="56">
        <v>0.69817083700127103</v>
      </c>
      <c r="P366" s="40">
        <f>Table1[[#This Row],[W (proposed)]]/Table1[[#This Row],[W (curr)]]-1</f>
        <v>9.0299512162486106E-3</v>
      </c>
      <c r="Q366" s="41">
        <f>RANK(Table1[[#This Row],[∆W%]],Table1[∆W%])</f>
        <v>402</v>
      </c>
      <c r="R366" s="55">
        <f>Table1[W (proposed)]-Table1[[#This Row],[W (curr)]]</f>
        <v>6.3044485987289178E-3</v>
      </c>
      <c r="S366" s="46"/>
      <c r="T366" s="45"/>
      <c r="U366" s="45"/>
      <c r="V366" s="45"/>
      <c r="W366" s="45"/>
    </row>
    <row r="367" spans="1:23" s="43" customFormat="1">
      <c r="A367" s="36">
        <v>74142</v>
      </c>
      <c r="B367" s="36" t="s">
        <v>15</v>
      </c>
      <c r="C367" s="36" t="s">
        <v>697</v>
      </c>
      <c r="D367" s="36">
        <v>7414</v>
      </c>
      <c r="E367" s="36">
        <v>2</v>
      </c>
      <c r="F367" s="37">
        <v>132</v>
      </c>
      <c r="G367" s="38">
        <v>9961.5176562069064</v>
      </c>
      <c r="H367" s="38">
        <f>Table1[[#This Row],[Cost]]+IF(Table1[[#This Row],[n]]=0,0,IFERROR(VLOOKUP(Table1[[#This Row],[DRG]],HCPCs,5,0),0))</f>
        <v>10076.807937114083</v>
      </c>
      <c r="I367" s="39">
        <v>0.94490000000000074</v>
      </c>
      <c r="J367" s="39">
        <f>Table1[[#This Row],[W (3M)]]-IFERROR((Table1[[#This Row],[W (3M)]]-Table1[[#This Row],[Adjusted Cost]]*Casemix/TotalCost)*EXP(-a/Table1[[#This Row],[n]]),)</f>
        <v>1.1978811314607325</v>
      </c>
      <c r="K367" s="39">
        <f>VLOOKUP(Table1[[#This Row],[BaseDRG]],BaseDRGTable,13+Table1[[#This Row],[severity]],FALSE)</f>
        <v>1.1978811314607325</v>
      </c>
      <c r="L367" s="39">
        <f>IF(Table1[[#This Row],[W (severity)]]&lt;Table1[[#This Row],[W (curr)]],MAX(Table1[[#This Row],[W (severity)]],0.7*Table1[[#This Row],[W (curr)]]),Table1[[#This Row],[W (severity)]])</f>
        <v>1.1978811314607325</v>
      </c>
      <c r="M367" s="39">
        <f>ROUND(IF(VLOOKUP(Table1[[#This Row],[BaseDRG]],BaseDRGTable,8,0)&gt;0,Table1[[#This Row],[w (limit)]]*Current_CaseMix/$L$797,Table1[[#This Row],[w (limit)]]),10)</f>
        <v>1.2841646968</v>
      </c>
      <c r="N367" s="41">
        <f>Table1[[#This Row],[n]]</f>
        <v>132</v>
      </c>
      <c r="O367" s="56">
        <v>0.97334992990738023</v>
      </c>
      <c r="P367" s="40">
        <f>Table1[[#This Row],[W (proposed)]]/Table1[[#This Row],[W (curr)]]-1</f>
        <v>0.31932479506336997</v>
      </c>
      <c r="Q367" s="41">
        <f>RANK(Table1[[#This Row],[∆W%]],Table1[∆W%])</f>
        <v>161</v>
      </c>
      <c r="R367" s="55">
        <f>Table1[W (proposed)]-Table1[[#This Row],[W (curr)]]</f>
        <v>0.31081476689261978</v>
      </c>
      <c r="S367" s="46"/>
      <c r="T367" s="45"/>
      <c r="U367" s="45"/>
      <c r="V367" s="45"/>
      <c r="W367" s="45"/>
    </row>
    <row r="368" spans="1:23" s="43" customFormat="1">
      <c r="A368" s="36">
        <v>74143</v>
      </c>
      <c r="B368" s="36" t="s">
        <v>15</v>
      </c>
      <c r="C368" s="36" t="s">
        <v>758</v>
      </c>
      <c r="D368" s="36">
        <v>7414</v>
      </c>
      <c r="E368" s="36">
        <v>3</v>
      </c>
      <c r="F368" s="37">
        <v>179</v>
      </c>
      <c r="G368" s="38">
        <v>13902.694579526682</v>
      </c>
      <c r="H368" s="38">
        <f>Table1[[#This Row],[Cost]]+IF(Table1[[#This Row],[n]]=0,0,IFERROR(VLOOKUP(Table1[[#This Row],[DRG]],HCPCs,5,0),0))</f>
        <v>14183.521272988895</v>
      </c>
      <c r="I368" s="39">
        <v>1.4581000000000013</v>
      </c>
      <c r="J368" s="39">
        <f>Table1[[#This Row],[W (3M)]]-IFERROR((Table1[[#This Row],[W (3M)]]-Table1[[#This Row],[Adjusted Cost]]*Casemix/TotalCost)*EXP(-a/Table1[[#This Row],[n]]),)</f>
        <v>1.6872053145231525</v>
      </c>
      <c r="K368" s="39">
        <f>VLOOKUP(Table1[[#This Row],[BaseDRG]],BaseDRGTable,13+Table1[[#This Row],[severity]],FALSE)</f>
        <v>1.6872053145231525</v>
      </c>
      <c r="L368" s="39">
        <f>IF(Table1[[#This Row],[W (severity)]]&lt;Table1[[#This Row],[W (curr)]],MAX(Table1[[#This Row],[W (severity)]],0.7*Table1[[#This Row],[W (curr)]]),Table1[[#This Row],[W (severity)]])</f>
        <v>1.6872053145231525</v>
      </c>
      <c r="M368" s="39">
        <f>ROUND(IF(VLOOKUP(Table1[[#This Row],[BaseDRG]],BaseDRGTable,8,0)&gt;0,Table1[[#This Row],[w (limit)]]*Current_CaseMix/$L$797,Table1[[#This Row],[w (limit)]]),10)</f>
        <v>1.8087349773000001</v>
      </c>
      <c r="N368" s="41">
        <f>Table1[[#This Row],[n]]</f>
        <v>179</v>
      </c>
      <c r="O368" s="56">
        <v>1.4309556539632167</v>
      </c>
      <c r="P368" s="40">
        <f>Table1[[#This Row],[W (proposed)]]/Table1[[#This Row],[W (curr)]]-1</f>
        <v>0.26400491328328357</v>
      </c>
      <c r="Q368" s="41">
        <f>RANK(Table1[[#This Row],[∆W%]],Table1[∆W%])</f>
        <v>188</v>
      </c>
      <c r="R368" s="55">
        <f>Table1[W (proposed)]-Table1[[#This Row],[W (curr)]]</f>
        <v>0.37777932333678343</v>
      </c>
      <c r="S368" s="46"/>
      <c r="T368" s="45"/>
      <c r="U368" s="45"/>
      <c r="V368" s="45"/>
      <c r="W368" s="45"/>
    </row>
    <row r="369" spans="1:23" s="43" customFormat="1">
      <c r="A369" s="36">
        <v>81011</v>
      </c>
      <c r="B369" s="36" t="s">
        <v>16</v>
      </c>
      <c r="C369" s="36" t="s">
        <v>137</v>
      </c>
      <c r="D369" s="36">
        <v>8101</v>
      </c>
      <c r="E369" s="36">
        <v>1</v>
      </c>
      <c r="F369" s="37">
        <v>6</v>
      </c>
      <c r="G369" s="38">
        <v>17125.168866666671</v>
      </c>
      <c r="H369" s="38">
        <f>Table1[[#This Row],[Cost]]+IF(Table1[[#This Row],[n]]=0,0,IFERROR(VLOOKUP(Table1[[#This Row],[DRG]],HCPCs,5,0),0))</f>
        <v>27369.174582496737</v>
      </c>
      <c r="I369" s="39">
        <v>2.9115000000000002</v>
      </c>
      <c r="J369" s="39">
        <f>Table1[[#This Row],[W (3M)]]-IFERROR((Table1[[#This Row],[W (3M)]]-Table1[[#This Row],[Adjusted Cost]]*Casemix/TotalCost)*EXP(-a/Table1[[#This Row],[n]]),)</f>
        <v>3.2144755324568743</v>
      </c>
      <c r="K369" s="39">
        <f>VLOOKUP(Table1[[#This Row],[BaseDRG]],BaseDRGTable,13+Table1[[#This Row],[severity]],FALSE)</f>
        <v>3.2144755324568743</v>
      </c>
      <c r="L369" s="39">
        <f>IF(Table1[[#This Row],[W (severity)]]&lt;Table1[[#This Row],[W (curr)]],MAX(Table1[[#This Row],[W (severity)]],0.7*Table1[[#This Row],[W (curr)]]),Table1[[#This Row],[W (severity)]])</f>
        <v>3.3619413236791464</v>
      </c>
      <c r="M369" s="39">
        <f>ROUND(IF(VLOOKUP(Table1[[#This Row],[BaseDRG]],BaseDRGTable,8,0)&gt;0,Table1[[#This Row],[w (limit)]]*Current_CaseMix/$L$797,Table1[[#This Row],[w (limit)]]),10)</f>
        <v>3.6041024832000002</v>
      </c>
      <c r="N369" s="41">
        <f>Table1[[#This Row],[n]]</f>
        <v>6</v>
      </c>
      <c r="O369" s="56">
        <v>4.8027733195416378</v>
      </c>
      <c r="P369" s="40">
        <f>Table1[[#This Row],[W (proposed)]]/Table1[[#This Row],[W (curr)]]-1</f>
        <v>-0.24957889048489079</v>
      </c>
      <c r="Q369" s="41">
        <f>RANK(Table1[[#This Row],[∆W%]],Table1[∆W%])</f>
        <v>701</v>
      </c>
      <c r="R369" s="55">
        <f>Table1[W (proposed)]-Table1[[#This Row],[W (curr)]]</f>
        <v>-1.1986708363416376</v>
      </c>
      <c r="S369" s="46"/>
      <c r="T369" s="45"/>
      <c r="U369" s="45"/>
      <c r="V369" s="45"/>
      <c r="W369" s="45"/>
    </row>
    <row r="370" spans="1:23" s="43" customFormat="1">
      <c r="A370" s="36">
        <v>81012</v>
      </c>
      <c r="B370" s="36" t="s">
        <v>16</v>
      </c>
      <c r="C370" s="36" t="s">
        <v>505</v>
      </c>
      <c r="D370" s="36">
        <v>8101</v>
      </c>
      <c r="E370" s="36">
        <v>2</v>
      </c>
      <c r="F370" s="37">
        <v>2</v>
      </c>
      <c r="G370" s="38">
        <v>19577.725399999999</v>
      </c>
      <c r="H370" s="38">
        <f>Table1[[#This Row],[Cost]]+IF(Table1[[#This Row],[n]]=0,0,IFERROR(VLOOKUP(Table1[[#This Row],[DRG]],HCPCs,5,0),0))</f>
        <v>35311.076550305792</v>
      </c>
      <c r="I370" s="39">
        <v>3.2498</v>
      </c>
      <c r="J370" s="39">
        <f>Table1[[#This Row],[W (3M)]]-IFERROR((Table1[[#This Row],[W (3M)]]-Table1[[#This Row],[Adjusted Cost]]*Casemix/TotalCost)*EXP(-a/Table1[[#This Row],[n]]),)</f>
        <v>3.8887459131576616</v>
      </c>
      <c r="K370" s="39">
        <f>VLOOKUP(Table1[[#This Row],[BaseDRG]],BaseDRGTable,13+Table1[[#This Row],[severity]],FALSE)</f>
        <v>3.8887459131576616</v>
      </c>
      <c r="L370" s="39">
        <f>IF(Table1[[#This Row],[W (severity)]]&lt;Table1[[#This Row],[W (curr)]],MAX(Table1[[#This Row],[W (severity)]],0.7*Table1[[#This Row],[W (curr)]]),Table1[[#This Row],[W (severity)]])</f>
        <v>3.8887459131576616</v>
      </c>
      <c r="M370" s="39">
        <f>ROUND(IF(VLOOKUP(Table1[[#This Row],[BaseDRG]],BaseDRGTable,8,0)&gt;0,Table1[[#This Row],[w (limit)]]*Current_CaseMix/$L$797,Table1[[#This Row],[w (limit)]]),10)</f>
        <v>4.1688528896000001</v>
      </c>
      <c r="N370" s="41">
        <f>Table1[[#This Row],[n]]</f>
        <v>2</v>
      </c>
      <c r="O370" s="56">
        <v>5.2830506514958024</v>
      </c>
      <c r="P370" s="40">
        <f>Table1[[#This Row],[W (proposed)]]/Table1[[#This Row],[W (curr)]]-1</f>
        <v>-0.21090045040176497</v>
      </c>
      <c r="Q370" s="41">
        <f>RANK(Table1[[#This Row],[∆W%]],Table1[∆W%])</f>
        <v>652</v>
      </c>
      <c r="R370" s="55">
        <f>Table1[W (proposed)]-Table1[[#This Row],[W (curr)]]</f>
        <v>-1.1141977618958023</v>
      </c>
      <c r="S370" s="46"/>
      <c r="T370" s="45"/>
      <c r="U370" s="45"/>
      <c r="V370" s="45"/>
      <c r="W370" s="45"/>
    </row>
    <row r="371" spans="1:23" s="43" customFormat="1">
      <c r="A371" s="36">
        <v>81013</v>
      </c>
      <c r="B371" s="36" t="s">
        <v>16</v>
      </c>
      <c r="C371" s="36" t="s">
        <v>546</v>
      </c>
      <c r="D371" s="36">
        <v>8101</v>
      </c>
      <c r="E371" s="36">
        <v>3</v>
      </c>
      <c r="F371" s="37">
        <v>1</v>
      </c>
      <c r="G371" s="38">
        <v>51183.242300000042</v>
      </c>
      <c r="H371" s="38">
        <f>Table1[[#This Row],[Cost]]+IF(Table1[[#This Row],[n]]=0,0,IFERROR(VLOOKUP(Table1[[#This Row],[DRG]],HCPCs,5,0),0))</f>
        <v>77966.072678289682</v>
      </c>
      <c r="I371" s="39">
        <v>4.5650306582000004</v>
      </c>
      <c r="J371" s="39">
        <f>Table1[[#This Row],[W (3M)]]-IFERROR((Table1[[#This Row],[W (3M)]]-Table1[[#This Row],[Adjusted Cost]]*Casemix/TotalCost)*EXP(-a/Table1[[#This Row],[n]]),)</f>
        <v>6.6836569800985828</v>
      </c>
      <c r="K371" s="39">
        <f>VLOOKUP(Table1[[#This Row],[BaseDRG]],BaseDRGTable,13+Table1[[#This Row],[severity]],FALSE)</f>
        <v>6.6836569800985828</v>
      </c>
      <c r="L371" s="39">
        <f>IF(Table1[[#This Row],[W (severity)]]&lt;Table1[[#This Row],[W (curr)]],MAX(Table1[[#This Row],[W (severity)]],0.7*Table1[[#This Row],[W (curr)]]),Table1[[#This Row],[W (severity)]])</f>
        <v>6.6836569800985828</v>
      </c>
      <c r="M371" s="39">
        <f>ROUND(IF(VLOOKUP(Table1[[#This Row],[BaseDRG]],BaseDRGTable,8,0)&gt;0,Table1[[#This Row],[w (limit)]]*Current_CaseMix/$L$797,Table1[[#This Row],[w (limit)]]),10)</f>
        <v>7.1650818379999999</v>
      </c>
      <c r="N371" s="41">
        <f>Table1[[#This Row],[n]]</f>
        <v>1</v>
      </c>
      <c r="O371" s="56">
        <v>5.7633279834499653</v>
      </c>
      <c r="P371" s="40">
        <f>Table1[[#This Row],[W (proposed)]]/Table1[[#This Row],[W (curr)]]-1</f>
        <v>0.24321951805889341</v>
      </c>
      <c r="Q371" s="41">
        <f>RANK(Table1[[#This Row],[∆W%]],Table1[∆W%])</f>
        <v>204</v>
      </c>
      <c r="R371" s="48">
        <f>Table1[W (proposed)]-Table1[[#This Row],[W (curr)]]</f>
        <v>1.4017538545500345</v>
      </c>
      <c r="S371" s="46"/>
      <c r="T371" s="45"/>
      <c r="U371" s="45"/>
      <c r="V371" s="45"/>
      <c r="W371" s="45"/>
    </row>
    <row r="372" spans="1:23" s="43" customFormat="1">
      <c r="A372" s="36">
        <v>81021</v>
      </c>
      <c r="B372" s="36" t="s">
        <v>16</v>
      </c>
      <c r="C372" s="36" t="s">
        <v>222</v>
      </c>
      <c r="D372" s="36">
        <v>8102</v>
      </c>
      <c r="E372" s="36">
        <v>1</v>
      </c>
      <c r="F372" s="37">
        <v>1</v>
      </c>
      <c r="G372" s="38">
        <v>7229.1079</v>
      </c>
      <c r="H372" s="38">
        <f>Table1[[#This Row],[Cost]]+IF(Table1[[#This Row],[n]]=0,0,IFERROR(VLOOKUP(Table1[[#This Row],[DRG]],HCPCs,5,0),0))</f>
        <v>7229.1079</v>
      </c>
      <c r="I372" s="39">
        <v>1.1758999999999999</v>
      </c>
      <c r="J372" s="39">
        <f>Table1[[#This Row],[W (3M)]]-IFERROR((Table1[[#This Row],[W (3M)]]-Table1[[#This Row],[Adjusted Cost]]*Casemix/TotalCost)*EXP(-a/Table1[[#This Row],[n]]),)</f>
        <v>1.0341654219022172</v>
      </c>
      <c r="K372" s="39">
        <f>VLOOKUP(Table1[[#This Row],[BaseDRG]],BaseDRGTable,13+Table1[[#This Row],[severity]],FALSE)</f>
        <v>1.0341654219022172</v>
      </c>
      <c r="L372" s="39">
        <f>IF(Table1[[#This Row],[W (severity)]]&lt;Table1[[#This Row],[W (curr)]],MAX(Table1[[#This Row],[W (severity)]],0.7*Table1[[#This Row],[W (curr)]]),Table1[[#This Row],[W (severity)]])</f>
        <v>1.0341654219022172</v>
      </c>
      <c r="M372" s="39">
        <f>ROUND(IF(VLOOKUP(Table1[[#This Row],[BaseDRG]],BaseDRGTable,8,0)&gt;0,Table1[[#This Row],[w (limit)]]*Current_CaseMix/$L$797,Table1[[#This Row],[w (limit)]]),10)</f>
        <v>1.108656519</v>
      </c>
      <c r="N372" s="41">
        <f>Table1[[#This Row],[n]]</f>
        <v>1</v>
      </c>
      <c r="O372" s="56">
        <v>1.2567432874051334</v>
      </c>
      <c r="P372" s="40">
        <f>Table1[[#This Row],[W (proposed)]]/Table1[[#This Row],[W (curr)]]-1</f>
        <v>-0.11783374527577251</v>
      </c>
      <c r="Q372" s="41">
        <f>RANK(Table1[[#This Row],[∆W%]],Table1[∆W%])</f>
        <v>560</v>
      </c>
      <c r="R372" s="55">
        <f>Table1[W (proposed)]-Table1[[#This Row],[W (curr)]]</f>
        <v>-0.14808676840513346</v>
      </c>
      <c r="S372" s="46"/>
      <c r="T372" s="45"/>
      <c r="U372" s="45"/>
      <c r="V372" s="45"/>
      <c r="W372" s="45"/>
    </row>
    <row r="373" spans="1:23" s="43" customFormat="1">
      <c r="A373" s="36">
        <v>81022</v>
      </c>
      <c r="B373" s="36" t="s">
        <v>16</v>
      </c>
      <c r="C373" s="36" t="s">
        <v>638</v>
      </c>
      <c r="D373" s="36">
        <v>8102</v>
      </c>
      <c r="E373" s="36">
        <v>2</v>
      </c>
      <c r="F373" s="37">
        <v>3</v>
      </c>
      <c r="G373" s="38">
        <v>26127.308900000015</v>
      </c>
      <c r="H373" s="38">
        <f>Table1[[#This Row],[Cost]]+IF(Table1[[#This Row],[n]]=0,0,IFERROR(VLOOKUP(Table1[[#This Row],[DRG]],HCPCs,5,0),0))</f>
        <v>26127.308900000015</v>
      </c>
      <c r="I373" s="39">
        <v>1.9305999999999994</v>
      </c>
      <c r="J373" s="39">
        <f>Table1[[#This Row],[W (3M)]]-IFERROR((Table1[[#This Row],[W (3M)]]-Table1[[#This Row],[Adjusted Cost]]*Casemix/TotalCost)*EXP(-a/Table1[[#This Row],[n]]),)</f>
        <v>2.8338384527419644</v>
      </c>
      <c r="K373" s="39">
        <f>VLOOKUP(Table1[[#This Row],[BaseDRG]],BaseDRGTable,13+Table1[[#This Row],[severity]],FALSE)</f>
        <v>2.8338384527419644</v>
      </c>
      <c r="L373" s="39">
        <f>IF(Table1[[#This Row],[W (severity)]]&lt;Table1[[#This Row],[W (curr)]],MAX(Table1[[#This Row],[W (severity)]],0.7*Table1[[#This Row],[W (curr)]]),Table1[[#This Row],[W (severity)]])</f>
        <v>2.8338384527419644</v>
      </c>
      <c r="M373" s="39">
        <f>ROUND(IF(VLOOKUP(Table1[[#This Row],[BaseDRG]],BaseDRGTable,8,0)&gt;0,Table1[[#This Row],[w (limit)]]*Current_CaseMix/$L$797,Table1[[#This Row],[w (limit)]]),10)</f>
        <v>3.0379602798000001</v>
      </c>
      <c r="N373" s="41">
        <f>Table1[[#This Row],[n]]</f>
        <v>3</v>
      </c>
      <c r="O373" s="56">
        <v>2.0762115368675884</v>
      </c>
      <c r="P373" s="40">
        <f>Table1[[#This Row],[W (proposed)]]/Table1[[#This Row],[W (curr)]]-1</f>
        <v>0.46322290665209209</v>
      </c>
      <c r="Q373" s="41">
        <f>RANK(Table1[[#This Row],[∆W%]],Table1[∆W%])</f>
        <v>112</v>
      </c>
      <c r="R373" s="55">
        <f>Table1[W (proposed)]-Table1[[#This Row],[W (curr)]]</f>
        <v>0.96174874293241164</v>
      </c>
      <c r="S373" s="46"/>
      <c r="T373" s="45"/>
      <c r="U373" s="45"/>
      <c r="V373" s="45"/>
      <c r="W373" s="45"/>
    </row>
    <row r="374" spans="1:23" s="43" customFormat="1">
      <c r="A374" s="36">
        <v>81023</v>
      </c>
      <c r="B374" s="36" t="s">
        <v>16</v>
      </c>
      <c r="C374" s="36" t="s">
        <v>683</v>
      </c>
      <c r="D374" s="36">
        <v>8102</v>
      </c>
      <c r="E374" s="36">
        <v>3</v>
      </c>
      <c r="F374" s="37">
        <v>14</v>
      </c>
      <c r="G374" s="38">
        <v>27286.83111428572</v>
      </c>
      <c r="H374" s="38">
        <f>Table1[[#This Row],[Cost]]+IF(Table1[[#This Row],[n]]=0,0,IFERROR(VLOOKUP(Table1[[#This Row],[DRG]],HCPCs,5,0),0))</f>
        <v>28828.282949619719</v>
      </c>
      <c r="I374" s="39">
        <v>3.4962</v>
      </c>
      <c r="J374" s="39">
        <f>Table1[[#This Row],[W (3M)]]-IFERROR((Table1[[#This Row],[W (3M)]]-Table1[[#This Row],[Adjusted Cost]]*Casemix/TotalCost)*EXP(-a/Table1[[#This Row],[n]]),)</f>
        <v>3.4349645308297281</v>
      </c>
      <c r="K374" s="39">
        <f>VLOOKUP(Table1[[#This Row],[BaseDRG]],BaseDRGTable,13+Table1[[#This Row],[severity]],FALSE)</f>
        <v>3.4349645308297281</v>
      </c>
      <c r="L374" s="39">
        <f>IF(Table1[[#This Row],[W (severity)]]&lt;Table1[[#This Row],[W (curr)]],MAX(Table1[[#This Row],[W (severity)]],0.7*Table1[[#This Row],[W (curr)]]),Table1[[#This Row],[W (severity)]])</f>
        <v>3.4349645308297281</v>
      </c>
      <c r="M374" s="39">
        <f>ROUND(IF(VLOOKUP(Table1[[#This Row],[BaseDRG]],BaseDRGTable,8,0)&gt;0,Table1[[#This Row],[w (limit)]]*Current_CaseMix/$L$797,Table1[[#This Row],[w (limit)]]),10)</f>
        <v>3.6823855634</v>
      </c>
      <c r="N374" s="41">
        <f>Table1[[#This Row],[n]]</f>
        <v>14</v>
      </c>
      <c r="O374" s="56">
        <v>3.1202064632530613</v>
      </c>
      <c r="P374" s="40">
        <f>Table1[[#This Row],[W (proposed)]]/Table1[[#This Row],[W (curr)]]-1</f>
        <v>0.18017368618640139</v>
      </c>
      <c r="Q374" s="41">
        <f>RANK(Table1[[#This Row],[∆W%]],Table1[∆W%])</f>
        <v>239</v>
      </c>
      <c r="R374" s="55">
        <f>Table1[W (proposed)]-Table1[[#This Row],[W (curr)]]</f>
        <v>0.56217910014693873</v>
      </c>
      <c r="S374" s="46"/>
      <c r="T374" s="45"/>
      <c r="U374" s="45"/>
      <c r="V374" s="45"/>
      <c r="W374" s="45"/>
    </row>
    <row r="375" spans="1:23" s="43" customFormat="1">
      <c r="A375" s="36">
        <v>81041</v>
      </c>
      <c r="B375" s="36" t="s">
        <v>16</v>
      </c>
      <c r="C375" s="36" t="s">
        <v>52</v>
      </c>
      <c r="D375" s="36">
        <v>8104</v>
      </c>
      <c r="E375" s="36">
        <v>1</v>
      </c>
      <c r="F375" s="37">
        <v>93</v>
      </c>
      <c r="G375" s="38">
        <v>12273.907119004753</v>
      </c>
      <c r="H375" s="38">
        <f>Table1[[#This Row],[Cost]]+IF(Table1[[#This Row],[n]]=0,0,IFERROR(VLOOKUP(Table1[[#This Row],[DRG]],HCPCs,5,0),0))</f>
        <v>16995.128643320812</v>
      </c>
      <c r="I375" s="39">
        <v>1.9843000000000057</v>
      </c>
      <c r="J375" s="39">
        <f>Table1[[#This Row],[W (3M)]]-IFERROR((Table1[[#This Row],[W (3M)]]-Table1[[#This Row],[Adjusted Cost]]*Casemix/TotalCost)*EXP(-a/Table1[[#This Row],[n]]),)</f>
        <v>2.0225600861063819</v>
      </c>
      <c r="K375" s="39">
        <f>VLOOKUP(Table1[[#This Row],[BaseDRG]],BaseDRGTable,13+Table1[[#This Row],[severity]],FALSE)</f>
        <v>2.0225600861063819</v>
      </c>
      <c r="L375" s="39">
        <f>IF(Table1[[#This Row],[W (severity)]]&lt;Table1[[#This Row],[W (curr)]],MAX(Table1[[#This Row],[W (severity)]],0.7*Table1[[#This Row],[W (curr)]]),Table1[[#This Row],[W (severity)]])</f>
        <v>2.0225600861063819</v>
      </c>
      <c r="M375" s="39">
        <f>ROUND(IF(VLOOKUP(Table1[[#This Row],[BaseDRG]],BaseDRGTable,8,0)&gt;0,Table1[[#This Row],[w (limit)]]*Current_CaseMix/$L$797,Table1[[#This Row],[w (limit)]]),10)</f>
        <v>2.1682454055</v>
      </c>
      <c r="N375" s="41">
        <f>Table1[[#This Row],[n]]</f>
        <v>93</v>
      </c>
      <c r="O375" s="56">
        <v>2.2406090105197345</v>
      </c>
      <c r="P375" s="40">
        <f>Table1[[#This Row],[W (proposed)]]/Table1[[#This Row],[W (curr)]]-1</f>
        <v>-3.2296400076936682E-2</v>
      </c>
      <c r="Q375" s="41">
        <f>RANK(Table1[[#This Row],[∆W%]],Table1[∆W%])</f>
        <v>475</v>
      </c>
      <c r="R375" s="55">
        <f>Table1[W (proposed)]-Table1[[#This Row],[W (curr)]]</f>
        <v>-7.2363605019734489E-2</v>
      </c>
      <c r="S375" s="46"/>
      <c r="T375" s="45"/>
      <c r="U375" s="45"/>
      <c r="V375" s="45"/>
      <c r="W375" s="45"/>
    </row>
    <row r="376" spans="1:23" s="43" customFormat="1">
      <c r="A376" s="36">
        <v>81042</v>
      </c>
      <c r="B376" s="36" t="s">
        <v>16</v>
      </c>
      <c r="C376" s="36" t="s">
        <v>765</v>
      </c>
      <c r="D376" s="36">
        <v>8104</v>
      </c>
      <c r="E376" s="36">
        <v>2</v>
      </c>
      <c r="F376" s="37">
        <v>71</v>
      </c>
      <c r="G376" s="38">
        <v>14523.974686168229</v>
      </c>
      <c r="H376" s="38">
        <f>Table1[[#This Row],[Cost]]+IF(Table1[[#This Row],[n]]=0,0,IFERROR(VLOOKUP(Table1[[#This Row],[DRG]],HCPCs,5,0),0))</f>
        <v>23018.003358164256</v>
      </c>
      <c r="I376" s="39">
        <v>2.1653000000000011</v>
      </c>
      <c r="J376" s="39">
        <f>Table1[[#This Row],[W (3M)]]-IFERROR((Table1[[#This Row],[W (3M)]]-Table1[[#This Row],[Adjusted Cost]]*Casemix/TotalCost)*EXP(-a/Table1[[#This Row],[n]]),)</f>
        <v>2.7333427142337383</v>
      </c>
      <c r="K376" s="39">
        <f>VLOOKUP(Table1[[#This Row],[BaseDRG]],BaseDRGTable,13+Table1[[#This Row],[severity]],FALSE)</f>
        <v>2.7333427142337383</v>
      </c>
      <c r="L376" s="39">
        <f>IF(Table1[[#This Row],[W (severity)]]&lt;Table1[[#This Row],[W (curr)]],MAX(Table1[[#This Row],[W (severity)]],0.7*Table1[[#This Row],[W (curr)]]),Table1[[#This Row],[W (severity)]])</f>
        <v>2.7333427142337383</v>
      </c>
      <c r="M376" s="39">
        <f>ROUND(IF(VLOOKUP(Table1[[#This Row],[BaseDRG]],BaseDRGTable,8,0)&gt;0,Table1[[#This Row],[w (limit)]]*Current_CaseMix/$L$797,Table1[[#This Row],[w (limit)]]),10)</f>
        <v>2.9302258175000002</v>
      </c>
      <c r="N376" s="41">
        <f>Table1[[#This Row],[n]]</f>
        <v>71</v>
      </c>
      <c r="O376" s="56">
        <v>2.4449885050034621</v>
      </c>
      <c r="P376" s="40">
        <f>Table1[[#This Row],[W (proposed)]]/Table1[[#This Row],[W (curr)]]-1</f>
        <v>0.19846200156096483</v>
      </c>
      <c r="Q376" s="41">
        <f>RANK(Table1[[#This Row],[∆W%]],Table1[∆W%])</f>
        <v>228</v>
      </c>
      <c r="R376" s="55">
        <f>Table1[W (proposed)]-Table1[[#This Row],[W (curr)]]</f>
        <v>0.48523731249653812</v>
      </c>
      <c r="S376" s="46"/>
      <c r="T376" s="45"/>
      <c r="U376" s="45"/>
      <c r="V376" s="45"/>
      <c r="W376" s="45"/>
    </row>
    <row r="377" spans="1:23" s="43" customFormat="1">
      <c r="A377" s="36">
        <v>81043</v>
      </c>
      <c r="B377" s="36" t="s">
        <v>16</v>
      </c>
      <c r="C377" s="36" t="s">
        <v>729</v>
      </c>
      <c r="D377" s="36">
        <v>8104</v>
      </c>
      <c r="E377" s="36">
        <v>3</v>
      </c>
      <c r="F377" s="37">
        <v>10</v>
      </c>
      <c r="G377" s="38">
        <v>22088.51221498003</v>
      </c>
      <c r="H377" s="38">
        <f>Table1[[#This Row],[Cost]]+IF(Table1[[#This Row],[n]]=0,0,IFERROR(VLOOKUP(Table1[[#This Row],[DRG]],HCPCs,5,0),0))</f>
        <v>34373.917061111126</v>
      </c>
      <c r="I377" s="39">
        <v>3.1831999999999998</v>
      </c>
      <c r="J377" s="39">
        <f>Table1[[#This Row],[W (3M)]]-IFERROR((Table1[[#This Row],[W (3M)]]-Table1[[#This Row],[Adjusted Cost]]*Casemix/TotalCost)*EXP(-a/Table1[[#This Row],[n]]),)</f>
        <v>4.0216180029714792</v>
      </c>
      <c r="K377" s="39">
        <f>VLOOKUP(Table1[[#This Row],[BaseDRG]],BaseDRGTable,13+Table1[[#This Row],[severity]],FALSE)</f>
        <v>4.0216180029714792</v>
      </c>
      <c r="L377" s="39">
        <f>IF(Table1[[#This Row],[W (severity)]]&lt;Table1[[#This Row],[W (curr)]],MAX(Table1[[#This Row],[W (severity)]],0.7*Table1[[#This Row],[W (curr)]]),Table1[[#This Row],[W (severity)]])</f>
        <v>4.0216180029714792</v>
      </c>
      <c r="M377" s="39">
        <f>ROUND(IF(VLOOKUP(Table1[[#This Row],[BaseDRG]],BaseDRGTable,8,0)&gt;0,Table1[[#This Row],[w (limit)]]*Current_CaseMix/$L$797,Table1[[#This Row],[w (limit)]]),10)</f>
        <v>4.3112957768999998</v>
      </c>
      <c r="N377" s="41">
        <f>Table1[[#This Row],[n]]</f>
        <v>10</v>
      </c>
      <c r="O377" s="56">
        <v>3.5943690985669492</v>
      </c>
      <c r="P377" s="40">
        <f>Table1[[#This Row],[W (proposed)]]/Table1[[#This Row],[W (curr)]]-1</f>
        <v>0.19945828006892352</v>
      </c>
      <c r="Q377" s="41">
        <f>RANK(Table1[[#This Row],[∆W%]],Table1[∆W%])</f>
        <v>227</v>
      </c>
      <c r="R377" s="55">
        <f>Table1[W (proposed)]-Table1[[#This Row],[W (curr)]]</f>
        <v>0.71692667833305057</v>
      </c>
      <c r="S377" s="46"/>
      <c r="T377" s="45"/>
      <c r="U377" s="45"/>
      <c r="V377" s="45"/>
      <c r="W377" s="45"/>
    </row>
    <row r="378" spans="1:23" s="43" customFormat="1">
      <c r="A378" s="36">
        <v>81051</v>
      </c>
      <c r="B378" s="36" t="s">
        <v>16</v>
      </c>
      <c r="C378" s="36" t="s">
        <v>174</v>
      </c>
      <c r="D378" s="36">
        <v>8105</v>
      </c>
      <c r="E378" s="36">
        <v>1</v>
      </c>
      <c r="F378" s="37">
        <v>1</v>
      </c>
      <c r="G378" s="38">
        <v>8531.2432000000008</v>
      </c>
      <c r="H378" s="38">
        <f>Table1[[#This Row],[Cost]]+IF(Table1[[#This Row],[n]]=0,0,IFERROR(VLOOKUP(Table1[[#This Row],[DRG]],HCPCs,5,0),0))</f>
        <v>16587.02299677195</v>
      </c>
      <c r="I378" s="39">
        <v>1.6932000000000005</v>
      </c>
      <c r="J378" s="39">
        <f>Table1[[#This Row],[W (3M)]]-IFERROR((Table1[[#This Row],[W (3M)]]-Table1[[#This Row],[Adjusted Cost]]*Casemix/TotalCost)*EXP(-a/Table1[[#This Row],[n]]),)</f>
        <v>1.8195130034922453</v>
      </c>
      <c r="K378" s="39">
        <f>VLOOKUP(Table1[[#This Row],[BaseDRG]],BaseDRGTable,13+Table1[[#This Row],[severity]],FALSE)</f>
        <v>1.8195130034922453</v>
      </c>
      <c r="L378" s="39">
        <f>IF(Table1[[#This Row],[W (severity)]]&lt;Table1[[#This Row],[W (curr)]],MAX(Table1[[#This Row],[W (severity)]],0.7*Table1[[#This Row],[W (curr)]]),Table1[[#This Row],[W (severity)]])</f>
        <v>1.8195130034922453</v>
      </c>
      <c r="M378" s="39">
        <f>ROUND(IF(VLOOKUP(Table1[[#This Row],[BaseDRG]],BaseDRGTable,8,0)&gt;0,Table1[[#This Row],[w (limit)]]*Current_CaseMix/$L$797,Table1[[#This Row],[w (limit)]]),10)</f>
        <v>1.9505728097999999</v>
      </c>
      <c r="N378" s="41">
        <f>Table1[[#This Row],[n]]</f>
        <v>1</v>
      </c>
      <c r="O378" s="56">
        <v>1.4416799869887498</v>
      </c>
      <c r="P378" s="40">
        <f>Table1[[#This Row],[W (proposed)]]/Table1[[#This Row],[W (curr)]]-1</f>
        <v>0.35298597983188995</v>
      </c>
      <c r="Q378" s="41">
        <f>RANK(Table1[[#This Row],[∆W%]],Table1[∆W%])</f>
        <v>148</v>
      </c>
      <c r="R378" s="55">
        <f>Table1[W (proposed)]-Table1[[#This Row],[W (curr)]]</f>
        <v>0.50889282281125015</v>
      </c>
      <c r="S378" s="46"/>
      <c r="T378" s="45"/>
      <c r="U378" s="45"/>
      <c r="V378" s="45"/>
      <c r="W378" s="45"/>
    </row>
    <row r="379" spans="1:23" s="43" customFormat="1">
      <c r="A379" s="36">
        <v>81052</v>
      </c>
      <c r="B379" s="36" t="s">
        <v>16</v>
      </c>
      <c r="C379" s="36" t="s">
        <v>496</v>
      </c>
      <c r="D379" s="36">
        <v>8105</v>
      </c>
      <c r="E379" s="36">
        <v>2</v>
      </c>
      <c r="F379" s="37">
        <v>2</v>
      </c>
      <c r="G379" s="38">
        <v>17167.801750000017</v>
      </c>
      <c r="H379" s="38">
        <f>Table1[[#This Row],[Cost]]+IF(Table1[[#This Row],[n]]=0,0,IFERROR(VLOOKUP(Table1[[#This Row],[DRG]],HCPCs,5,0),0))</f>
        <v>18709.253585334016</v>
      </c>
      <c r="I379" s="39">
        <v>1.9569000000000001</v>
      </c>
      <c r="J379" s="39">
        <f>Table1[[#This Row],[W (3M)]]-IFERROR((Table1[[#This Row],[W (3M)]]-Table1[[#This Row],[Adjusted Cost]]*Casemix/TotalCost)*EXP(-a/Table1[[#This Row],[n]]),)</f>
        <v>2.1378991008163775</v>
      </c>
      <c r="K379" s="39">
        <f>VLOOKUP(Table1[[#This Row],[BaseDRG]],BaseDRGTable,13+Table1[[#This Row],[severity]],FALSE)</f>
        <v>2.1378991008163775</v>
      </c>
      <c r="L379" s="39">
        <f>IF(Table1[[#This Row],[W (severity)]]&lt;Table1[[#This Row],[W (curr)]],MAX(Table1[[#This Row],[W (severity)]],0.7*Table1[[#This Row],[W (curr)]]),Table1[[#This Row],[W (severity)]])</f>
        <v>2.1378991008163775</v>
      </c>
      <c r="M379" s="39">
        <f>ROUND(IF(VLOOKUP(Table1[[#This Row],[BaseDRG]],BaseDRGTable,8,0)&gt;0,Table1[[#This Row],[w (limit)]]*Current_CaseMix/$L$797,Table1[[#This Row],[w (limit)]]),10)</f>
        <v>2.2918923074999999</v>
      </c>
      <c r="N379" s="41">
        <f>Table1[[#This Row],[n]]</f>
        <v>2</v>
      </c>
      <c r="O379" s="56">
        <v>1.6662081068617314</v>
      </c>
      <c r="P379" s="40">
        <f>Table1[[#This Row],[W (proposed)]]/Table1[[#This Row],[W (curr)]]-1</f>
        <v>0.37551383771426483</v>
      </c>
      <c r="Q379" s="41">
        <f>RANK(Table1[[#This Row],[∆W%]],Table1[∆W%])</f>
        <v>136</v>
      </c>
      <c r="R379" s="55">
        <f>Table1[W (proposed)]-Table1[[#This Row],[W (curr)]]</f>
        <v>0.62568420063826857</v>
      </c>
      <c r="S379" s="46"/>
      <c r="T379" s="45"/>
      <c r="U379" s="45"/>
      <c r="V379" s="45"/>
      <c r="W379" s="45"/>
    </row>
    <row r="380" spans="1:23" s="43" customFormat="1">
      <c r="A380" s="36">
        <v>81053</v>
      </c>
      <c r="B380" s="36" t="s">
        <v>16</v>
      </c>
      <c r="C380" s="36" t="s">
        <v>514</v>
      </c>
      <c r="D380" s="36">
        <v>8105</v>
      </c>
      <c r="E380" s="36">
        <v>3</v>
      </c>
      <c r="F380" s="37">
        <v>0</v>
      </c>
      <c r="G380" s="38">
        <v>0</v>
      </c>
      <c r="H380" s="38">
        <f>Table1[[#This Row],[Cost]]+IF(Table1[[#This Row],[n]]=0,0,IFERROR(VLOOKUP(Table1[[#This Row],[DRG]],HCPCs,5,0),0))</f>
        <v>0</v>
      </c>
      <c r="I380" s="39">
        <v>3.3331</v>
      </c>
      <c r="J380" s="39">
        <f>Table1[[#This Row],[W (3M)]]-IFERROR((Table1[[#This Row],[W (3M)]]-Table1[[#This Row],[Adjusted Cost]]*Casemix/TotalCost)*EXP(-a/Table1[[#This Row],[n]]),)</f>
        <v>3.3331</v>
      </c>
      <c r="K380" s="39">
        <f>VLOOKUP(Table1[[#This Row],[BaseDRG]],BaseDRGTable,13+Table1[[#This Row],[severity]],FALSE)</f>
        <v>3.3331</v>
      </c>
      <c r="L380" s="39">
        <f>IF(Table1[[#This Row],[W (severity)]]&lt;Table1[[#This Row],[W (curr)]],MAX(Table1[[#This Row],[W (severity)]],0.7*Table1[[#This Row],[W (curr)]]),Table1[[#This Row],[W (severity)]])</f>
        <v>3.3331</v>
      </c>
      <c r="M380" s="39">
        <f>ROUND(IF(VLOOKUP(Table1[[#This Row],[BaseDRG]],BaseDRGTable,8,0)&gt;0,Table1[[#This Row],[w (limit)]]*Current_CaseMix/$L$797,Table1[[#This Row],[w (limit)]]),10)</f>
        <v>3.5731837143999998</v>
      </c>
      <c r="N380" s="41">
        <f>Table1[[#This Row],[n]]</f>
        <v>0</v>
      </c>
      <c r="O380" s="56">
        <v>2.8379775363998347</v>
      </c>
      <c r="P380" s="40">
        <f>Table1[[#This Row],[W (proposed)]]/Table1[[#This Row],[W (curr)]]-1</f>
        <v>0.25905990042924132</v>
      </c>
      <c r="Q380" s="41">
        <f>RANK(Table1[[#This Row],[∆W%]],Table1[∆W%])</f>
        <v>193</v>
      </c>
      <c r="R380" s="55">
        <f>Table1[W (proposed)]-Table1[[#This Row],[W (curr)]]</f>
        <v>0.73520617800016508</v>
      </c>
      <c r="S380" s="46"/>
      <c r="T380" s="45"/>
      <c r="U380" s="45"/>
      <c r="V380" s="45"/>
      <c r="W380" s="45"/>
    </row>
    <row r="381" spans="1:23" s="43" customFormat="1">
      <c r="A381" s="36">
        <v>81061</v>
      </c>
      <c r="B381" s="36" t="s">
        <v>16</v>
      </c>
      <c r="C381" s="36" t="s">
        <v>194</v>
      </c>
      <c r="D381" s="36">
        <v>8106</v>
      </c>
      <c r="E381" s="36">
        <v>1</v>
      </c>
      <c r="F381" s="37">
        <v>2</v>
      </c>
      <c r="G381" s="38">
        <v>29346.809150000005</v>
      </c>
      <c r="H381" s="38">
        <f>Table1[[#This Row],[Cost]]+IF(Table1[[#This Row],[n]]=0,0,IFERROR(VLOOKUP(Table1[[#This Row],[DRG]],HCPCs,5,0),0))</f>
        <v>44291.006043543901</v>
      </c>
      <c r="I381" s="39">
        <v>4.4271000000000003</v>
      </c>
      <c r="J381" s="39">
        <f>Table1[[#This Row],[W (3M)]]-IFERROR((Table1[[#This Row],[W (3M)]]-Table1[[#This Row],[Adjusted Cost]]*Casemix/TotalCost)*EXP(-a/Table1[[#This Row],[n]]),)</f>
        <v>4.9933564855069559</v>
      </c>
      <c r="K381" s="39">
        <f>VLOOKUP(Table1[[#This Row],[BaseDRG]],BaseDRGTable,13+Table1[[#This Row],[severity]],FALSE)</f>
        <v>4.9933564855069559</v>
      </c>
      <c r="L381" s="39">
        <f>IF(Table1[[#This Row],[W (severity)]]&lt;Table1[[#This Row],[W (curr)]],MAX(Table1[[#This Row],[W (severity)]],0.7*Table1[[#This Row],[W (curr)]]),Table1[[#This Row],[W (severity)]])</f>
        <v>4.9933564855069559</v>
      </c>
      <c r="M381" s="39">
        <f>ROUND(IF(VLOOKUP(Table1[[#This Row],[BaseDRG]],BaseDRGTable,8,0)&gt;0,Table1[[#This Row],[w (limit)]]*Current_CaseMix/$L$797,Table1[[#This Row],[w (limit)]]),10)</f>
        <v>5.3530287342999996</v>
      </c>
      <c r="N381" s="41">
        <f>Table1[[#This Row],[n]]</f>
        <v>2</v>
      </c>
      <c r="O381" s="56">
        <v>4.4271000000000003</v>
      </c>
      <c r="P381" s="40">
        <f>Table1[[#This Row],[W (proposed)]]/Table1[[#This Row],[W (curr)]]-1</f>
        <v>0.20915017377063982</v>
      </c>
      <c r="Q381" s="41">
        <f>RANK(Table1[[#This Row],[∆W%]],Table1[∆W%])</f>
        <v>221</v>
      </c>
      <c r="R381" s="55">
        <f>Table1[W (proposed)]-Table1[[#This Row],[W (curr)]]</f>
        <v>0.92592873429999933</v>
      </c>
      <c r="S381" s="46"/>
      <c r="T381" s="45"/>
      <c r="U381" s="45"/>
      <c r="V381" s="45"/>
      <c r="W381" s="45"/>
    </row>
    <row r="382" spans="1:23" s="43" customFormat="1">
      <c r="A382" s="36">
        <v>81062</v>
      </c>
      <c r="B382" s="36" t="s">
        <v>16</v>
      </c>
      <c r="C382" s="36" t="s">
        <v>510</v>
      </c>
      <c r="D382" s="36">
        <v>8106</v>
      </c>
      <c r="E382" s="36">
        <v>2</v>
      </c>
      <c r="F382" s="37">
        <v>4</v>
      </c>
      <c r="G382" s="38">
        <v>36625.503300000011</v>
      </c>
      <c r="H382" s="38">
        <f>Table1[[#This Row],[Cost]]+IF(Table1[[#This Row],[n]]=0,0,IFERROR(VLOOKUP(Table1[[#This Row],[DRG]],HCPCs,5,0),0))</f>
        <v>47137.548470047572</v>
      </c>
      <c r="I382" s="39">
        <v>5.3174999999999999</v>
      </c>
      <c r="J382" s="39">
        <f>Table1[[#This Row],[W (3M)]]-IFERROR((Table1[[#This Row],[W (3M)]]-Table1[[#This Row],[Adjusted Cost]]*Casemix/TotalCost)*EXP(-a/Table1[[#This Row],[n]]),)</f>
        <v>5.5575295325348044</v>
      </c>
      <c r="K382" s="39">
        <f>VLOOKUP(Table1[[#This Row],[BaseDRG]],BaseDRGTable,13+Table1[[#This Row],[severity]],FALSE)</f>
        <v>5.5575295325348044</v>
      </c>
      <c r="L382" s="39">
        <f>IF(Table1[[#This Row],[W (severity)]]&lt;Table1[[#This Row],[W (curr)]],MAX(Table1[[#This Row],[W (severity)]],0.7*Table1[[#This Row],[W (curr)]]),Table1[[#This Row],[W (severity)]])</f>
        <v>5.5575295325348044</v>
      </c>
      <c r="M382" s="39">
        <f>ROUND(IF(VLOOKUP(Table1[[#This Row],[BaseDRG]],BaseDRGTable,8,0)&gt;0,Table1[[#This Row],[w (limit)]]*Current_CaseMix/$L$797,Table1[[#This Row],[w (limit)]]),10)</f>
        <v>5.9578392541999996</v>
      </c>
      <c r="N382" s="41">
        <f>Table1[[#This Row],[n]]</f>
        <v>4</v>
      </c>
      <c r="O382" s="56">
        <v>5.3174999999999999</v>
      </c>
      <c r="P382" s="40">
        <f>Table1[[#This Row],[W (proposed)]]/Table1[[#This Row],[W (curr)]]-1</f>
        <v>0.12042111033380332</v>
      </c>
      <c r="Q382" s="41">
        <f>RANK(Table1[[#This Row],[∆W%]],Table1[∆W%])</f>
        <v>292</v>
      </c>
      <c r="R382" s="55">
        <f>Table1[W (proposed)]-Table1[[#This Row],[W (curr)]]</f>
        <v>0.64033925419999971</v>
      </c>
      <c r="S382" s="46"/>
      <c r="T382" s="45"/>
      <c r="U382" s="45"/>
      <c r="V382" s="45"/>
      <c r="W382" s="45"/>
    </row>
    <row r="383" spans="1:23" s="43" customFormat="1">
      <c r="A383" s="36">
        <v>81063</v>
      </c>
      <c r="B383" s="36" t="s">
        <v>16</v>
      </c>
      <c r="C383" s="36" t="s">
        <v>541</v>
      </c>
      <c r="D383" s="36">
        <v>8106</v>
      </c>
      <c r="E383" s="36">
        <v>3</v>
      </c>
      <c r="F383" s="37">
        <v>1</v>
      </c>
      <c r="G383" s="38">
        <v>49182.183200000072</v>
      </c>
      <c r="H383" s="38">
        <f>Table1[[#This Row],[Cost]]+IF(Table1[[#This Row],[n]]=0,0,IFERROR(VLOOKUP(Table1[[#This Row],[DRG]],HCPCs,5,0),0))</f>
        <v>59664.055680271274</v>
      </c>
      <c r="I383" s="39">
        <v>7.8845227479000002</v>
      </c>
      <c r="J383" s="39">
        <f>Table1[[#This Row],[W (3M)]]-IFERROR((Table1[[#This Row],[W (3M)]]-Table1[[#This Row],[Adjusted Cost]]*Casemix/TotalCost)*EXP(-a/Table1[[#This Row],[n]]),)</f>
        <v>7.5327660161450058</v>
      </c>
      <c r="K383" s="39">
        <f>VLOOKUP(Table1[[#This Row],[BaseDRG]],BaseDRGTable,13+Table1[[#This Row],[severity]],FALSE)</f>
        <v>7.5327660161450058</v>
      </c>
      <c r="L383" s="39">
        <f>IF(Table1[[#This Row],[W (severity)]]&lt;Table1[[#This Row],[W (curr)]],MAX(Table1[[#This Row],[W (severity)]],0.7*Table1[[#This Row],[W (curr)]]),Table1[[#This Row],[W (severity)]])</f>
        <v>7.5327660161450058</v>
      </c>
      <c r="M383" s="39">
        <f>ROUND(IF(VLOOKUP(Table1[[#This Row],[BaseDRG]],BaseDRGTable,8,0)&gt;0,Table1[[#This Row],[w (limit)]]*Current_CaseMix/$L$797,Table1[[#This Row],[w (limit)]]),10)</f>
        <v>8.0753523306999995</v>
      </c>
      <c r="N383" s="41">
        <f>Table1[[#This Row],[n]]</f>
        <v>1</v>
      </c>
      <c r="O383" s="56">
        <v>7.8845227479000002</v>
      </c>
      <c r="P383" s="40">
        <f>Table1[[#This Row],[W (proposed)]]/Table1[[#This Row],[W (curr)]]-1</f>
        <v>2.4203060718015701E-2</v>
      </c>
      <c r="Q383" s="41">
        <f>RANK(Table1[[#This Row],[∆W%]],Table1[∆W%])</f>
        <v>386</v>
      </c>
      <c r="R383" s="48">
        <f>Table1[W (proposed)]-Table1[[#This Row],[W (curr)]]</f>
        <v>0.19082958279999929</v>
      </c>
      <c r="S383" s="46"/>
      <c r="T383" s="45"/>
      <c r="U383" s="45"/>
      <c r="V383" s="45"/>
      <c r="W383" s="45"/>
    </row>
    <row r="384" spans="1:23" s="43" customFormat="1">
      <c r="A384" s="36">
        <v>81071</v>
      </c>
      <c r="B384" s="36" t="s">
        <v>16</v>
      </c>
      <c r="C384" s="36" t="s">
        <v>101</v>
      </c>
      <c r="D384" s="36">
        <v>8107</v>
      </c>
      <c r="E384" s="36">
        <v>1</v>
      </c>
      <c r="F384" s="37">
        <v>146</v>
      </c>
      <c r="G384" s="38">
        <v>18900.733377093424</v>
      </c>
      <c r="H384" s="38">
        <f>Table1[[#This Row],[Cost]]+IF(Table1[[#This Row],[n]]=0,0,IFERROR(VLOOKUP(Table1[[#This Row],[DRG]],HCPCs,5,0),0))</f>
        <v>22872.73289107802</v>
      </c>
      <c r="I384" s="39">
        <v>2.3392000000000039</v>
      </c>
      <c r="J384" s="39">
        <f>Table1[[#This Row],[W (3M)]]-IFERROR((Table1[[#This Row],[W (3M)]]-Table1[[#This Row],[Adjusted Cost]]*Casemix/TotalCost)*EXP(-a/Table1[[#This Row],[n]]),)</f>
        <v>2.7203937189190808</v>
      </c>
      <c r="K384" s="39">
        <f>VLOOKUP(Table1[[#This Row],[BaseDRG]],BaseDRGTable,13+Table1[[#This Row],[severity]],FALSE)</f>
        <v>2.7203937189190808</v>
      </c>
      <c r="L384" s="39">
        <f>IF(Table1[[#This Row],[W (severity)]]&lt;Table1[[#This Row],[W (curr)]],MAX(Table1[[#This Row],[W (severity)]],0.7*Table1[[#This Row],[W (curr)]]),Table1[[#This Row],[W (severity)]])</f>
        <v>2.7203937189190808</v>
      </c>
      <c r="M384" s="39">
        <f>ROUND(IF(VLOOKUP(Table1[[#This Row],[BaseDRG]],BaseDRGTable,8,0)&gt;0,Table1[[#This Row],[w (limit)]]*Current_CaseMix/$L$797,Table1[[#This Row],[w (limit)]]),10)</f>
        <v>2.9163441040999998</v>
      </c>
      <c r="N384" s="41">
        <f>Table1[[#This Row],[n]]</f>
        <v>146</v>
      </c>
      <c r="O384" s="56">
        <v>3.54325697484028</v>
      </c>
      <c r="P384" s="40">
        <f>Table1[[#This Row],[W (proposed)]]/Table1[[#This Row],[W (curr)]]-1</f>
        <v>-0.17693124579781283</v>
      </c>
      <c r="Q384" s="41">
        <f>RANK(Table1[[#This Row],[∆W%]],Table1[∆W%])</f>
        <v>618</v>
      </c>
      <c r="R384" s="55">
        <f>Table1[W (proposed)]-Table1[[#This Row],[W (curr)]]</f>
        <v>-0.62691287074028024</v>
      </c>
      <c r="S384" s="46"/>
      <c r="T384" s="45"/>
      <c r="U384" s="45"/>
      <c r="V384" s="45"/>
      <c r="W384" s="45"/>
    </row>
    <row r="385" spans="1:23" s="43" customFormat="1">
      <c r="A385" s="36">
        <v>81072</v>
      </c>
      <c r="B385" s="36" t="s">
        <v>16</v>
      </c>
      <c r="C385" s="36" t="s">
        <v>588</v>
      </c>
      <c r="D385" s="36">
        <v>8107</v>
      </c>
      <c r="E385" s="36">
        <v>2</v>
      </c>
      <c r="F385" s="37">
        <v>46</v>
      </c>
      <c r="G385" s="38">
        <v>21351.239543983818</v>
      </c>
      <c r="H385" s="38">
        <f>Table1[[#This Row],[Cost]]+IF(Table1[[#This Row],[n]]=0,0,IFERROR(VLOOKUP(Table1[[#This Row],[DRG]],HCPCs,5,0),0))</f>
        <v>27555.004579118271</v>
      </c>
      <c r="I385" s="39">
        <v>3.1337999999999995</v>
      </c>
      <c r="J385" s="39">
        <f>Table1[[#This Row],[W (3M)]]-IFERROR((Table1[[#This Row],[W (3M)]]-Table1[[#This Row],[Adjusted Cost]]*Casemix/TotalCost)*EXP(-a/Table1[[#This Row],[n]]),)</f>
        <v>3.2772907728119045</v>
      </c>
      <c r="K385" s="39">
        <f>VLOOKUP(Table1[[#This Row],[BaseDRG]],BaseDRGTable,13+Table1[[#This Row],[severity]],FALSE)</f>
        <v>3.2772907728119045</v>
      </c>
      <c r="L385" s="39">
        <f>IF(Table1[[#This Row],[W (severity)]]&lt;Table1[[#This Row],[W (curr)]],MAX(Table1[[#This Row],[W (severity)]],0.7*Table1[[#This Row],[W (curr)]]),Table1[[#This Row],[W (severity)]])</f>
        <v>4.0923727719970113</v>
      </c>
      <c r="M385" s="39">
        <f>ROUND(IF(VLOOKUP(Table1[[#This Row],[BaseDRG]],BaseDRGTable,8,0)&gt;0,Table1[[#This Row],[w (limit)]]*Current_CaseMix/$L$797,Table1[[#This Row],[w (limit)]]),10)</f>
        <v>4.3871470229999998</v>
      </c>
      <c r="N385" s="41">
        <f>Table1[[#This Row],[n]]</f>
        <v>46</v>
      </c>
      <c r="O385" s="56">
        <v>5.8462468171385877</v>
      </c>
      <c r="P385" s="40">
        <f>Table1[[#This Row],[W (proposed)]]/Table1[[#This Row],[W (curr)]]-1</f>
        <v>-0.24957889048768145</v>
      </c>
      <c r="Q385" s="41">
        <f>RANK(Table1[[#This Row],[∆W%]],Table1[∆W%])</f>
        <v>712</v>
      </c>
      <c r="R385" s="55">
        <f>Table1[W (proposed)]-Table1[[#This Row],[W (curr)]]</f>
        <v>-1.4590997941385879</v>
      </c>
      <c r="S385" s="46"/>
      <c r="T385" s="45"/>
      <c r="U385" s="45"/>
      <c r="V385" s="45"/>
      <c r="W385" s="45"/>
    </row>
    <row r="386" spans="1:23" s="43" customFormat="1">
      <c r="A386" s="36">
        <v>81073</v>
      </c>
      <c r="B386" s="36" t="s">
        <v>16</v>
      </c>
      <c r="C386" s="36" t="s">
        <v>800</v>
      </c>
      <c r="D386" s="36">
        <v>8107</v>
      </c>
      <c r="E386" s="36">
        <v>3</v>
      </c>
      <c r="F386" s="37">
        <v>16</v>
      </c>
      <c r="G386" s="38">
        <v>36107.772937499998</v>
      </c>
      <c r="H386" s="38">
        <f>Table1[[#This Row],[Cost]]+IF(Table1[[#This Row],[n]]=0,0,IFERROR(VLOOKUP(Table1[[#This Row],[DRG]],HCPCs,5,0),0))</f>
        <v>45106.683358580769</v>
      </c>
      <c r="I386" s="39">
        <v>6.3838999999999997</v>
      </c>
      <c r="J386" s="39">
        <f>Table1[[#This Row],[W (3M)]]-IFERROR((Table1[[#This Row],[W (3M)]]-Table1[[#This Row],[Adjusted Cost]]*Casemix/TotalCost)*EXP(-a/Table1[[#This Row],[n]]),)</f>
        <v>5.4184435920270069</v>
      </c>
      <c r="K386" s="39">
        <f>VLOOKUP(Table1[[#This Row],[BaseDRG]],BaseDRGTable,13+Table1[[#This Row],[severity]],FALSE)</f>
        <v>5.4184435920270069</v>
      </c>
      <c r="L386" s="39">
        <f>IF(Table1[[#This Row],[W (severity)]]&lt;Table1[[#This Row],[W (curr)]],MAX(Table1[[#This Row],[W (severity)]],0.7*Table1[[#This Row],[W (curr)]]),Table1[[#This Row],[W (severity)]])</f>
        <v>5.4184435920270069</v>
      </c>
      <c r="M386" s="39">
        <f>ROUND(IF(VLOOKUP(Table1[[#This Row],[BaseDRG]],BaseDRGTable,8,0)&gt;0,Table1[[#This Row],[w (limit)]]*Current_CaseMix/$L$797,Table1[[#This Row],[w (limit)]]),10)</f>
        <v>5.8087349316000001</v>
      </c>
      <c r="N386" s="41">
        <f>Table1[[#This Row],[n]]</f>
        <v>16</v>
      </c>
      <c r="O386" s="56">
        <v>6.1932110522644326</v>
      </c>
      <c r="P386" s="40">
        <f>Table1[[#This Row],[W (proposed)]]/Table1[[#This Row],[W (curr)]]-1</f>
        <v>-6.2080254882296626E-2</v>
      </c>
      <c r="Q386" s="41">
        <f>RANK(Table1[[#This Row],[∆W%]],Table1[∆W%])</f>
        <v>508</v>
      </c>
      <c r="R386" s="55">
        <f>Table1[W (proposed)]-Table1[[#This Row],[W (curr)]]</f>
        <v>-0.38447612066443249</v>
      </c>
      <c r="S386" s="46"/>
      <c r="T386" s="45"/>
      <c r="U386" s="45"/>
      <c r="V386" s="45"/>
      <c r="W386" s="45"/>
    </row>
    <row r="387" spans="1:23" s="43" customFormat="1">
      <c r="A387" s="36">
        <v>81101</v>
      </c>
      <c r="B387" s="36" t="s">
        <v>16</v>
      </c>
      <c r="C387" s="36" t="s">
        <v>134</v>
      </c>
      <c r="D387" s="36">
        <v>8110</v>
      </c>
      <c r="E387" s="36">
        <v>1</v>
      </c>
      <c r="F387" s="37">
        <v>37</v>
      </c>
      <c r="G387" s="38">
        <v>11323.815978003002</v>
      </c>
      <c r="H387" s="38">
        <f>Table1[[#This Row],[Cost]]+IF(Table1[[#This Row],[n]]=0,0,IFERROR(VLOOKUP(Table1[[#This Row],[DRG]],HCPCs,5,0),0))</f>
        <v>16735.412847945372</v>
      </c>
      <c r="I387" s="39">
        <v>1.3783999999999994</v>
      </c>
      <c r="J387" s="39">
        <f>Table1[[#This Row],[W (3M)]]-IFERROR((Table1[[#This Row],[W (3M)]]-Table1[[#This Row],[Adjusted Cost]]*Casemix/TotalCost)*EXP(-a/Table1[[#This Row],[n]]),)</f>
        <v>1.978853116432036</v>
      </c>
      <c r="K387" s="39">
        <f>VLOOKUP(Table1[[#This Row],[BaseDRG]],BaseDRGTable,13+Table1[[#This Row],[severity]],FALSE)</f>
        <v>1.3701193326782288</v>
      </c>
      <c r="L387" s="39">
        <f>IF(Table1[[#This Row],[W (severity)]]&lt;Table1[[#This Row],[W (curr)]],MAX(Table1[[#This Row],[W (severity)]],0.7*Table1[[#This Row],[W (curr)]]),Table1[[#This Row],[W (severity)]])</f>
        <v>1.4523661078811769</v>
      </c>
      <c r="M387" s="39">
        <f>ROUND(IF(VLOOKUP(Table1[[#This Row],[BaseDRG]],BaseDRGTable,8,0)&gt;0,Table1[[#This Row],[w (limit)]]*Current_CaseMix/$L$797,Table1[[#This Row],[w (limit)]]),10)</f>
        <v>1.5569802658</v>
      </c>
      <c r="N387" s="41">
        <f>Table1[[#This Row],[n]]</f>
        <v>37</v>
      </c>
      <c r="O387" s="56">
        <v>2.0748087255445387</v>
      </c>
      <c r="P387" s="40">
        <f>Table1[[#This Row],[W (proposed)]]/Table1[[#This Row],[W (curr)]]-1</f>
        <v>-0.24957889051128468</v>
      </c>
      <c r="Q387" s="41">
        <f>RANK(Table1[[#This Row],[∆W%]],Table1[∆W%])</f>
        <v>771</v>
      </c>
      <c r="R387" s="55">
        <f>Table1[W (proposed)]-Table1[[#This Row],[W (curr)]]</f>
        <v>-0.51782845974453862</v>
      </c>
      <c r="S387" s="46"/>
      <c r="T387" s="45"/>
      <c r="U387" s="45"/>
      <c r="V387" s="45"/>
      <c r="W387" s="45"/>
    </row>
    <row r="388" spans="1:23" s="43" customFormat="1">
      <c r="A388" s="36">
        <v>81102</v>
      </c>
      <c r="B388" s="36" t="s">
        <v>16</v>
      </c>
      <c r="C388" s="36" t="s">
        <v>568</v>
      </c>
      <c r="D388" s="36">
        <v>8110</v>
      </c>
      <c r="E388" s="36">
        <v>2</v>
      </c>
      <c r="F388" s="37">
        <v>40</v>
      </c>
      <c r="G388" s="38">
        <v>13133.490643851352</v>
      </c>
      <c r="H388" s="38">
        <f>Table1[[#This Row],[Cost]]+IF(Table1[[#This Row],[n]]=0,0,IFERROR(VLOOKUP(Table1[[#This Row],[DRG]],HCPCs,5,0),0))</f>
        <v>15494.940939327591</v>
      </c>
      <c r="I388" s="39">
        <v>1.8556999999999999</v>
      </c>
      <c r="J388" s="39">
        <f>Table1[[#This Row],[W (3M)]]-IFERROR((Table1[[#This Row],[W (3M)]]-Table1[[#This Row],[Adjusted Cost]]*Casemix/TotalCost)*EXP(-a/Table1[[#This Row],[n]]),)</f>
        <v>1.8445519774020533</v>
      </c>
      <c r="K388" s="39">
        <f>VLOOKUP(Table1[[#This Row],[BaseDRG]],BaseDRGTable,13+Table1[[#This Row],[severity]],FALSE)</f>
        <v>1.8445519774020533</v>
      </c>
      <c r="L388" s="39">
        <f>IF(Table1[[#This Row],[W (severity)]]&lt;Table1[[#This Row],[W (curr)]],MAX(Table1[[#This Row],[W (severity)]],0.7*Table1[[#This Row],[W (curr)]]),Table1[[#This Row],[W (severity)]])</f>
        <v>2.4094252818995447</v>
      </c>
      <c r="M388" s="39">
        <f>ROUND(IF(VLOOKUP(Table1[[#This Row],[BaseDRG]],BaseDRGTable,8,0)&gt;0,Table1[[#This Row],[w (limit)]]*Current_CaseMix/$L$797,Table1[[#This Row],[w (limit)]]),10)</f>
        <v>2.5829765618999998</v>
      </c>
      <c r="N388" s="41">
        <f>Table1[[#This Row],[n]]</f>
        <v>40</v>
      </c>
      <c r="O388" s="56">
        <v>3.4420361169993501</v>
      </c>
      <c r="P388" s="40">
        <f>Table1[[#This Row],[W (proposed)]]/Table1[[#This Row],[W (curr)]]-1</f>
        <v>-0.24957889048771786</v>
      </c>
      <c r="Q388" s="41">
        <f>RANK(Table1[[#This Row],[∆W%]],Table1[∆W%])</f>
        <v>713</v>
      </c>
      <c r="R388" s="55">
        <f>Table1[W (proposed)]-Table1[[#This Row],[W (curr)]]</f>
        <v>-0.85905955509935028</v>
      </c>
      <c r="S388" s="46"/>
      <c r="T388" s="45"/>
      <c r="U388" s="45"/>
      <c r="V388" s="45"/>
      <c r="W388" s="45"/>
    </row>
    <row r="389" spans="1:23" s="43" customFormat="1">
      <c r="A389" s="36">
        <v>81103</v>
      </c>
      <c r="B389" s="36" t="s">
        <v>16</v>
      </c>
      <c r="C389" s="36" t="s">
        <v>582</v>
      </c>
      <c r="D389" s="36">
        <v>8110</v>
      </c>
      <c r="E389" s="36">
        <v>3</v>
      </c>
      <c r="F389" s="37">
        <v>3</v>
      </c>
      <c r="G389" s="38">
        <v>23122.435666666668</v>
      </c>
      <c r="H389" s="38">
        <f>Table1[[#This Row],[Cost]]+IF(Table1[[#This Row],[n]]=0,0,IFERROR(VLOOKUP(Table1[[#This Row],[DRG]],HCPCs,5,0),0))</f>
        <v>23766.119715228997</v>
      </c>
      <c r="I389" s="39">
        <v>2.7898837409000001</v>
      </c>
      <c r="J389" s="39">
        <f>Table1[[#This Row],[W (3M)]]-IFERROR((Table1[[#This Row],[W (3M)]]-Table1[[#This Row],[Adjusted Cost]]*Casemix/TotalCost)*EXP(-a/Table1[[#This Row],[n]]),)</f>
        <v>2.8197106747038005</v>
      </c>
      <c r="K389" s="39">
        <f>VLOOKUP(Table1[[#This Row],[BaseDRG]],BaseDRGTable,13+Table1[[#This Row],[severity]],FALSE)</f>
        <v>2.7731236573793896</v>
      </c>
      <c r="L389" s="39">
        <f>IF(Table1[[#This Row],[W (severity)]]&lt;Table1[[#This Row],[W (curr)]],MAX(Table1[[#This Row],[W (severity)]],0.7*Table1[[#This Row],[W (curr)]]),Table1[[#This Row],[W (severity)]])</f>
        <v>2.8685666328484944</v>
      </c>
      <c r="M389" s="39">
        <f>ROUND(IF(VLOOKUP(Table1[[#This Row],[BaseDRG]],BaseDRGTable,8,0)&gt;0,Table1[[#This Row],[w (limit)]]*Current_CaseMix/$L$797,Table1[[#This Row],[w (limit)]]),10)</f>
        <v>3.0751899362000001</v>
      </c>
      <c r="N389" s="41">
        <f>Table1[[#This Row],[n]]</f>
        <v>3</v>
      </c>
      <c r="O389" s="56">
        <v>4.0979523326407064</v>
      </c>
      <c r="P389" s="40">
        <f>Table1[[#This Row],[W (proposed)]]/Table1[[#This Row],[W (curr)]]-1</f>
        <v>-0.2495788904849563</v>
      </c>
      <c r="Q389" s="41">
        <f>RANK(Table1[[#This Row],[∆W%]],Table1[∆W%])</f>
        <v>702</v>
      </c>
      <c r="R389" s="48">
        <f>Table1[W (proposed)]-Table1[[#This Row],[W (curr)]]</f>
        <v>-1.0227623964407062</v>
      </c>
      <c r="S389" s="46"/>
      <c r="T389" s="45"/>
      <c r="U389" s="45"/>
      <c r="V389" s="45"/>
      <c r="W389" s="45"/>
    </row>
    <row r="390" spans="1:23" s="43" customFormat="1">
      <c r="A390" s="36">
        <v>81201</v>
      </c>
      <c r="B390" s="36" t="s">
        <v>16</v>
      </c>
      <c r="C390" s="36" t="s">
        <v>266</v>
      </c>
      <c r="D390" s="36">
        <v>8120</v>
      </c>
      <c r="E390" s="36">
        <v>1</v>
      </c>
      <c r="F390" s="37">
        <v>143</v>
      </c>
      <c r="G390" s="38">
        <v>9814.8260490263601</v>
      </c>
      <c r="H390" s="38">
        <f>Table1[[#This Row],[Cost]]+IF(Table1[[#This Row],[n]]=0,0,IFERROR(VLOOKUP(Table1[[#This Row],[DRG]],HCPCs,5,0),0))</f>
        <v>11771.383572573501</v>
      </c>
      <c r="I390" s="39">
        <v>1.3620999999999988</v>
      </c>
      <c r="J390" s="39">
        <f>Table1[[#This Row],[W (3M)]]-IFERROR((Table1[[#This Row],[W (3M)]]-Table1[[#This Row],[Adjusted Cost]]*Casemix/TotalCost)*EXP(-a/Table1[[#This Row],[n]]),)</f>
        <v>1.4009027150951863</v>
      </c>
      <c r="K390" s="39">
        <f>VLOOKUP(Table1[[#This Row],[BaseDRG]],BaseDRGTable,13+Table1[[#This Row],[severity]],FALSE)</f>
        <v>1.4009027150951863</v>
      </c>
      <c r="L390" s="39">
        <f>IF(Table1[[#This Row],[W (severity)]]&lt;Table1[[#This Row],[W (curr)]],MAX(Table1[[#This Row],[W (severity)]],0.7*Table1[[#This Row],[W (curr)]]),Table1[[#This Row],[W (severity)]])</f>
        <v>1.4009027150951863</v>
      </c>
      <c r="M390" s="39">
        <f>ROUND(IF(VLOOKUP(Table1[[#This Row],[BaseDRG]],BaseDRGTable,8,0)&gt;0,Table1[[#This Row],[w (limit)]]*Current_CaseMix/$L$797,Table1[[#This Row],[w (limit)]]),10)</f>
        <v>1.5018099568000001</v>
      </c>
      <c r="N390" s="41">
        <f>Table1[[#This Row],[n]]</f>
        <v>143</v>
      </c>
      <c r="O390" s="56">
        <v>1.8500335710070031</v>
      </c>
      <c r="P390" s="40">
        <f>Table1[[#This Row],[W (proposed)]]/Table1[[#This Row],[W (curr)]]-1</f>
        <v>-0.18822556501904952</v>
      </c>
      <c r="Q390" s="41">
        <f>RANK(Table1[[#This Row],[∆W%]],Table1[∆W%])</f>
        <v>627</v>
      </c>
      <c r="R390" s="55">
        <f>Table1[W (proposed)]-Table1[[#This Row],[W (curr)]]</f>
        <v>-0.34822361420700298</v>
      </c>
      <c r="S390" s="46"/>
      <c r="T390" s="45"/>
      <c r="U390" s="45"/>
      <c r="V390" s="45"/>
      <c r="W390" s="45"/>
    </row>
    <row r="391" spans="1:23" s="43" customFormat="1">
      <c r="A391" s="36">
        <v>81202</v>
      </c>
      <c r="B391" s="36" t="s">
        <v>16</v>
      </c>
      <c r="C391" s="36" t="s">
        <v>733</v>
      </c>
      <c r="D391" s="36">
        <v>8120</v>
      </c>
      <c r="E391" s="36">
        <v>2</v>
      </c>
      <c r="F391" s="37">
        <v>58</v>
      </c>
      <c r="G391" s="38">
        <v>14498.262167398121</v>
      </c>
      <c r="H391" s="38">
        <f>Table1[[#This Row],[Cost]]+IF(Table1[[#This Row],[n]]=0,0,IFERROR(VLOOKUP(Table1[[#This Row],[DRG]],HCPCs,5,0),0))</f>
        <v>18365.282680115906</v>
      </c>
      <c r="I391" s="39">
        <v>1.7529999999999981</v>
      </c>
      <c r="J391" s="39">
        <f>Table1[[#This Row],[W (3M)]]-IFERROR((Table1[[#This Row],[W (3M)]]-Table1[[#This Row],[Adjusted Cost]]*Casemix/TotalCost)*EXP(-a/Table1[[#This Row],[n]]),)</f>
        <v>2.1800457755760303</v>
      </c>
      <c r="K391" s="39">
        <f>VLOOKUP(Table1[[#This Row],[BaseDRG]],BaseDRGTable,13+Table1[[#This Row],[severity]],FALSE)</f>
        <v>2.1800457755760303</v>
      </c>
      <c r="L391" s="39">
        <f>IF(Table1[[#This Row],[W (severity)]]&lt;Table1[[#This Row],[W (curr)]],MAX(Table1[[#This Row],[W (severity)]],0.7*Table1[[#This Row],[W (curr)]]),Table1[[#This Row],[W (severity)]])</f>
        <v>2.1800457755760303</v>
      </c>
      <c r="M391" s="39">
        <f>ROUND(IF(VLOOKUP(Table1[[#This Row],[BaseDRG]],BaseDRGTable,8,0)&gt;0,Table1[[#This Row],[w (limit)]]*Current_CaseMix/$L$797,Table1[[#This Row],[w (limit)]]),10)</f>
        <v>2.3370748138000002</v>
      </c>
      <c r="N391" s="41">
        <f>Table1[[#This Row],[n]]</f>
        <v>58</v>
      </c>
      <c r="O391" s="56">
        <v>2.4408401455990245</v>
      </c>
      <c r="P391" s="40">
        <f>Table1[[#This Row],[W (proposed)]]/Table1[[#This Row],[W (curr)]]-1</f>
        <v>-4.2512137464683741E-2</v>
      </c>
      <c r="Q391" s="41">
        <f>RANK(Table1[[#This Row],[∆W%]],Table1[∆W%])</f>
        <v>486</v>
      </c>
      <c r="R391" s="55">
        <f>Table1[W (proposed)]-Table1[[#This Row],[W (curr)]]</f>
        <v>-0.10376533179902436</v>
      </c>
      <c r="S391" s="46"/>
      <c r="T391" s="45"/>
      <c r="U391" s="45"/>
      <c r="V391" s="45"/>
      <c r="W391" s="45"/>
    </row>
    <row r="392" spans="1:23" s="43" customFormat="1">
      <c r="A392" s="36">
        <v>81203</v>
      </c>
      <c r="B392" s="36" t="s">
        <v>16</v>
      </c>
      <c r="C392" s="36" t="s">
        <v>751</v>
      </c>
      <c r="D392" s="36">
        <v>8120</v>
      </c>
      <c r="E392" s="36">
        <v>3</v>
      </c>
      <c r="F392" s="37">
        <v>31</v>
      </c>
      <c r="G392" s="38">
        <v>29878.437004515799</v>
      </c>
      <c r="H392" s="38">
        <f>Table1[[#This Row],[Cost]]+IF(Table1[[#This Row],[n]]=0,0,IFERROR(VLOOKUP(Table1[[#This Row],[DRG]],HCPCs,5,0),0))</f>
        <v>34141.867555253841</v>
      </c>
      <c r="I392" s="39">
        <v>3.0279999999999991</v>
      </c>
      <c r="J392" s="39">
        <f>Table1[[#This Row],[W (3M)]]-IFERROR((Table1[[#This Row],[W (3M)]]-Table1[[#This Row],[Adjusted Cost]]*Casemix/TotalCost)*EXP(-a/Table1[[#This Row],[n]]),)</f>
        <v>4.0374380144211459</v>
      </c>
      <c r="K392" s="39">
        <f>VLOOKUP(Table1[[#This Row],[BaseDRG]],BaseDRGTable,13+Table1[[#This Row],[severity]],FALSE)</f>
        <v>4.0374380144211459</v>
      </c>
      <c r="L392" s="39">
        <f>IF(Table1[[#This Row],[W (severity)]]&lt;Table1[[#This Row],[W (curr)]],MAX(Table1[[#This Row],[W (severity)]],0.7*Table1[[#This Row],[W (curr)]]),Table1[[#This Row],[W (severity)]])</f>
        <v>4.0374380144211459</v>
      </c>
      <c r="M392" s="39">
        <f>ROUND(IF(VLOOKUP(Table1[[#This Row],[BaseDRG]],BaseDRGTable,8,0)&gt;0,Table1[[#This Row],[w (limit)]]*Current_CaseMix/$L$797,Table1[[#This Row],[w (limit)]]),10)</f>
        <v>4.3282553062</v>
      </c>
      <c r="N392" s="41">
        <f>Table1[[#This Row],[n]]</f>
        <v>31</v>
      </c>
      <c r="O392" s="56">
        <v>3.7282007400949602</v>
      </c>
      <c r="P392" s="40">
        <f>Table1[[#This Row],[W (proposed)]]/Table1[[#This Row],[W (curr)]]-1</f>
        <v>0.16095017622086405</v>
      </c>
      <c r="Q392" s="41">
        <f>RANK(Table1[[#This Row],[∆W%]],Table1[∆W%])</f>
        <v>260</v>
      </c>
      <c r="R392" s="55">
        <f>Table1[W (proposed)]-Table1[[#This Row],[W (curr)]]</f>
        <v>0.60005456610503982</v>
      </c>
      <c r="S392" s="46"/>
      <c r="T392" s="45"/>
      <c r="U392" s="45"/>
      <c r="V392" s="45"/>
      <c r="W392" s="45"/>
    </row>
    <row r="393" spans="1:23" s="43" customFormat="1">
      <c r="A393" s="36">
        <v>81301</v>
      </c>
      <c r="B393" s="36" t="s">
        <v>16</v>
      </c>
      <c r="C393" s="36" t="s">
        <v>285</v>
      </c>
      <c r="D393" s="36">
        <v>8130</v>
      </c>
      <c r="E393" s="36">
        <v>1</v>
      </c>
      <c r="F393" s="37">
        <v>224</v>
      </c>
      <c r="G393" s="38">
        <v>5688.6741820263014</v>
      </c>
      <c r="H393" s="38">
        <f>Table1[[#This Row],[Cost]]+IF(Table1[[#This Row],[n]]=0,0,IFERROR(VLOOKUP(Table1[[#This Row],[DRG]],HCPCs,5,0),0))</f>
        <v>6900.7447128008953</v>
      </c>
      <c r="I393" s="39">
        <v>0.9693000000000016</v>
      </c>
      <c r="J393" s="39">
        <f>Table1[[#This Row],[W (3M)]]-IFERROR((Table1[[#This Row],[W (3M)]]-Table1[[#This Row],[Adjusted Cost]]*Casemix/TotalCost)*EXP(-a/Table1[[#This Row],[n]]),)</f>
        <v>0.82190693412973004</v>
      </c>
      <c r="K393" s="39">
        <f>VLOOKUP(Table1[[#This Row],[BaseDRG]],BaseDRGTable,13+Table1[[#This Row],[severity]],FALSE)</f>
        <v>0.82190693412973004</v>
      </c>
      <c r="L393" s="39">
        <f>IF(Table1[[#This Row],[W (severity)]]&lt;Table1[[#This Row],[W (curr)]],MAX(Table1[[#This Row],[W (severity)]],0.7*Table1[[#This Row],[W (curr)]]),Table1[[#This Row],[W (severity)]])</f>
        <v>0.82190693412973004</v>
      </c>
      <c r="M393" s="39">
        <f>ROUND(IF(VLOOKUP(Table1[[#This Row],[BaseDRG]],BaseDRGTable,8,0)&gt;0,Table1[[#This Row],[w (limit)]]*Current_CaseMix/$L$797,Table1[[#This Row],[w (limit)]]),10)</f>
        <v>0.88110901919999995</v>
      </c>
      <c r="N393" s="41">
        <f>Table1[[#This Row],[n]]</f>
        <v>224</v>
      </c>
      <c r="O393" s="56">
        <v>0.75925862656792653</v>
      </c>
      <c r="P393" s="40">
        <f>Table1[[#This Row],[W (proposed)]]/Table1[[#This Row],[W (curr)]]-1</f>
        <v>0.16048601671195128</v>
      </c>
      <c r="Q393" s="41">
        <f>RANK(Table1[[#This Row],[∆W%]],Table1[∆W%])</f>
        <v>262</v>
      </c>
      <c r="R393" s="55">
        <f>Table1[W (proposed)]-Table1[[#This Row],[W (curr)]]</f>
        <v>0.12185039263207342</v>
      </c>
      <c r="S393" s="46"/>
      <c r="T393" s="45"/>
      <c r="U393" s="45"/>
      <c r="V393" s="45"/>
      <c r="W393" s="45"/>
    </row>
    <row r="394" spans="1:23" s="43" customFormat="1">
      <c r="A394" s="36">
        <v>81302</v>
      </c>
      <c r="B394" s="36" t="s">
        <v>16</v>
      </c>
      <c r="C394" s="36" t="s">
        <v>664</v>
      </c>
      <c r="D394" s="36">
        <v>8130</v>
      </c>
      <c r="E394" s="36">
        <v>2</v>
      </c>
      <c r="F394" s="37">
        <v>19</v>
      </c>
      <c r="G394" s="38">
        <v>9139.7903040935689</v>
      </c>
      <c r="H394" s="38">
        <f>Table1[[#This Row],[Cost]]+IF(Table1[[#This Row],[n]]=0,0,IFERROR(VLOOKUP(Table1[[#This Row],[DRG]],HCPCs,5,0),0))</f>
        <v>9139.7903040935689</v>
      </c>
      <c r="I394" s="39">
        <v>1.428199999999999</v>
      </c>
      <c r="J394" s="39">
        <f>Table1[[#This Row],[W (3M)]]-IFERROR((Table1[[#This Row],[W (3M)]]-Table1[[#This Row],[Adjusted Cost]]*Casemix/TotalCost)*EXP(-a/Table1[[#This Row],[n]]),)</f>
        <v>1.1019194322983998</v>
      </c>
      <c r="K394" s="39">
        <f>VLOOKUP(Table1[[#This Row],[BaseDRG]],BaseDRGTable,13+Table1[[#This Row],[severity]],FALSE)</f>
        <v>1.1019194322983998</v>
      </c>
      <c r="L394" s="39">
        <f>IF(Table1[[#This Row],[W (severity)]]&lt;Table1[[#This Row],[W (curr)]],MAX(Table1[[#This Row],[W (severity)]],0.7*Table1[[#This Row],[W (curr)]]),Table1[[#This Row],[W (severity)]])</f>
        <v>1.1019194322983998</v>
      </c>
      <c r="M394" s="39">
        <f>ROUND(IF(VLOOKUP(Table1[[#This Row],[BaseDRG]],BaseDRGTable,8,0)&gt;0,Table1[[#This Row],[w (limit)]]*Current_CaseMix/$L$797,Table1[[#This Row],[w (limit)]]),10)</f>
        <v>1.1812908613999999</v>
      </c>
      <c r="N394" s="41">
        <f>Table1[[#This Row],[n]]</f>
        <v>19</v>
      </c>
      <c r="O394" s="56">
        <v>1.2878598814899251</v>
      </c>
      <c r="P394" s="40">
        <f>Table1[[#This Row],[W (proposed)]]/Table1[[#This Row],[W (curr)]]-1</f>
        <v>-8.2748924492185849E-2</v>
      </c>
      <c r="Q394" s="41">
        <f>RANK(Table1[[#This Row],[∆W%]],Table1[∆W%])</f>
        <v>529</v>
      </c>
      <c r="R394" s="55">
        <f>Table1[W (proposed)]-Table1[[#This Row],[W (curr)]]</f>
        <v>-0.10656902008992519</v>
      </c>
      <c r="S394" s="46"/>
      <c r="T394" s="45"/>
      <c r="U394" s="45"/>
      <c r="V394" s="45"/>
      <c r="W394" s="45"/>
    </row>
    <row r="395" spans="1:23" s="43" customFormat="1">
      <c r="A395" s="36">
        <v>81303</v>
      </c>
      <c r="B395" s="36" t="s">
        <v>16</v>
      </c>
      <c r="C395" s="36" t="s">
        <v>763</v>
      </c>
      <c r="D395" s="36">
        <v>8130</v>
      </c>
      <c r="E395" s="36">
        <v>3</v>
      </c>
      <c r="F395" s="37">
        <v>27</v>
      </c>
      <c r="G395" s="38">
        <v>12535.10773119658</v>
      </c>
      <c r="H395" s="38">
        <f>Table1[[#This Row],[Cost]]+IF(Table1[[#This Row],[n]]=0,0,IFERROR(VLOOKUP(Table1[[#This Row],[DRG]],HCPCs,5,0),0))</f>
        <v>12535.10773119658</v>
      </c>
      <c r="I395" s="39">
        <v>2.1305999999999998</v>
      </c>
      <c r="J395" s="39">
        <f>Table1[[#This Row],[W (3M)]]-IFERROR((Table1[[#This Row],[W (3M)]]-Table1[[#This Row],[Adjusted Cost]]*Casemix/TotalCost)*EXP(-a/Table1[[#This Row],[n]]),)</f>
        <v>1.5106679014075461</v>
      </c>
      <c r="K395" s="39">
        <f>VLOOKUP(Table1[[#This Row],[BaseDRG]],BaseDRGTable,13+Table1[[#This Row],[severity]],FALSE)</f>
        <v>1.5106679014075461</v>
      </c>
      <c r="L395" s="39">
        <f>IF(Table1[[#This Row],[W (severity)]]&lt;Table1[[#This Row],[W (curr)]],MAX(Table1[[#This Row],[W (severity)]],0.7*Table1[[#This Row],[W (curr)]]),Table1[[#This Row],[W (severity)]])</f>
        <v>1.5106679014075461</v>
      </c>
      <c r="M395" s="39">
        <f>ROUND(IF(VLOOKUP(Table1[[#This Row],[BaseDRG]],BaseDRGTable,8,0)&gt;0,Table1[[#This Row],[w (limit)]]*Current_CaseMix/$L$797,Table1[[#This Row],[w (limit)]]),10)</f>
        <v>1.6194815467000001</v>
      </c>
      <c r="N395" s="41">
        <f>Table1[[#This Row],[n]]</f>
        <v>27</v>
      </c>
      <c r="O395" s="56">
        <v>1.9538298301307939</v>
      </c>
      <c r="P395" s="40">
        <f>Table1[[#This Row],[W (proposed)]]/Table1[[#This Row],[W (curr)]]-1</f>
        <v>-0.17112456687612954</v>
      </c>
      <c r="Q395" s="41">
        <f>RANK(Table1[[#This Row],[∆W%]],Table1[∆W%])</f>
        <v>611</v>
      </c>
      <c r="R395" s="55">
        <f>Table1[W (proposed)]-Table1[[#This Row],[W (curr)]]</f>
        <v>-0.33434828343079381</v>
      </c>
      <c r="S395" s="46"/>
      <c r="T395" s="45"/>
      <c r="U395" s="45"/>
      <c r="V395" s="45"/>
      <c r="W395" s="45"/>
    </row>
    <row r="396" spans="1:23" s="43" customFormat="1">
      <c r="A396" s="36">
        <v>81401</v>
      </c>
      <c r="B396" s="36" t="s">
        <v>16</v>
      </c>
      <c r="C396" s="36" t="s">
        <v>91</v>
      </c>
      <c r="D396" s="36">
        <v>8140</v>
      </c>
      <c r="E396" s="36">
        <v>1</v>
      </c>
      <c r="F396" s="37">
        <v>505</v>
      </c>
      <c r="G396" s="38">
        <v>3866.0601499227009</v>
      </c>
      <c r="H396" s="38">
        <f>Table1[[#This Row],[Cost]]+IF(Table1[[#This Row],[n]]=0,0,IFERROR(VLOOKUP(Table1[[#This Row],[DRG]],HCPCs,5,0),0))</f>
        <v>3908.9326574017814</v>
      </c>
      <c r="I396" s="39">
        <v>0.89829999999999999</v>
      </c>
      <c r="J396" s="39">
        <f>Table1[[#This Row],[W (3M)]]-IFERROR((Table1[[#This Row],[W (3M)]]-Table1[[#This Row],[Adjusted Cost]]*Casemix/TotalCost)*EXP(-a/Table1[[#This Row],[n]]),)</f>
        <v>0.46595660363840286</v>
      </c>
      <c r="K396" s="39">
        <f>VLOOKUP(Table1[[#This Row],[BaseDRG]],BaseDRGTable,13+Table1[[#This Row],[severity]],FALSE)</f>
        <v>0.46595660363840286</v>
      </c>
      <c r="L396" s="39">
        <f>IF(Table1[[#This Row],[W (severity)]]&lt;Table1[[#This Row],[W (curr)]],MAX(Table1[[#This Row],[W (severity)]],0.7*Table1[[#This Row],[W (curr)]]),Table1[[#This Row],[W (severity)]])</f>
        <v>0.46595660363840286</v>
      </c>
      <c r="M396" s="39">
        <f>ROUND(IF(VLOOKUP(Table1[[#This Row],[BaseDRG]],BaseDRGTable,8,0)&gt;0,Table1[[#This Row],[w (limit)]]*Current_CaseMix/$L$797,Table1[[#This Row],[w (limit)]]),10)</f>
        <v>0.49951953069999999</v>
      </c>
      <c r="N396" s="41">
        <f>Table1[[#This Row],[n]]</f>
        <v>505</v>
      </c>
      <c r="O396" s="56">
        <v>0.44871584742708581</v>
      </c>
      <c r="P396" s="40">
        <f>Table1[[#This Row],[W (proposed)]]/Table1[[#This Row],[W (curr)]]-1</f>
        <v>0.11322016720430073</v>
      </c>
      <c r="Q396" s="41">
        <f>RANK(Table1[[#This Row],[∆W%]],Table1[∆W%])</f>
        <v>299</v>
      </c>
      <c r="R396" s="55">
        <f>Table1[W (proposed)]-Table1[[#This Row],[W (curr)]]</f>
        <v>5.080368327291418E-2</v>
      </c>
      <c r="S396" s="46"/>
      <c r="T396" s="45"/>
      <c r="U396" s="45"/>
      <c r="V396" s="45"/>
      <c r="W396" s="45"/>
    </row>
    <row r="397" spans="1:23" s="43" customFormat="1">
      <c r="A397" s="36">
        <v>81402</v>
      </c>
      <c r="B397" s="36" t="s">
        <v>16</v>
      </c>
      <c r="C397" s="36" t="s">
        <v>611</v>
      </c>
      <c r="D397" s="36">
        <v>8140</v>
      </c>
      <c r="E397" s="36">
        <v>2</v>
      </c>
      <c r="F397" s="37">
        <v>29</v>
      </c>
      <c r="G397" s="38">
        <v>6176.620190062562</v>
      </c>
      <c r="H397" s="38">
        <f>Table1[[#This Row],[Cost]]+IF(Table1[[#This Row],[n]]=0,0,IFERROR(VLOOKUP(Table1[[#This Row],[DRG]],HCPCs,5,0),0))</f>
        <v>6375.6861231330413</v>
      </c>
      <c r="I397" s="39">
        <v>1.4784999999999979</v>
      </c>
      <c r="J397" s="39">
        <f>Table1[[#This Row],[W (3M)]]-IFERROR((Table1[[#This Row],[W (3M)]]-Table1[[#This Row],[Adjusted Cost]]*Casemix/TotalCost)*EXP(-a/Table1[[#This Row],[n]]),)</f>
        <v>0.77846327457623432</v>
      </c>
      <c r="K397" s="39">
        <f>VLOOKUP(Table1[[#This Row],[BaseDRG]],BaseDRGTable,13+Table1[[#This Row],[severity]],FALSE)</f>
        <v>0.77846327457623432</v>
      </c>
      <c r="L397" s="39">
        <f>IF(Table1[[#This Row],[W (severity)]]&lt;Table1[[#This Row],[W (curr)]],MAX(Table1[[#This Row],[W (severity)]],0.7*Table1[[#This Row],[W (curr)]]),Table1[[#This Row],[W (severity)]])</f>
        <v>0.77846327457623432</v>
      </c>
      <c r="M397" s="39">
        <f>ROUND(IF(VLOOKUP(Table1[[#This Row],[BaseDRG]],BaseDRGTable,8,0)&gt;0,Table1[[#This Row],[w (limit)]]*Current_CaseMix/$L$797,Table1[[#This Row],[w (limit)]]),10)</f>
        <v>0.83453610600000006</v>
      </c>
      <c r="N397" s="41">
        <f>Table1[[#This Row],[n]]</f>
        <v>29</v>
      </c>
      <c r="O397" s="56">
        <v>0.88472952748613931</v>
      </c>
      <c r="P397" s="40">
        <f>Table1[[#This Row],[W (proposed)]]/Table1[[#This Row],[W (curr)]]-1</f>
        <v>-5.6733069177377082E-2</v>
      </c>
      <c r="Q397" s="41">
        <f>RANK(Table1[[#This Row],[∆W%]],Table1[∆W%])</f>
        <v>502</v>
      </c>
      <c r="R397" s="55">
        <f>Table1[W (proposed)]-Table1[[#This Row],[W (curr)]]</f>
        <v>-5.0193421486139256E-2</v>
      </c>
      <c r="S397" s="46"/>
      <c r="T397" s="45"/>
      <c r="U397" s="45"/>
      <c r="V397" s="45"/>
      <c r="W397" s="45"/>
    </row>
    <row r="398" spans="1:23" s="43" customFormat="1">
      <c r="A398" s="36">
        <v>81403</v>
      </c>
      <c r="B398" s="36" t="s">
        <v>16</v>
      </c>
      <c r="C398" s="36" t="s">
        <v>639</v>
      </c>
      <c r="D398" s="36">
        <v>8140</v>
      </c>
      <c r="E398" s="36">
        <v>3</v>
      </c>
      <c r="F398" s="37">
        <v>9</v>
      </c>
      <c r="G398" s="38">
        <v>15616.41375555555</v>
      </c>
      <c r="H398" s="38">
        <f>Table1[[#This Row],[Cost]]+IF(Table1[[#This Row],[n]]=0,0,IFERROR(VLOOKUP(Table1[[#This Row],[DRG]],HCPCs,5,0),0))</f>
        <v>15621.333309596492</v>
      </c>
      <c r="I398" s="39">
        <v>2.7073999999999998</v>
      </c>
      <c r="J398" s="39">
        <f>Table1[[#This Row],[W (3M)]]-IFERROR((Table1[[#This Row],[W (3M)]]-Table1[[#This Row],[Adjusted Cost]]*Casemix/TotalCost)*EXP(-a/Table1[[#This Row],[n]]),)</f>
        <v>1.9314981819817749</v>
      </c>
      <c r="K398" s="39">
        <f>VLOOKUP(Table1[[#This Row],[BaseDRG]],BaseDRGTable,13+Table1[[#This Row],[severity]],FALSE)</f>
        <v>1.9314981819817749</v>
      </c>
      <c r="L398" s="39">
        <f>IF(Table1[[#This Row],[W (severity)]]&lt;Table1[[#This Row],[W (curr)]],MAX(Table1[[#This Row],[W (severity)]],0.7*Table1[[#This Row],[W (curr)]]),Table1[[#This Row],[W (severity)]])</f>
        <v>1.9314981819817749</v>
      </c>
      <c r="M398" s="39">
        <f>ROUND(IF(VLOOKUP(Table1[[#This Row],[BaseDRG]],BaseDRGTable,8,0)&gt;0,Table1[[#This Row],[w (limit)]]*Current_CaseMix/$L$797,Table1[[#This Row],[w (limit)]]),10)</f>
        <v>2.0706242981999998</v>
      </c>
      <c r="N398" s="41">
        <f>Table1[[#This Row],[n]]</f>
        <v>9</v>
      </c>
      <c r="O398" s="56">
        <v>1.0903931576285217</v>
      </c>
      <c r="P398" s="40">
        <f>Table1[[#This Row],[W (proposed)]]/Table1[[#This Row],[W (curr)]]-1</f>
        <v>0.89897037019506509</v>
      </c>
      <c r="Q398" s="41">
        <f>RANK(Table1[[#This Row],[∆W%]],Table1[∆W%])</f>
        <v>39</v>
      </c>
      <c r="R398" s="55">
        <f>Table1[W (proposed)]-Table1[[#This Row],[W (curr)]]</f>
        <v>0.98023114057147809</v>
      </c>
      <c r="S398" s="46"/>
      <c r="T398" s="45"/>
      <c r="U398" s="45"/>
      <c r="V398" s="45"/>
      <c r="W398" s="45"/>
    </row>
    <row r="399" spans="1:23" s="43" customFormat="1">
      <c r="A399" s="36">
        <v>81501</v>
      </c>
      <c r="B399" s="36" t="s">
        <v>16</v>
      </c>
      <c r="C399" s="36" t="s">
        <v>104</v>
      </c>
      <c r="D399" s="36">
        <v>8150</v>
      </c>
      <c r="E399" s="36">
        <v>1</v>
      </c>
      <c r="F399" s="37">
        <v>438</v>
      </c>
      <c r="G399" s="38">
        <v>4737.2241627230142</v>
      </c>
      <c r="H399" s="38">
        <f>Table1[[#This Row],[Cost]]+IF(Table1[[#This Row],[n]]=0,0,IFERROR(VLOOKUP(Table1[[#This Row],[DRG]],HCPCs,5,0),0))</f>
        <v>4737.2241627230142</v>
      </c>
      <c r="I399" s="39">
        <v>0.84609999999999752</v>
      </c>
      <c r="J399" s="39">
        <f>Table1[[#This Row],[W (3M)]]-IFERROR((Table1[[#This Row],[W (3M)]]-Table1[[#This Row],[Adjusted Cost]]*Casemix/TotalCost)*EXP(-a/Table1[[#This Row],[n]]),)</f>
        <v>0.56437580630417128</v>
      </c>
      <c r="K399" s="39">
        <f>VLOOKUP(Table1[[#This Row],[BaseDRG]],BaseDRGTable,13+Table1[[#This Row],[severity]],FALSE)</f>
        <v>0.56437580630417128</v>
      </c>
      <c r="L399" s="39">
        <f>IF(Table1[[#This Row],[W (severity)]]&lt;Table1[[#This Row],[W (curr)]],MAX(Table1[[#This Row],[W (severity)]],0.7*Table1[[#This Row],[W (curr)]]),Table1[[#This Row],[W (severity)]])</f>
        <v>0.56437580630417128</v>
      </c>
      <c r="M399" s="39">
        <f>ROUND(IF(VLOOKUP(Table1[[#This Row],[BaseDRG]],BaseDRGTable,8,0)&gt;0,Table1[[#This Row],[w (limit)]]*Current_CaseMix/$L$797,Table1[[#This Row],[w (limit)]]),10)</f>
        <v>0.60502788389999995</v>
      </c>
      <c r="N399" s="41">
        <f>Table1[[#This Row],[n]]</f>
        <v>438</v>
      </c>
      <c r="O399" s="56">
        <v>0.47752637711469331</v>
      </c>
      <c r="P399" s="40">
        <f>Table1[[#This Row],[W (proposed)]]/Table1[[#This Row],[W (curr)]]-1</f>
        <v>0.26700411306218386</v>
      </c>
      <c r="Q399" s="41">
        <f>RANK(Table1[[#This Row],[∆W%]],Table1[∆W%])</f>
        <v>185</v>
      </c>
      <c r="R399" s="55">
        <f>Table1[W (proposed)]-Table1[[#This Row],[W (curr)]]</f>
        <v>0.12750150678530664</v>
      </c>
      <c r="S399" s="46"/>
      <c r="T399" s="45"/>
      <c r="U399" s="45"/>
      <c r="V399" s="45"/>
      <c r="W399" s="45"/>
    </row>
    <row r="400" spans="1:23" s="43" customFormat="1">
      <c r="A400" s="36">
        <v>81502</v>
      </c>
      <c r="B400" s="36" t="s">
        <v>16</v>
      </c>
      <c r="C400" s="36" t="s">
        <v>631</v>
      </c>
      <c r="D400" s="36">
        <v>8150</v>
      </c>
      <c r="E400" s="36">
        <v>2</v>
      </c>
      <c r="F400" s="37">
        <v>49</v>
      </c>
      <c r="G400" s="38">
        <v>8653.6811002661925</v>
      </c>
      <c r="H400" s="38">
        <f>Table1[[#This Row],[Cost]]+IF(Table1[[#This Row],[n]]=0,0,IFERROR(VLOOKUP(Table1[[#This Row],[DRG]],HCPCs,5,0),0))</f>
        <v>8653.6811002661925</v>
      </c>
      <c r="I400" s="39">
        <v>1.4164999999999994</v>
      </c>
      <c r="J400" s="39">
        <f>Table1[[#This Row],[W (3M)]]-IFERROR((Table1[[#This Row],[W (3M)]]-Table1[[#This Row],[Adjusted Cost]]*Casemix/TotalCost)*EXP(-a/Table1[[#This Row],[n]]),)</f>
        <v>1.0362860549439161</v>
      </c>
      <c r="K400" s="39">
        <f>VLOOKUP(Table1[[#This Row],[BaseDRG]],BaseDRGTable,13+Table1[[#This Row],[severity]],FALSE)</f>
        <v>1.0362860549439161</v>
      </c>
      <c r="L400" s="39">
        <f>IF(Table1[[#This Row],[W (severity)]]&lt;Table1[[#This Row],[W (curr)]],MAX(Table1[[#This Row],[W (severity)]],0.7*Table1[[#This Row],[W (curr)]]),Table1[[#This Row],[W (severity)]])</f>
        <v>1.0362860549439161</v>
      </c>
      <c r="M400" s="39">
        <f>ROUND(IF(VLOOKUP(Table1[[#This Row],[BaseDRG]],BaseDRGTable,8,0)&gt;0,Table1[[#This Row],[w (limit)]]*Current_CaseMix/$L$797,Table1[[#This Row],[w (limit)]]),10)</f>
        <v>1.1109299016</v>
      </c>
      <c r="N400" s="41">
        <f>Table1[[#This Row],[n]]</f>
        <v>49</v>
      </c>
      <c r="O400" s="56">
        <v>1.148880677394984</v>
      </c>
      <c r="P400" s="40">
        <f>Table1[[#This Row],[W (proposed)]]/Table1[[#This Row],[W (curr)]]-1</f>
        <v>-3.3032826247052061E-2</v>
      </c>
      <c r="Q400" s="41">
        <f>RANK(Table1[[#This Row],[∆W%]],Table1[∆W%])</f>
        <v>476</v>
      </c>
      <c r="R400" s="55">
        <f>Table1[W (proposed)]-Table1[[#This Row],[W (curr)]]</f>
        <v>-3.795077579498396E-2</v>
      </c>
      <c r="S400" s="46"/>
      <c r="T400" s="45"/>
      <c r="U400" s="45"/>
      <c r="V400" s="45"/>
      <c r="W400" s="45"/>
    </row>
    <row r="401" spans="1:23" s="43" customFormat="1">
      <c r="A401" s="36">
        <v>81503</v>
      </c>
      <c r="B401" s="36" t="s">
        <v>16</v>
      </c>
      <c r="C401" s="36" t="s">
        <v>720</v>
      </c>
      <c r="D401" s="36">
        <v>8150</v>
      </c>
      <c r="E401" s="36">
        <v>3</v>
      </c>
      <c r="F401" s="37">
        <v>16</v>
      </c>
      <c r="G401" s="38">
        <v>25880.919591306272</v>
      </c>
      <c r="H401" s="38">
        <f>Table1[[#This Row],[Cost]]+IF(Table1[[#This Row],[n]]=0,0,IFERROR(VLOOKUP(Table1[[#This Row],[DRG]],HCPCs,5,0),0))</f>
        <v>25880.919591306272</v>
      </c>
      <c r="I401" s="39">
        <v>3.0912000000000002</v>
      </c>
      <c r="J401" s="39">
        <f>Table1[[#This Row],[W (3M)]]-IFERROR((Table1[[#This Row],[W (3M)]]-Table1[[#This Row],[Adjusted Cost]]*Casemix/TotalCost)*EXP(-a/Table1[[#This Row],[n]]),)</f>
        <v>3.0810652681122028</v>
      </c>
      <c r="K401" s="39">
        <f>VLOOKUP(Table1[[#This Row],[BaseDRG]],BaseDRGTable,13+Table1[[#This Row],[severity]],FALSE)</f>
        <v>3.0810652681122028</v>
      </c>
      <c r="L401" s="39">
        <f>IF(Table1[[#This Row],[W (severity)]]&lt;Table1[[#This Row],[W (curr)]],MAX(Table1[[#This Row],[W (severity)]],0.7*Table1[[#This Row],[W (curr)]]),Table1[[#This Row],[W (severity)]])</f>
        <v>3.0810652681122028</v>
      </c>
      <c r="M401" s="39">
        <f>ROUND(IF(VLOOKUP(Table1[[#This Row],[BaseDRG]],BaseDRGTable,8,0)&gt;0,Table1[[#This Row],[w (limit)]]*Current_CaseMix/$L$797,Table1[[#This Row],[w (limit)]]),10)</f>
        <v>3.3029948814000001</v>
      </c>
      <c r="N401" s="41">
        <f>Table1[[#This Row],[n]]</f>
        <v>16</v>
      </c>
      <c r="O401" s="56">
        <v>2.0127496755689802</v>
      </c>
      <c r="P401" s="40">
        <f>Table1[[#This Row],[W (proposed)]]/Table1[[#This Row],[W (curr)]]-1</f>
        <v>0.64103610175283365</v>
      </c>
      <c r="Q401" s="41">
        <f>RANK(Table1[[#This Row],[∆W%]],Table1[∆W%])</f>
        <v>68</v>
      </c>
      <c r="R401" s="55">
        <f>Table1[W (proposed)]-Table1[[#This Row],[W (curr)]]</f>
        <v>1.2902452058310199</v>
      </c>
      <c r="S401" s="46"/>
      <c r="T401" s="45"/>
      <c r="U401" s="45"/>
      <c r="V401" s="45"/>
      <c r="W401" s="45"/>
    </row>
    <row r="402" spans="1:23" s="43" customFormat="1">
      <c r="A402" s="36">
        <v>81601</v>
      </c>
      <c r="B402" s="36" t="s">
        <v>16</v>
      </c>
      <c r="C402" s="36" t="s">
        <v>258</v>
      </c>
      <c r="D402" s="36">
        <v>8160</v>
      </c>
      <c r="E402" s="36">
        <v>1</v>
      </c>
      <c r="F402" s="37">
        <v>437</v>
      </c>
      <c r="G402" s="38">
        <v>7663.6130373956958</v>
      </c>
      <c r="H402" s="38">
        <f>Table1[[#This Row],[Cost]]+IF(Table1[[#This Row],[n]]=0,0,IFERROR(VLOOKUP(Table1[[#This Row],[DRG]],HCPCs,5,0),0))</f>
        <v>9981.6765921991228</v>
      </c>
      <c r="I402" s="39">
        <v>0.95960000000001178</v>
      </c>
      <c r="J402" s="39">
        <f>Table1[[#This Row],[W (3M)]]-IFERROR((Table1[[#This Row],[W (3M)]]-Table1[[#This Row],[Adjusted Cost]]*Casemix/TotalCost)*EXP(-a/Table1[[#This Row],[n]]),)</f>
        <v>1.1876778270922705</v>
      </c>
      <c r="K402" s="39">
        <f>VLOOKUP(Table1[[#This Row],[BaseDRG]],BaseDRGTable,13+Table1[[#This Row],[severity]],FALSE)</f>
        <v>1.1876778270922705</v>
      </c>
      <c r="L402" s="39">
        <f>IF(Table1[[#This Row],[W (severity)]]&lt;Table1[[#This Row],[W (curr)]],MAX(Table1[[#This Row],[W (severity)]],0.7*Table1[[#This Row],[W (curr)]]),Table1[[#This Row],[W (severity)]])</f>
        <v>1.1876778270922705</v>
      </c>
      <c r="M402" s="39">
        <f>ROUND(IF(VLOOKUP(Table1[[#This Row],[BaseDRG]],BaseDRGTable,8,0)&gt;0,Table1[[#This Row],[w (limit)]]*Current_CaseMix/$L$797,Table1[[#This Row],[w (limit)]]),10)</f>
        <v>1.2732264468000001</v>
      </c>
      <c r="N402" s="41">
        <f>Table1[[#This Row],[n]]</f>
        <v>437</v>
      </c>
      <c r="O402" s="56">
        <v>1.2270630475357487</v>
      </c>
      <c r="P402" s="40">
        <f>Table1[[#This Row],[W (proposed)]]/Table1[[#This Row],[W (curr)]]-1</f>
        <v>3.7621049184847655E-2</v>
      </c>
      <c r="Q402" s="41">
        <f>RANK(Table1[[#This Row],[∆W%]],Table1[∆W%])</f>
        <v>374</v>
      </c>
      <c r="R402" s="55">
        <f>Table1[W (proposed)]-Table1[[#This Row],[W (curr)]]</f>
        <v>4.6163399264251392E-2</v>
      </c>
      <c r="S402" s="46"/>
      <c r="T402" s="45"/>
      <c r="U402" s="45"/>
      <c r="V402" s="45"/>
      <c r="W402" s="45"/>
    </row>
    <row r="403" spans="1:23" s="43" customFormat="1">
      <c r="A403" s="36">
        <v>81602</v>
      </c>
      <c r="B403" s="36" t="s">
        <v>16</v>
      </c>
      <c r="C403" s="36" t="s">
        <v>731</v>
      </c>
      <c r="D403" s="36">
        <v>8160</v>
      </c>
      <c r="E403" s="36">
        <v>2</v>
      </c>
      <c r="F403" s="37">
        <v>112</v>
      </c>
      <c r="G403" s="38">
        <v>11511.794219582183</v>
      </c>
      <c r="H403" s="38">
        <f>Table1[[#This Row],[Cost]]+IF(Table1[[#This Row],[n]]=0,0,IFERROR(VLOOKUP(Table1[[#This Row],[DRG]],HCPCs,5,0),0))</f>
        <v>15548.879558889284</v>
      </c>
      <c r="I403" s="39">
        <v>1.644299999999995</v>
      </c>
      <c r="J403" s="39">
        <f>Table1[[#This Row],[W (3M)]]-IFERROR((Table1[[#This Row],[W (3M)]]-Table1[[#This Row],[Adjusted Cost]]*Casemix/TotalCost)*EXP(-a/Table1[[#This Row],[n]]),)</f>
        <v>1.8492775936484802</v>
      </c>
      <c r="K403" s="39">
        <f>VLOOKUP(Table1[[#This Row],[BaseDRG]],BaseDRGTable,13+Table1[[#This Row],[severity]],FALSE)</f>
        <v>1.8492775936484802</v>
      </c>
      <c r="L403" s="39">
        <f>IF(Table1[[#This Row],[W (severity)]]&lt;Table1[[#This Row],[W (curr)]],MAX(Table1[[#This Row],[W (severity)]],0.7*Table1[[#This Row],[W (curr)]]),Table1[[#This Row],[W (severity)]])</f>
        <v>1.8492775936484802</v>
      </c>
      <c r="M403" s="39">
        <f>ROUND(IF(VLOOKUP(Table1[[#This Row],[BaseDRG]],BaseDRGTable,8,0)&gt;0,Table1[[#This Row],[w (limit)]]*Current_CaseMix/$L$797,Table1[[#This Row],[w (limit)]]),10)</f>
        <v>1.9824813480000001</v>
      </c>
      <c r="N403" s="41">
        <f>Table1[[#This Row],[n]]</f>
        <v>112</v>
      </c>
      <c r="O403" s="56">
        <v>2.2244227820717688</v>
      </c>
      <c r="P403" s="40">
        <f>Table1[[#This Row],[W (proposed)]]/Table1[[#This Row],[W (curr)]]-1</f>
        <v>-0.10876593965038917</v>
      </c>
      <c r="Q403" s="41">
        <f>RANK(Table1[[#This Row],[∆W%]],Table1[∆W%])</f>
        <v>549</v>
      </c>
      <c r="R403" s="55">
        <f>Table1[W (proposed)]-Table1[[#This Row],[W (curr)]]</f>
        <v>-0.24194143407176871</v>
      </c>
      <c r="S403" s="46"/>
      <c r="T403" s="45"/>
      <c r="U403" s="45"/>
      <c r="V403" s="45"/>
      <c r="W403" s="45"/>
    </row>
    <row r="404" spans="1:23" s="43" customFormat="1">
      <c r="A404" s="36">
        <v>81603</v>
      </c>
      <c r="B404" s="36" t="s">
        <v>16</v>
      </c>
      <c r="C404" s="36" t="s">
        <v>679</v>
      </c>
      <c r="D404" s="36">
        <v>8160</v>
      </c>
      <c r="E404" s="36">
        <v>3</v>
      </c>
      <c r="F404" s="37">
        <v>48</v>
      </c>
      <c r="G404" s="38">
        <v>33512.795385439713</v>
      </c>
      <c r="H404" s="38">
        <f>Table1[[#This Row],[Cost]]+IF(Table1[[#This Row],[n]]=0,0,IFERROR(VLOOKUP(Table1[[#This Row],[DRG]],HCPCs,5,0),0))</f>
        <v>39264.545443857547</v>
      </c>
      <c r="I404" s="39">
        <v>3.3434999999999993</v>
      </c>
      <c r="J404" s="39">
        <f>Table1[[#This Row],[W (3M)]]-IFERROR((Table1[[#This Row],[W (3M)]]-Table1[[#This Row],[Adjusted Cost]]*Casemix/TotalCost)*EXP(-a/Table1[[#This Row],[n]]),)</f>
        <v>4.6515834166386307</v>
      </c>
      <c r="K404" s="39">
        <f>VLOOKUP(Table1[[#This Row],[BaseDRG]],BaseDRGTable,13+Table1[[#This Row],[severity]],FALSE)</f>
        <v>4.6515834166386307</v>
      </c>
      <c r="L404" s="39">
        <f>IF(Table1[[#This Row],[W (severity)]]&lt;Table1[[#This Row],[W (curr)]],MAX(Table1[[#This Row],[W (severity)]],0.7*Table1[[#This Row],[W (curr)]]),Table1[[#This Row],[W (severity)]])</f>
        <v>4.6515834166386307</v>
      </c>
      <c r="M404" s="39">
        <f>ROUND(IF(VLOOKUP(Table1[[#This Row],[BaseDRG]],BaseDRGTable,8,0)&gt;0,Table1[[#This Row],[w (limit)]]*Current_CaseMix/$L$797,Table1[[#This Row],[w (limit)]]),10)</f>
        <v>4.9866376978</v>
      </c>
      <c r="N404" s="41">
        <f>Table1[[#This Row],[n]]</f>
        <v>48</v>
      </c>
      <c r="O404" s="56">
        <v>3.3792526021054732</v>
      </c>
      <c r="P404" s="40">
        <f>Table1[[#This Row],[W (proposed)]]/Table1[[#This Row],[W (curr)]]-1</f>
        <v>0.47566290093052865</v>
      </c>
      <c r="Q404" s="41">
        <f>RANK(Table1[[#This Row],[∆W%]],Table1[∆W%])</f>
        <v>108</v>
      </c>
      <c r="R404" s="55">
        <f>Table1[W (proposed)]-Table1[[#This Row],[W (curr)]]</f>
        <v>1.6073850956945268</v>
      </c>
      <c r="S404" s="46"/>
      <c r="T404" s="45"/>
      <c r="U404" s="45"/>
      <c r="V404" s="45"/>
      <c r="W404" s="45"/>
    </row>
    <row r="405" spans="1:23" s="43" customFormat="1">
      <c r="A405" s="36">
        <v>81701</v>
      </c>
      <c r="B405" s="36" t="s">
        <v>16</v>
      </c>
      <c r="C405" s="36" t="s">
        <v>305</v>
      </c>
      <c r="D405" s="36">
        <v>8170</v>
      </c>
      <c r="E405" s="36">
        <v>1</v>
      </c>
      <c r="F405" s="37">
        <v>1588</v>
      </c>
      <c r="G405" s="38">
        <v>6420.3848388266651</v>
      </c>
      <c r="H405" s="38">
        <f>Table1[[#This Row],[Cost]]+IF(Table1[[#This Row],[n]]=0,0,IFERROR(VLOOKUP(Table1[[#This Row],[DRG]],HCPCs,5,0),0))</f>
        <v>7426.0317532697045</v>
      </c>
      <c r="I405" s="39">
        <v>1.1074000000000384</v>
      </c>
      <c r="J405" s="39">
        <f>Table1[[#This Row],[W (3M)]]-IFERROR((Table1[[#This Row],[W (3M)]]-Table1[[#This Row],[Adjusted Cost]]*Casemix/TotalCost)*EXP(-a/Table1[[#This Row],[n]]),)</f>
        <v>0.88401584803773514</v>
      </c>
      <c r="K405" s="39">
        <f>VLOOKUP(Table1[[#This Row],[BaseDRG]],BaseDRGTable,13+Table1[[#This Row],[severity]],FALSE)</f>
        <v>0.88401584803773514</v>
      </c>
      <c r="L405" s="39">
        <f>IF(Table1[[#This Row],[W (severity)]]&lt;Table1[[#This Row],[W (curr)]],MAX(Table1[[#This Row],[W (severity)]],0.7*Table1[[#This Row],[W (curr)]]),Table1[[#This Row],[W (severity)]])</f>
        <v>0.88401584803773514</v>
      </c>
      <c r="M405" s="39">
        <f>ROUND(IF(VLOOKUP(Table1[[#This Row],[BaseDRG]],BaseDRGTable,8,0)&gt;0,Table1[[#This Row],[w (limit)]]*Current_CaseMix/$L$797,Table1[[#This Row],[w (limit)]]),10)</f>
        <v>0.94769164790000004</v>
      </c>
      <c r="N405" s="41">
        <f>Table1[[#This Row],[n]]</f>
        <v>1588</v>
      </c>
      <c r="O405" s="56">
        <v>1.0663631050392228</v>
      </c>
      <c r="P405" s="40">
        <f>Table1[[#This Row],[W (proposed)]]/Table1[[#This Row],[W (curr)]]-1</f>
        <v>-0.11128616188841023</v>
      </c>
      <c r="Q405" s="41">
        <f>RANK(Table1[[#This Row],[∆W%]],Table1[∆W%])</f>
        <v>553</v>
      </c>
      <c r="R405" s="55">
        <f>Table1[W (proposed)]-Table1[[#This Row],[W (curr)]]</f>
        <v>-0.11867145713922278</v>
      </c>
      <c r="S405" s="46"/>
      <c r="T405" s="45"/>
      <c r="U405" s="45"/>
      <c r="V405" s="45"/>
      <c r="W405" s="45"/>
    </row>
    <row r="406" spans="1:23" s="43" customFormat="1">
      <c r="A406" s="36">
        <v>81702</v>
      </c>
      <c r="B406" s="36" t="s">
        <v>16</v>
      </c>
      <c r="C406" s="36" t="s">
        <v>595</v>
      </c>
      <c r="D406" s="36">
        <v>8170</v>
      </c>
      <c r="E406" s="36">
        <v>2</v>
      </c>
      <c r="F406" s="37">
        <v>81</v>
      </c>
      <c r="G406" s="38">
        <v>8659.8950077410736</v>
      </c>
      <c r="H406" s="38">
        <f>Table1[[#This Row],[Cost]]+IF(Table1[[#This Row],[n]]=0,0,IFERROR(VLOOKUP(Table1[[#This Row],[DRG]],HCPCs,5,0),0))</f>
        <v>10582.447363485668</v>
      </c>
      <c r="I406" s="39">
        <v>1.6204999999999978</v>
      </c>
      <c r="J406" s="39">
        <f>Table1[[#This Row],[W (3M)]]-IFERROR((Table1[[#This Row],[W (3M)]]-Table1[[#This Row],[Adjusted Cost]]*Casemix/TotalCost)*EXP(-a/Table1[[#This Row],[n]]),)</f>
        <v>1.2631509504084053</v>
      </c>
      <c r="K406" s="39">
        <f>VLOOKUP(Table1[[#This Row],[BaseDRG]],BaseDRGTable,13+Table1[[#This Row],[severity]],FALSE)</f>
        <v>1.2631509504084053</v>
      </c>
      <c r="L406" s="39">
        <f>IF(Table1[[#This Row],[W (severity)]]&lt;Table1[[#This Row],[W (curr)]],MAX(Table1[[#This Row],[W (severity)]],0.7*Table1[[#This Row],[W (curr)]]),Table1[[#This Row],[W (severity)]])</f>
        <v>1.3171944142897942</v>
      </c>
      <c r="M406" s="39">
        <f>ROUND(IF(VLOOKUP(Table1[[#This Row],[BaseDRG]],BaseDRGTable,8,0)&gt;0,Table1[[#This Row],[w (limit)]]*Current_CaseMix/$L$797,Table1[[#This Row],[w (limit)]]),10)</f>
        <v>1.412072134</v>
      </c>
      <c r="N406" s="41">
        <f>Table1[[#This Row],[n]]</f>
        <v>81</v>
      </c>
      <c r="O406" s="56">
        <v>1.8817063061282775</v>
      </c>
      <c r="P406" s="40">
        <f>Table1[[#This Row],[W (proposed)]]/Table1[[#This Row],[W (curr)]]-1</f>
        <v>-0.24957889049889925</v>
      </c>
      <c r="Q406" s="41">
        <f>RANK(Table1[[#This Row],[∆W%]],Table1[∆W%])</f>
        <v>753</v>
      </c>
      <c r="R406" s="55">
        <f>Table1[W (proposed)]-Table1[[#This Row],[W (curr)]]</f>
        <v>-0.46963417212827752</v>
      </c>
      <c r="S406" s="46"/>
      <c r="T406" s="45"/>
      <c r="U406" s="45"/>
      <c r="V406" s="45"/>
      <c r="W406" s="45"/>
    </row>
    <row r="407" spans="1:23" s="43" customFormat="1">
      <c r="A407" s="36">
        <v>81703</v>
      </c>
      <c r="B407" s="36" t="s">
        <v>16</v>
      </c>
      <c r="C407" s="36" t="s">
        <v>449</v>
      </c>
      <c r="D407" s="36">
        <v>8170</v>
      </c>
      <c r="E407" s="36">
        <v>3</v>
      </c>
      <c r="F407" s="37">
        <v>22</v>
      </c>
      <c r="G407" s="38">
        <v>15082.331604545459</v>
      </c>
      <c r="H407" s="38">
        <f>Table1[[#This Row],[Cost]]+IF(Table1[[#This Row],[n]]=0,0,IFERROR(VLOOKUP(Table1[[#This Row],[DRG]],HCPCs,5,0),0))</f>
        <v>18947.781224585051</v>
      </c>
      <c r="I407" s="39">
        <v>3.0760999999999998</v>
      </c>
      <c r="J407" s="39">
        <f>Table1[[#This Row],[W (3M)]]-IFERROR((Table1[[#This Row],[W (3M)]]-Table1[[#This Row],[Adjusted Cost]]*Casemix/TotalCost)*EXP(-a/Table1[[#This Row],[n]]),)</f>
        <v>2.2846210639312536</v>
      </c>
      <c r="K407" s="39">
        <f>VLOOKUP(Table1[[#This Row],[BaseDRG]],BaseDRGTable,13+Table1[[#This Row],[severity]],FALSE)</f>
        <v>2.2846210639312536</v>
      </c>
      <c r="L407" s="39">
        <f>IF(Table1[[#This Row],[W (severity)]]&lt;Table1[[#This Row],[W (curr)]],MAX(Table1[[#This Row],[W (severity)]],0.7*Table1[[#This Row],[W (curr)]]),Table1[[#This Row],[W (severity)]])</f>
        <v>2.2846210639312536</v>
      </c>
      <c r="M407" s="39">
        <f>ROUND(IF(VLOOKUP(Table1[[#This Row],[BaseDRG]],BaseDRGTable,8,0)&gt;0,Table1[[#This Row],[w (limit)]]*Current_CaseMix/$L$797,Table1[[#This Row],[w (limit)]]),10)</f>
        <v>2.4491826766</v>
      </c>
      <c r="N407" s="41">
        <f>Table1[[#This Row],[n]]</f>
        <v>22</v>
      </c>
      <c r="O407" s="56">
        <v>2.0775540691732619</v>
      </c>
      <c r="P407" s="40">
        <f>Table1[[#This Row],[W (proposed)]]/Table1[[#This Row],[W (curr)]]-1</f>
        <v>0.17887794736173745</v>
      </c>
      <c r="Q407" s="41">
        <f>RANK(Table1[[#This Row],[∆W%]],Table1[∆W%])</f>
        <v>240</v>
      </c>
      <c r="R407" s="55">
        <f>Table1[W (proposed)]-Table1[[#This Row],[W (curr)]]</f>
        <v>0.37162860742673809</v>
      </c>
      <c r="S407" s="46"/>
      <c r="T407" s="45"/>
      <c r="U407" s="45"/>
      <c r="V407" s="45"/>
      <c r="W407" s="45"/>
    </row>
    <row r="408" spans="1:23" s="43" customFormat="1">
      <c r="A408" s="36">
        <v>81801</v>
      </c>
      <c r="B408" s="36" t="s">
        <v>16</v>
      </c>
      <c r="C408" s="36" t="s">
        <v>64</v>
      </c>
      <c r="D408" s="36">
        <v>8180</v>
      </c>
      <c r="E408" s="36">
        <v>1</v>
      </c>
      <c r="F408" s="37">
        <v>1695</v>
      </c>
      <c r="G408" s="38">
        <v>5278.451144867031</v>
      </c>
      <c r="H408" s="38">
        <f>Table1[[#This Row],[Cost]]+IF(Table1[[#This Row],[n]]=0,0,IFERROR(VLOOKUP(Table1[[#This Row],[DRG]],HCPCs,5,0),0))</f>
        <v>6484.9120554216888</v>
      </c>
      <c r="I408" s="39">
        <v>0.90409999999998769</v>
      </c>
      <c r="J408" s="39">
        <f>Table1[[#This Row],[W (3M)]]-IFERROR((Table1[[#This Row],[W (3M)]]-Table1[[#This Row],[Adjusted Cost]]*Casemix/TotalCost)*EXP(-a/Table1[[#This Row],[n]]),)</f>
        <v>0.77194638349604394</v>
      </c>
      <c r="K408" s="39">
        <f>VLOOKUP(Table1[[#This Row],[BaseDRG]],BaseDRGTable,13+Table1[[#This Row],[severity]],FALSE)</f>
        <v>0.77194638349604394</v>
      </c>
      <c r="L408" s="39">
        <f>IF(Table1[[#This Row],[W (severity)]]&lt;Table1[[#This Row],[W (curr)]],MAX(Table1[[#This Row],[W (severity)]],0.7*Table1[[#This Row],[W (curr)]]),Table1[[#This Row],[W (severity)]])</f>
        <v>0.77194638349604394</v>
      </c>
      <c r="M408" s="39">
        <f>ROUND(IF(VLOOKUP(Table1[[#This Row],[BaseDRG]],BaseDRGTable,8,0)&gt;0,Table1[[#This Row],[w (limit)]]*Current_CaseMix/$L$797,Table1[[#This Row],[w (limit)]]),10)</f>
        <v>0.82754980229999997</v>
      </c>
      <c r="N408" s="41">
        <f>Table1[[#This Row],[n]]</f>
        <v>1695</v>
      </c>
      <c r="O408" s="56">
        <v>0.7830288304855576</v>
      </c>
      <c r="P408" s="40">
        <f>Table1[[#This Row],[W (proposed)]]/Table1[[#This Row],[W (curr)]]-1</f>
        <v>5.6857385170396402E-2</v>
      </c>
      <c r="Q408" s="41">
        <f>RANK(Table1[[#This Row],[∆W%]],Table1[∆W%])</f>
        <v>357</v>
      </c>
      <c r="R408" s="55">
        <f>Table1[W (proposed)]-Table1[[#This Row],[W (curr)]]</f>
        <v>4.4520971814442367E-2</v>
      </c>
      <c r="S408" s="46"/>
      <c r="T408" s="45"/>
      <c r="U408" s="45"/>
      <c r="V408" s="45"/>
      <c r="W408" s="45"/>
    </row>
    <row r="409" spans="1:23" s="43" customFormat="1">
      <c r="A409" s="36">
        <v>81802</v>
      </c>
      <c r="B409" s="36" t="s">
        <v>16</v>
      </c>
      <c r="C409" s="36" t="s">
        <v>402</v>
      </c>
      <c r="D409" s="36">
        <v>8180</v>
      </c>
      <c r="E409" s="36">
        <v>2</v>
      </c>
      <c r="F409" s="37">
        <v>98</v>
      </c>
      <c r="G409" s="38">
        <v>7658.5226477124907</v>
      </c>
      <c r="H409" s="38">
        <f>Table1[[#This Row],[Cost]]+IF(Table1[[#This Row],[n]]=0,0,IFERROR(VLOOKUP(Table1[[#This Row],[DRG]],HCPCs,5,0),0))</f>
        <v>9775.1114896413928</v>
      </c>
      <c r="I409" s="39">
        <v>1.3694999999999973</v>
      </c>
      <c r="J409" s="39">
        <f>Table1[[#This Row],[W (3M)]]-IFERROR((Table1[[#This Row],[W (3M)]]-Table1[[#This Row],[Adjusted Cost]]*Casemix/TotalCost)*EXP(-a/Table1[[#This Row],[n]]),)</f>
        <v>1.1651834957911253</v>
      </c>
      <c r="K409" s="39">
        <f>VLOOKUP(Table1[[#This Row],[BaseDRG]],BaseDRGTable,13+Table1[[#This Row],[severity]],FALSE)</f>
        <v>1.1651834957911253</v>
      </c>
      <c r="L409" s="39">
        <f>IF(Table1[[#This Row],[W (severity)]]&lt;Table1[[#This Row],[W (curr)]],MAX(Table1[[#This Row],[W (severity)]],0.7*Table1[[#This Row],[W (curr)]]),Table1[[#This Row],[W (severity)]])</f>
        <v>1.1651834957911253</v>
      </c>
      <c r="M409" s="39">
        <f>ROUND(IF(VLOOKUP(Table1[[#This Row],[BaseDRG]],BaseDRGTable,8,0)&gt;0,Table1[[#This Row],[w (limit)]]*Current_CaseMix/$L$797,Table1[[#This Row],[w (limit)]]),10)</f>
        <v>1.2491118453000001</v>
      </c>
      <c r="N409" s="41">
        <f>Table1[[#This Row],[n]]</f>
        <v>98</v>
      </c>
      <c r="O409" s="56">
        <v>1.3979808954870525</v>
      </c>
      <c r="P409" s="40">
        <f>Table1[[#This Row],[W (proposed)]]/Table1[[#This Row],[W (curr)]]-1</f>
        <v>-0.1064886155938396</v>
      </c>
      <c r="Q409" s="41">
        <f>RANK(Table1[[#This Row],[∆W%]],Table1[∆W%])</f>
        <v>547</v>
      </c>
      <c r="R409" s="55">
        <f>Table1[W (proposed)]-Table1[[#This Row],[W (curr)]]</f>
        <v>-0.14886905018705243</v>
      </c>
      <c r="S409" s="46"/>
      <c r="T409" s="45"/>
      <c r="U409" s="45"/>
      <c r="V409" s="45"/>
      <c r="W409" s="45"/>
    </row>
    <row r="410" spans="1:23" s="43" customFormat="1">
      <c r="A410" s="36">
        <v>81803</v>
      </c>
      <c r="B410" s="36" t="s">
        <v>16</v>
      </c>
      <c r="C410" s="36" t="s">
        <v>689</v>
      </c>
      <c r="D410" s="36">
        <v>8180</v>
      </c>
      <c r="E410" s="36">
        <v>3</v>
      </c>
      <c r="F410" s="37">
        <v>32</v>
      </c>
      <c r="G410" s="38">
        <v>10101.511161419998</v>
      </c>
      <c r="H410" s="38">
        <f>Table1[[#This Row],[Cost]]+IF(Table1[[#This Row],[n]]=0,0,IFERROR(VLOOKUP(Table1[[#This Row],[DRG]],HCPCs,5,0),0))</f>
        <v>12363.646465675845</v>
      </c>
      <c r="I410" s="39">
        <v>2.6223999999999994</v>
      </c>
      <c r="J410" s="39">
        <f>Table1[[#This Row],[W (3M)]]-IFERROR((Table1[[#This Row],[W (3M)]]-Table1[[#This Row],[Adjusted Cost]]*Casemix/TotalCost)*EXP(-a/Table1[[#This Row],[n]]),)</f>
        <v>1.5000290322088581</v>
      </c>
      <c r="K410" s="39">
        <f>VLOOKUP(Table1[[#This Row],[BaseDRG]],BaseDRGTable,13+Table1[[#This Row],[severity]],FALSE)</f>
        <v>1.5000290322088581</v>
      </c>
      <c r="L410" s="39">
        <f>IF(Table1[[#This Row],[W (severity)]]&lt;Table1[[#This Row],[W (curr)]],MAX(Table1[[#This Row],[W (severity)]],0.7*Table1[[#This Row],[W (curr)]]),Table1[[#This Row],[W (severity)]])</f>
        <v>1.5000290322088581</v>
      </c>
      <c r="M410" s="39">
        <f>ROUND(IF(VLOOKUP(Table1[[#This Row],[BaseDRG]],BaseDRGTable,8,0)&gt;0,Table1[[#This Row],[w (limit)]]*Current_CaseMix/$L$797,Table1[[#This Row],[w (limit)]]),10)</f>
        <v>1.6080763580999999</v>
      </c>
      <c r="N410" s="41">
        <f>Table1[[#This Row],[n]]</f>
        <v>32</v>
      </c>
      <c r="O410" s="56">
        <v>2.1427891877042624</v>
      </c>
      <c r="P410" s="40">
        <f>Table1[[#This Row],[W (proposed)]]/Table1[[#This Row],[W (curr)]]-1</f>
        <v>-0.24954056734677765</v>
      </c>
      <c r="Q410" s="41">
        <f>RANK(Table1[[#This Row],[∆W%]],Table1[∆W%])</f>
        <v>673</v>
      </c>
      <c r="R410" s="55">
        <f>Table1[W (proposed)]-Table1[[#This Row],[W (curr)]]</f>
        <v>-0.53471282960426247</v>
      </c>
      <c r="S410" s="46"/>
      <c r="T410" s="45"/>
      <c r="U410" s="45"/>
      <c r="V410" s="45"/>
      <c r="W410" s="45"/>
    </row>
    <row r="411" spans="1:23" s="43" customFormat="1">
      <c r="A411" s="36">
        <v>84101</v>
      </c>
      <c r="B411" s="36" t="s">
        <v>16</v>
      </c>
      <c r="C411" s="36" t="s">
        <v>119</v>
      </c>
      <c r="D411" s="36">
        <v>8410</v>
      </c>
      <c r="E411" s="36">
        <v>1</v>
      </c>
      <c r="F411" s="37">
        <v>63</v>
      </c>
      <c r="G411" s="38">
        <v>8081.525424794746</v>
      </c>
      <c r="H411" s="38">
        <f>Table1[[#This Row],[Cost]]+IF(Table1[[#This Row],[n]]=0,0,IFERROR(VLOOKUP(Table1[[#This Row],[DRG]],HCPCs,5,0),0))</f>
        <v>8743.5073934534812</v>
      </c>
      <c r="I411" s="39">
        <v>0.55969999999999964</v>
      </c>
      <c r="J411" s="39">
        <f>Table1[[#This Row],[W (3M)]]-IFERROR((Table1[[#This Row],[W (3M)]]-Table1[[#This Row],[Adjusted Cost]]*Casemix/TotalCost)*EXP(-a/Table1[[#This Row],[n]]),)</f>
        <v>1.0346497803758095</v>
      </c>
      <c r="K411" s="39">
        <f>VLOOKUP(Table1[[#This Row],[BaseDRG]],BaseDRGTable,13+Table1[[#This Row],[severity]],FALSE)</f>
        <v>1.0346497803758095</v>
      </c>
      <c r="L411" s="39">
        <f>IF(Table1[[#This Row],[W (severity)]]&lt;Table1[[#This Row],[W (curr)]],MAX(Table1[[#This Row],[W (severity)]],0.7*Table1[[#This Row],[W (curr)]]),Table1[[#This Row],[W (severity)]])</f>
        <v>1.0697901231059213</v>
      </c>
      <c r="M411" s="39">
        <f>ROUND(IF(VLOOKUP(Table1[[#This Row],[BaseDRG]],BaseDRGTable,8,0)&gt;0,Table1[[#This Row],[w (limit)]]*Current_CaseMix/$L$797,Table1[[#This Row],[w (limit)]]),10)</f>
        <v>1.1468472729999999</v>
      </c>
      <c r="N411" s="41">
        <f>Table1[[#This Row],[n]]</f>
        <v>63</v>
      </c>
      <c r="O411" s="56">
        <v>1.5282716044370306</v>
      </c>
      <c r="P411" s="40">
        <f>Table1[[#This Row],[W (proposed)]]/Table1[[#This Row],[W (curr)]]-1</f>
        <v>-0.24957889051242044</v>
      </c>
      <c r="Q411" s="41">
        <f>RANK(Table1[[#This Row],[∆W%]],Table1[∆W%])</f>
        <v>772</v>
      </c>
      <c r="R411" s="55">
        <f>Table1[W (proposed)]-Table1[[#This Row],[W (curr)]]</f>
        <v>-0.38142433143703069</v>
      </c>
      <c r="S411" s="46"/>
      <c r="T411" s="45"/>
      <c r="U411" s="45"/>
      <c r="V411" s="45"/>
      <c r="W411" s="45"/>
    </row>
    <row r="412" spans="1:23" s="43" customFormat="1">
      <c r="A412" s="36">
        <v>84102</v>
      </c>
      <c r="B412" s="36" t="s">
        <v>16</v>
      </c>
      <c r="C412" s="36" t="s">
        <v>715</v>
      </c>
      <c r="D412" s="36">
        <v>8410</v>
      </c>
      <c r="E412" s="36">
        <v>2</v>
      </c>
      <c r="F412" s="37">
        <v>32</v>
      </c>
      <c r="G412" s="38">
        <v>15287.431614818544</v>
      </c>
      <c r="H412" s="38">
        <f>Table1[[#This Row],[Cost]]+IF(Table1[[#This Row],[n]]=0,0,IFERROR(VLOOKUP(Table1[[#This Row],[DRG]],HCPCs,5,0),0))</f>
        <v>19259.072977401331</v>
      </c>
      <c r="I412" s="39">
        <v>0.73969999999999947</v>
      </c>
      <c r="J412" s="39">
        <f>Table1[[#This Row],[W (3M)]]-IFERROR((Table1[[#This Row],[W (3M)]]-Table1[[#This Row],[Adjusted Cost]]*Casemix/TotalCost)*EXP(-a/Table1[[#This Row],[n]]),)</f>
        <v>2.2540272745128944</v>
      </c>
      <c r="K412" s="39">
        <f>VLOOKUP(Table1[[#This Row],[BaseDRG]],BaseDRGTable,13+Table1[[#This Row],[severity]],FALSE)</f>
        <v>2.2540272745128944</v>
      </c>
      <c r="L412" s="39">
        <f>IF(Table1[[#This Row],[W (severity)]]&lt;Table1[[#This Row],[W (curr)]],MAX(Table1[[#This Row],[W (severity)]],0.7*Table1[[#This Row],[W (curr)]]),Table1[[#This Row],[W (severity)]])</f>
        <v>2.2540272745128944</v>
      </c>
      <c r="M412" s="39">
        <f>ROUND(IF(VLOOKUP(Table1[[#This Row],[BaseDRG]],BaseDRGTable,8,0)&gt;0,Table1[[#This Row],[w (limit)]]*Current_CaseMix/$L$797,Table1[[#This Row],[w (limit)]]),10)</f>
        <v>2.4163852117000002</v>
      </c>
      <c r="N412" s="41">
        <f>Table1[[#This Row],[n]]</f>
        <v>32</v>
      </c>
      <c r="O412" s="56">
        <v>2.0197650630732027</v>
      </c>
      <c r="P412" s="40">
        <f>Table1[[#This Row],[W (proposed)]]/Table1[[#This Row],[W (curr)]]-1</f>
        <v>0.19636944706000325</v>
      </c>
      <c r="Q412" s="41">
        <f>RANK(Table1[[#This Row],[∆W%]],Table1[∆W%])</f>
        <v>232</v>
      </c>
      <c r="R412" s="55">
        <f>Table1[W (proposed)]-Table1[[#This Row],[W (curr)]]</f>
        <v>0.39662014862679751</v>
      </c>
      <c r="S412" s="46"/>
      <c r="T412" s="45"/>
      <c r="U412" s="45"/>
      <c r="V412" s="45"/>
      <c r="W412" s="45"/>
    </row>
    <row r="413" spans="1:23" s="43" customFormat="1">
      <c r="A413" s="36">
        <v>84103</v>
      </c>
      <c r="B413" s="36" t="s">
        <v>16</v>
      </c>
      <c r="C413" s="36" t="s">
        <v>364</v>
      </c>
      <c r="D413" s="36">
        <v>8410</v>
      </c>
      <c r="E413" s="36">
        <v>3</v>
      </c>
      <c r="F413" s="37">
        <v>55</v>
      </c>
      <c r="G413" s="38">
        <v>35804.6584112458</v>
      </c>
      <c r="H413" s="38">
        <f>Table1[[#This Row],[Cost]]+IF(Table1[[#This Row],[n]]=0,0,IFERROR(VLOOKUP(Table1[[#This Row],[DRG]],HCPCs,5,0),0))</f>
        <v>40685.485832255697</v>
      </c>
      <c r="I413" s="39">
        <v>1.2796000000000001</v>
      </c>
      <c r="J413" s="39">
        <f>Table1[[#This Row],[W (3M)]]-IFERROR((Table1[[#This Row],[W (3M)]]-Table1[[#This Row],[Adjusted Cost]]*Casemix/TotalCost)*EXP(-a/Table1[[#This Row],[n]]),)</f>
        <v>4.7912469388320993</v>
      </c>
      <c r="K413" s="39">
        <f>VLOOKUP(Table1[[#This Row],[BaseDRG]],BaseDRGTable,13+Table1[[#This Row],[severity]],FALSE)</f>
        <v>4.7912469388320993</v>
      </c>
      <c r="L413" s="39">
        <f>IF(Table1[[#This Row],[W (severity)]]&lt;Table1[[#This Row],[W (curr)]],MAX(Table1[[#This Row],[W (severity)]],0.7*Table1[[#This Row],[W (curr)]]),Table1[[#This Row],[W (severity)]])</f>
        <v>4.7912469388320993</v>
      </c>
      <c r="M413" s="39">
        <f>ROUND(IF(VLOOKUP(Table1[[#This Row],[BaseDRG]],BaseDRGTable,8,0)&gt;0,Table1[[#This Row],[w (limit)]]*Current_CaseMix/$L$797,Table1[[#This Row],[w (limit)]]),10)</f>
        <v>5.1363612054000001</v>
      </c>
      <c r="N413" s="41">
        <f>Table1[[#This Row],[n]]</f>
        <v>55</v>
      </c>
      <c r="O413" s="56">
        <v>3.3973664954674034</v>
      </c>
      <c r="P413" s="40">
        <f>Table1[[#This Row],[W (proposed)]]/Table1[[#This Row],[W (curr)]]-1</f>
        <v>0.51186550295726896</v>
      </c>
      <c r="Q413" s="41">
        <f>RANK(Table1[[#This Row],[∆W%]],Table1[∆W%])</f>
        <v>99</v>
      </c>
      <c r="R413" s="55">
        <f>Table1[W (proposed)]-Table1[[#This Row],[W (curr)]]</f>
        <v>1.7389947099325966</v>
      </c>
      <c r="S413" s="46"/>
      <c r="T413" s="45"/>
      <c r="U413" s="45"/>
      <c r="V413" s="45"/>
      <c r="W413" s="45"/>
    </row>
    <row r="414" spans="1:23" s="43" customFormat="1">
      <c r="A414" s="36">
        <v>84111</v>
      </c>
      <c r="B414" s="36" t="s">
        <v>16</v>
      </c>
      <c r="C414" s="36" t="s">
        <v>110</v>
      </c>
      <c r="D414" s="36">
        <v>8411</v>
      </c>
      <c r="E414" s="36">
        <v>1</v>
      </c>
      <c r="F414" s="37">
        <v>37</v>
      </c>
      <c r="G414" s="38">
        <v>6156.7284063063071</v>
      </c>
      <c r="H414" s="38">
        <f>Table1[[#This Row],[Cost]]+IF(Table1[[#This Row],[n]]=0,0,IFERROR(VLOOKUP(Table1[[#This Row],[DRG]],HCPCs,5,0),0))</f>
        <v>6199.3408183242891</v>
      </c>
      <c r="I414" s="39">
        <v>0.53349999999999997</v>
      </c>
      <c r="J414" s="39">
        <f>Table1[[#This Row],[W (3M)]]-IFERROR((Table1[[#This Row],[W (3M)]]-Table1[[#This Row],[Adjusted Cost]]*Casemix/TotalCost)*EXP(-a/Table1[[#This Row],[n]]),)</f>
        <v>0.73352123863752783</v>
      </c>
      <c r="K414" s="39">
        <f>VLOOKUP(Table1[[#This Row],[BaseDRG]],BaseDRGTable,13+Table1[[#This Row],[severity]],FALSE)</f>
        <v>0.73352123863752783</v>
      </c>
      <c r="L414" s="39">
        <f>IF(Table1[[#This Row],[W (severity)]]&lt;Table1[[#This Row],[W (curr)]],MAX(Table1[[#This Row],[W (severity)]],0.7*Table1[[#This Row],[W (curr)]]),Table1[[#This Row],[W (severity)]])</f>
        <v>0.73352123863752783</v>
      </c>
      <c r="M414" s="39">
        <f>ROUND(IF(VLOOKUP(Table1[[#This Row],[BaseDRG]],BaseDRGTable,8,0)&gt;0,Table1[[#This Row],[w (limit)]]*Current_CaseMix/$L$797,Table1[[#This Row],[w (limit)]]),10)</f>
        <v>0.78635688820000005</v>
      </c>
      <c r="N414" s="41">
        <f>Table1[[#This Row],[n]]</f>
        <v>37</v>
      </c>
      <c r="O414" s="56">
        <v>1.000531664682113</v>
      </c>
      <c r="P414" s="40">
        <f>Table1[[#This Row],[W (proposed)]]/Table1[[#This Row],[W (curr)]]-1</f>
        <v>-0.21406096782570105</v>
      </c>
      <c r="Q414" s="41">
        <f>RANK(Table1[[#This Row],[∆W%]],Table1[∆W%])</f>
        <v>657</v>
      </c>
      <c r="R414" s="55">
        <f>Table1[W (proposed)]-Table1[[#This Row],[W (curr)]]</f>
        <v>-0.21417477648211292</v>
      </c>
      <c r="S414" s="46"/>
      <c r="T414" s="45"/>
      <c r="U414" s="45"/>
      <c r="V414" s="45"/>
      <c r="W414" s="45"/>
    </row>
    <row r="415" spans="1:23" s="43" customFormat="1">
      <c r="A415" s="36">
        <v>84112</v>
      </c>
      <c r="B415" s="36" t="s">
        <v>16</v>
      </c>
      <c r="C415" s="36" t="s">
        <v>700</v>
      </c>
      <c r="D415" s="36">
        <v>8411</v>
      </c>
      <c r="E415" s="36">
        <v>2</v>
      </c>
      <c r="F415" s="37">
        <v>22</v>
      </c>
      <c r="G415" s="38">
        <v>9964.7332636363644</v>
      </c>
      <c r="H415" s="38">
        <f>Table1[[#This Row],[Cost]]+IF(Table1[[#This Row],[n]]=0,0,IFERROR(VLOOKUP(Table1[[#This Row],[DRG]],HCPCs,5,0),0))</f>
        <v>10184.207095600792</v>
      </c>
      <c r="I415" s="39">
        <v>0.73440000000000061</v>
      </c>
      <c r="J415" s="39">
        <f>Table1[[#This Row],[W (3M)]]-IFERROR((Table1[[#This Row],[W (3M)]]-Table1[[#This Row],[Adjusted Cost]]*Casemix/TotalCost)*EXP(-a/Table1[[#This Row],[n]]),)</f>
        <v>1.1951399502789652</v>
      </c>
      <c r="K415" s="39">
        <f>VLOOKUP(Table1[[#This Row],[BaseDRG]],BaseDRGTable,13+Table1[[#This Row],[severity]],FALSE)</f>
        <v>1.1951399502789652</v>
      </c>
      <c r="L415" s="39">
        <f>IF(Table1[[#This Row],[W (severity)]]&lt;Table1[[#This Row],[W (curr)]],MAX(Table1[[#This Row],[W (severity)]],0.7*Table1[[#This Row],[W (curr)]]),Table1[[#This Row],[W (severity)]])</f>
        <v>1.1971002687170624</v>
      </c>
      <c r="M415" s="39">
        <f>ROUND(IF(VLOOKUP(Table1[[#This Row],[BaseDRG]],BaseDRGTable,8,0)&gt;0,Table1[[#This Row],[w (limit)]]*Current_CaseMix/$L$797,Table1[[#This Row],[w (limit)]]),10)</f>
        <v>1.2833275882999999</v>
      </c>
      <c r="N415" s="41">
        <f>Table1[[#This Row],[n]]</f>
        <v>22</v>
      </c>
      <c r="O415" s="56">
        <v>1.7101432410243749</v>
      </c>
      <c r="P415" s="40">
        <f>Table1[[#This Row],[W (proposed)]]/Table1[[#This Row],[W (curr)]]-1</f>
        <v>-0.2495788905195524</v>
      </c>
      <c r="Q415" s="41">
        <f>RANK(Table1[[#This Row],[∆W%]],Table1[∆W%])</f>
        <v>778</v>
      </c>
      <c r="R415" s="55">
        <f>Table1[W (proposed)]-Table1[[#This Row],[W (curr)]]</f>
        <v>-0.42681565272437494</v>
      </c>
      <c r="S415" s="46"/>
      <c r="T415" s="45"/>
      <c r="U415" s="45"/>
      <c r="V415" s="45"/>
      <c r="W415" s="45"/>
    </row>
    <row r="416" spans="1:23" s="43" customFormat="1">
      <c r="A416" s="36">
        <v>84113</v>
      </c>
      <c r="B416" s="36" t="s">
        <v>16</v>
      </c>
      <c r="C416" s="36" t="s">
        <v>651</v>
      </c>
      <c r="D416" s="36">
        <v>8411</v>
      </c>
      <c r="E416" s="36">
        <v>3</v>
      </c>
      <c r="F416" s="37">
        <v>31</v>
      </c>
      <c r="G416" s="38">
        <v>20804.157699931773</v>
      </c>
      <c r="H416" s="38">
        <f>Table1[[#This Row],[Cost]]+IF(Table1[[#This Row],[n]]=0,0,IFERROR(VLOOKUP(Table1[[#This Row],[DRG]],HCPCs,5,0),0))</f>
        <v>21812.022905485897</v>
      </c>
      <c r="I416" s="39">
        <v>1.3035000000000001</v>
      </c>
      <c r="J416" s="39">
        <f>Table1[[#This Row],[W (3M)]]-IFERROR((Table1[[#This Row],[W (3M)]]-Table1[[#This Row],[Adjusted Cost]]*Casemix/TotalCost)*EXP(-a/Table1[[#This Row],[n]]),)</f>
        <v>2.5633002403537928</v>
      </c>
      <c r="K416" s="39">
        <f>VLOOKUP(Table1[[#This Row],[BaseDRG]],BaseDRGTable,13+Table1[[#This Row],[severity]],FALSE)</f>
        <v>2.5633002403537928</v>
      </c>
      <c r="L416" s="39">
        <f>IF(Table1[[#This Row],[W (severity)]]&lt;Table1[[#This Row],[W (curr)]],MAX(Table1[[#This Row],[W (severity)]],0.7*Table1[[#This Row],[W (curr)]]),Table1[[#This Row],[W (severity)]])</f>
        <v>2.5633002403537928</v>
      </c>
      <c r="M416" s="39">
        <f>ROUND(IF(VLOOKUP(Table1[[#This Row],[BaseDRG]],BaseDRGTable,8,0)&gt;0,Table1[[#This Row],[w (limit)]]*Current_CaseMix/$L$797,Table1[[#This Row],[w (limit)]]),10)</f>
        <v>2.7479351577000002</v>
      </c>
      <c r="N416" s="41">
        <f>Table1[[#This Row],[n]]</f>
        <v>31</v>
      </c>
      <c r="O416" s="56">
        <v>2.8513899137827203</v>
      </c>
      <c r="P416" s="40">
        <f>Table1[[#This Row],[W (proposed)]]/Table1[[#This Row],[W (curr)]]-1</f>
        <v>-3.6282219973723162E-2</v>
      </c>
      <c r="Q416" s="41">
        <f>RANK(Table1[[#This Row],[∆W%]],Table1[∆W%])</f>
        <v>480</v>
      </c>
      <c r="R416" s="55">
        <f>Table1[W (proposed)]-Table1[[#This Row],[W (curr)]]</f>
        <v>-0.10345475608272015</v>
      </c>
      <c r="S416" s="46"/>
      <c r="T416" s="45"/>
      <c r="U416" s="45"/>
      <c r="V416" s="45"/>
      <c r="W416" s="45"/>
    </row>
    <row r="417" spans="1:23" s="43" customFormat="1">
      <c r="A417" s="36">
        <v>84121</v>
      </c>
      <c r="B417" s="36" t="s">
        <v>16</v>
      </c>
      <c r="C417" s="36" t="s">
        <v>95</v>
      </c>
      <c r="D417" s="36">
        <v>8412</v>
      </c>
      <c r="E417" s="36">
        <v>1</v>
      </c>
      <c r="F417" s="37">
        <v>512</v>
      </c>
      <c r="G417" s="38">
        <v>3374.0403305088244</v>
      </c>
      <c r="H417" s="38">
        <f>Table1[[#This Row],[Cost]]+IF(Table1[[#This Row],[n]]=0,0,IFERROR(VLOOKUP(Table1[[#This Row],[DRG]],HCPCs,5,0),0))</f>
        <v>3571.5674395797569</v>
      </c>
      <c r="I417" s="39">
        <v>0.49870000000000275</v>
      </c>
      <c r="J417" s="39">
        <f>Table1[[#This Row],[W (3M)]]-IFERROR((Table1[[#This Row],[W (3M)]]-Table1[[#This Row],[Adjusted Cost]]*Casemix/TotalCost)*EXP(-a/Table1[[#This Row],[n]]),)</f>
        <v>0.4252302496158139</v>
      </c>
      <c r="K417" s="39">
        <f>VLOOKUP(Table1[[#This Row],[BaseDRG]],BaseDRGTable,13+Table1[[#This Row],[severity]],FALSE)</f>
        <v>0.4252302496158139</v>
      </c>
      <c r="L417" s="39">
        <f>IF(Table1[[#This Row],[W (severity)]]&lt;Table1[[#This Row],[W (curr)]],MAX(Table1[[#This Row],[W (severity)]],0.7*Table1[[#This Row],[W (curr)]]),Table1[[#This Row],[W (severity)]])</f>
        <v>0.4252302496158139</v>
      </c>
      <c r="M417" s="39">
        <f>ROUND(IF(VLOOKUP(Table1[[#This Row],[BaseDRG]],BaseDRGTable,8,0)&gt;0,Table1[[#This Row],[w (limit)]]*Current_CaseMix/$L$797,Table1[[#This Row],[w (limit)]]),10)</f>
        <v>0.45585965099999998</v>
      </c>
      <c r="N417" s="41">
        <f>Table1[[#This Row],[n]]</f>
        <v>512</v>
      </c>
      <c r="O417" s="56">
        <v>0.40865736939049352</v>
      </c>
      <c r="P417" s="40">
        <f>Table1[[#This Row],[W (proposed)]]/Table1[[#This Row],[W (curr)]]-1</f>
        <v>0.11550576386254319</v>
      </c>
      <c r="Q417" s="41">
        <f>RANK(Table1[[#This Row],[∆W%]],Table1[∆W%])</f>
        <v>298</v>
      </c>
      <c r="R417" s="55">
        <f>Table1[W (proposed)]-Table1[[#This Row],[W (curr)]]</f>
        <v>4.7202281609506458E-2</v>
      </c>
      <c r="S417" s="46"/>
      <c r="T417" s="45"/>
      <c r="U417" s="45"/>
      <c r="V417" s="45"/>
      <c r="W417" s="45"/>
    </row>
    <row r="418" spans="1:23" s="43" customFormat="1">
      <c r="A418" s="36">
        <v>84122</v>
      </c>
      <c r="B418" s="36" t="s">
        <v>16</v>
      </c>
      <c r="C418" s="36" t="s">
        <v>759</v>
      </c>
      <c r="D418" s="36">
        <v>8412</v>
      </c>
      <c r="E418" s="36">
        <v>2</v>
      </c>
      <c r="F418" s="37">
        <v>72</v>
      </c>
      <c r="G418" s="38">
        <v>8500.7450647595342</v>
      </c>
      <c r="H418" s="38">
        <f>Table1[[#This Row],[Cost]]+IF(Table1[[#This Row],[n]]=0,0,IFERROR(VLOOKUP(Table1[[#This Row],[DRG]],HCPCs,5,0),0))</f>
        <v>9511.2414082023897</v>
      </c>
      <c r="I418" s="39">
        <v>0.71020000000000028</v>
      </c>
      <c r="J418" s="39">
        <f>Table1[[#This Row],[W (3M)]]-IFERROR((Table1[[#This Row],[W (3M)]]-Table1[[#This Row],[Adjusted Cost]]*Casemix/TotalCost)*EXP(-a/Table1[[#This Row],[n]]),)</f>
        <v>1.127439096642783</v>
      </c>
      <c r="K418" s="39">
        <f>VLOOKUP(Table1[[#This Row],[BaseDRG]],BaseDRGTable,13+Table1[[#This Row],[severity]],FALSE)</f>
        <v>1.127439096642783</v>
      </c>
      <c r="L418" s="39">
        <f>IF(Table1[[#This Row],[W (severity)]]&lt;Table1[[#This Row],[W (curr)]],MAX(Table1[[#This Row],[W (severity)]],0.7*Table1[[#This Row],[W (curr)]]),Table1[[#This Row],[W (severity)]])</f>
        <v>1.127439096642783</v>
      </c>
      <c r="M418" s="39">
        <f>ROUND(IF(VLOOKUP(Table1[[#This Row],[BaseDRG]],BaseDRGTable,8,0)&gt;0,Table1[[#This Row],[w (limit)]]*Current_CaseMix/$L$797,Table1[[#This Row],[w (limit)]]),10)</f>
        <v>1.2086487111999999</v>
      </c>
      <c r="N418" s="41">
        <f>Table1[[#This Row],[n]]</f>
        <v>72</v>
      </c>
      <c r="O418" s="56">
        <v>0.79317511423166598</v>
      </c>
      <c r="P418" s="40">
        <f>Table1[[#This Row],[W (proposed)]]/Table1[[#This Row],[W (curr)]]-1</f>
        <v>0.52381068129046837</v>
      </c>
      <c r="Q418" s="41">
        <f>RANK(Table1[[#This Row],[∆W%]],Table1[∆W%])</f>
        <v>96</v>
      </c>
      <c r="R418" s="55">
        <f>Table1[W (proposed)]-Table1[[#This Row],[W (curr)]]</f>
        <v>0.41547359696833397</v>
      </c>
      <c r="S418" s="46"/>
      <c r="T418" s="45"/>
      <c r="U418" s="45"/>
      <c r="V418" s="45"/>
      <c r="W418" s="45"/>
    </row>
    <row r="419" spans="1:23" s="43" customFormat="1">
      <c r="A419" s="36">
        <v>84123</v>
      </c>
      <c r="B419" s="36" t="s">
        <v>16</v>
      </c>
      <c r="C419" s="36" t="s">
        <v>441</v>
      </c>
      <c r="D419" s="36">
        <v>8412</v>
      </c>
      <c r="E419" s="36">
        <v>3</v>
      </c>
      <c r="F419" s="37">
        <v>48</v>
      </c>
      <c r="G419" s="38">
        <v>17615.422338163477</v>
      </c>
      <c r="H419" s="38">
        <f>Table1[[#This Row],[Cost]]+IF(Table1[[#This Row],[n]]=0,0,IFERROR(VLOOKUP(Table1[[#This Row],[DRG]],HCPCs,5,0),0))</f>
        <v>21399.118035063708</v>
      </c>
      <c r="I419" s="39">
        <v>1.1986000000000001</v>
      </c>
      <c r="J419" s="39">
        <f>Table1[[#This Row],[W (3M)]]-IFERROR((Table1[[#This Row],[W (3M)]]-Table1[[#This Row],[Adjusted Cost]]*Casemix/TotalCost)*EXP(-a/Table1[[#This Row],[n]]),)</f>
        <v>2.5247987030091785</v>
      </c>
      <c r="K419" s="39">
        <f>VLOOKUP(Table1[[#This Row],[BaseDRG]],BaseDRGTable,13+Table1[[#This Row],[severity]],FALSE)</f>
        <v>2.5247987030091785</v>
      </c>
      <c r="L419" s="39">
        <f>IF(Table1[[#This Row],[W (severity)]]&lt;Table1[[#This Row],[W (curr)]],MAX(Table1[[#This Row],[W (severity)]],0.7*Table1[[#This Row],[W (curr)]]),Table1[[#This Row],[W (severity)]])</f>
        <v>2.5247987030091785</v>
      </c>
      <c r="M419" s="39">
        <f>ROUND(IF(VLOOKUP(Table1[[#This Row],[BaseDRG]],BaseDRGTable,8,0)&gt;0,Table1[[#This Row],[w (limit)]]*Current_CaseMix/$L$797,Table1[[#This Row],[w (limit)]]),10)</f>
        <v>2.7066603485999998</v>
      </c>
      <c r="N419" s="41">
        <f>Table1[[#This Row],[n]]</f>
        <v>48</v>
      </c>
      <c r="O419" s="56">
        <v>2.4791592889000631</v>
      </c>
      <c r="P419" s="40">
        <f>Table1[[#This Row],[W (proposed)]]/Table1[[#This Row],[W (curr)]]-1</f>
        <v>9.1765406409554551E-2</v>
      </c>
      <c r="Q419" s="41">
        <f>RANK(Table1[[#This Row],[∆W%]],Table1[∆W%])</f>
        <v>314</v>
      </c>
      <c r="R419" s="55">
        <f>Table1[W (proposed)]-Table1[[#This Row],[W (curr)]]</f>
        <v>0.22750105969993673</v>
      </c>
      <c r="S419" s="46"/>
      <c r="T419" s="45"/>
      <c r="U419" s="45"/>
      <c r="V419" s="45"/>
      <c r="W419" s="45"/>
    </row>
    <row r="420" spans="1:23" s="43" customFormat="1">
      <c r="A420" s="36">
        <v>84131</v>
      </c>
      <c r="B420" s="36" t="s">
        <v>16</v>
      </c>
      <c r="C420" s="36" t="s">
        <v>240</v>
      </c>
      <c r="D420" s="36">
        <v>8413</v>
      </c>
      <c r="E420" s="36">
        <v>1</v>
      </c>
      <c r="F420" s="37">
        <v>23</v>
      </c>
      <c r="G420" s="38">
        <v>9544.7057207509879</v>
      </c>
      <c r="H420" s="38">
        <f>Table1[[#This Row],[Cost]]+IF(Table1[[#This Row],[n]]=0,0,IFERROR(VLOOKUP(Table1[[#This Row],[DRG]],HCPCs,5,0),0))</f>
        <v>9963.3442301011492</v>
      </c>
      <c r="I420" s="39">
        <v>0.69979999999999987</v>
      </c>
      <c r="J420" s="39">
        <f>Table1[[#This Row],[W (3M)]]-IFERROR((Table1[[#This Row],[W (3M)]]-Table1[[#This Row],[Adjusted Cost]]*Casemix/TotalCost)*EXP(-a/Table1[[#This Row],[n]]),)</f>
        <v>1.1692960603002065</v>
      </c>
      <c r="K420" s="39">
        <f>VLOOKUP(Table1[[#This Row],[BaseDRG]],BaseDRGTable,13+Table1[[#This Row],[severity]],FALSE)</f>
        <v>1.1692960603002065</v>
      </c>
      <c r="L420" s="39">
        <f>IF(Table1[[#This Row],[W (severity)]]&lt;Table1[[#This Row],[W (curr)]],MAX(Table1[[#This Row],[W (severity)]],0.7*Table1[[#This Row],[W (curr)]]),Table1[[#This Row],[W (severity)]])</f>
        <v>1.1692960603002065</v>
      </c>
      <c r="M420" s="39">
        <f>ROUND(IF(VLOOKUP(Table1[[#This Row],[BaseDRG]],BaseDRGTable,8,0)&gt;0,Table1[[#This Row],[w (limit)]]*Current_CaseMix/$L$797,Table1[[#This Row],[w (limit)]]),10)</f>
        <v>1.2535206383999999</v>
      </c>
      <c r="N420" s="41">
        <f>Table1[[#This Row],[n]]</f>
        <v>23</v>
      </c>
      <c r="O420" s="56">
        <v>0.93516386182465194</v>
      </c>
      <c r="P420" s="40">
        <f>Table1[[#This Row],[W (proposed)]]/Table1[[#This Row],[W (curr)]]-1</f>
        <v>0.3404288698177278</v>
      </c>
      <c r="Q420" s="41">
        <f>RANK(Table1[[#This Row],[∆W%]],Table1[∆W%])</f>
        <v>151</v>
      </c>
      <c r="R420" s="55">
        <f>Table1[W (proposed)]-Table1[[#This Row],[W (curr)]]</f>
        <v>0.318356776575348</v>
      </c>
      <c r="S420" s="46"/>
      <c r="T420" s="45"/>
      <c r="U420" s="45"/>
      <c r="V420" s="45"/>
      <c r="W420" s="45"/>
    </row>
    <row r="421" spans="1:23" s="43" customFormat="1">
      <c r="A421" s="36">
        <v>84132</v>
      </c>
      <c r="B421" s="36" t="s">
        <v>16</v>
      </c>
      <c r="C421" s="36" t="s">
        <v>443</v>
      </c>
      <c r="D421" s="36">
        <v>8413</v>
      </c>
      <c r="E421" s="36">
        <v>2</v>
      </c>
      <c r="F421" s="37">
        <v>32</v>
      </c>
      <c r="G421" s="38">
        <v>17935.490084764031</v>
      </c>
      <c r="H421" s="38">
        <f>Table1[[#This Row],[Cost]]+IF(Table1[[#This Row],[n]]=0,0,IFERROR(VLOOKUP(Table1[[#This Row],[DRG]],HCPCs,5,0),0))</f>
        <v>18774.302409995562</v>
      </c>
      <c r="I421" s="39">
        <v>0.96650000000000003</v>
      </c>
      <c r="J421" s="39">
        <f>Table1[[#This Row],[W (3M)]]-IFERROR((Table1[[#This Row],[W (3M)]]-Table1[[#This Row],[Adjusted Cost]]*Casemix/TotalCost)*EXP(-a/Table1[[#This Row],[n]]),)</f>
        <v>2.2033505191547902</v>
      </c>
      <c r="K421" s="39">
        <f>VLOOKUP(Table1[[#This Row],[BaseDRG]],BaseDRGTable,13+Table1[[#This Row],[severity]],FALSE)</f>
        <v>2.2033505191547902</v>
      </c>
      <c r="L421" s="39">
        <f>IF(Table1[[#This Row],[W (severity)]]&lt;Table1[[#This Row],[W (curr)]],MAX(Table1[[#This Row],[W (severity)]],0.7*Table1[[#This Row],[W (curr)]]),Table1[[#This Row],[W (severity)]])</f>
        <v>2.2033505191547902</v>
      </c>
      <c r="M421" s="39">
        <f>ROUND(IF(VLOOKUP(Table1[[#This Row],[BaseDRG]],BaseDRGTable,8,0)&gt;0,Table1[[#This Row],[w (limit)]]*Current_CaseMix/$L$797,Table1[[#This Row],[w (limit)]]),10)</f>
        <v>2.3620582017</v>
      </c>
      <c r="N421" s="41">
        <f>Table1[[#This Row],[n]]</f>
        <v>32</v>
      </c>
      <c r="O421" s="56">
        <v>1.7454231458457179</v>
      </c>
      <c r="P421" s="40">
        <f>Table1[[#This Row],[W (proposed)]]/Table1[[#This Row],[W (curr)]]-1</f>
        <v>0.35328685615401367</v>
      </c>
      <c r="Q421" s="41">
        <f>RANK(Table1[[#This Row],[∆W%]],Table1[∆W%])</f>
        <v>146</v>
      </c>
      <c r="R421" s="55">
        <f>Table1[W (proposed)]-Table1[[#This Row],[W (curr)]]</f>
        <v>0.61663505585428213</v>
      </c>
      <c r="S421" s="46"/>
      <c r="T421" s="45"/>
      <c r="U421" s="45"/>
      <c r="V421" s="45"/>
      <c r="W421" s="45"/>
    </row>
    <row r="422" spans="1:23" s="43" customFormat="1">
      <c r="A422" s="36">
        <v>84133</v>
      </c>
      <c r="B422" s="36" t="s">
        <v>16</v>
      </c>
      <c r="C422" s="36" t="s">
        <v>726</v>
      </c>
      <c r="D422" s="36">
        <v>8413</v>
      </c>
      <c r="E422" s="36">
        <v>3</v>
      </c>
      <c r="F422" s="37">
        <v>20</v>
      </c>
      <c r="G422" s="38">
        <v>29587.366355207992</v>
      </c>
      <c r="H422" s="38">
        <f>Table1[[#This Row],[Cost]]+IF(Table1[[#This Row],[n]]=0,0,IFERROR(VLOOKUP(Table1[[#This Row],[DRG]],HCPCs,5,0),0))</f>
        <v>31944.077011090078</v>
      </c>
      <c r="I422" s="39">
        <v>1.7418000000000002</v>
      </c>
      <c r="J422" s="39">
        <f>Table1[[#This Row],[W (3M)]]-IFERROR((Table1[[#This Row],[W (3M)]]-Table1[[#This Row],[Adjusted Cost]]*Casemix/TotalCost)*EXP(-a/Table1[[#This Row],[n]]),)</f>
        <v>3.7214385881730458</v>
      </c>
      <c r="K422" s="39">
        <f>VLOOKUP(Table1[[#This Row],[BaseDRG]],BaseDRGTable,13+Table1[[#This Row],[severity]],FALSE)</f>
        <v>3.7214385881730458</v>
      </c>
      <c r="L422" s="39">
        <f>IF(Table1[[#This Row],[W (severity)]]&lt;Table1[[#This Row],[W (curr)]],MAX(Table1[[#This Row],[W (severity)]],0.7*Table1[[#This Row],[W (curr)]]),Table1[[#This Row],[W (severity)]])</f>
        <v>3.7214385881730458</v>
      </c>
      <c r="M422" s="39">
        <f>ROUND(IF(VLOOKUP(Table1[[#This Row],[BaseDRG]],BaseDRGTable,8,0)&gt;0,Table1[[#This Row],[w (limit)]]*Current_CaseMix/$L$797,Table1[[#This Row],[w (limit)]]),10)</f>
        <v>3.9894943919000001</v>
      </c>
      <c r="N422" s="41">
        <f>Table1[[#This Row],[n]]</f>
        <v>20</v>
      </c>
      <c r="O422" s="56">
        <v>1.8002333457323541</v>
      </c>
      <c r="P422" s="40">
        <f>Table1[[#This Row],[W (proposed)]]/Table1[[#This Row],[W (curr)]]-1</f>
        <v>1.2160984859865662</v>
      </c>
      <c r="Q422" s="41">
        <f>RANK(Table1[[#This Row],[∆W%]],Table1[∆W%])</f>
        <v>24</v>
      </c>
      <c r="R422" s="55">
        <f>Table1[W (proposed)]-Table1[[#This Row],[W (curr)]]</f>
        <v>2.1892610461676458</v>
      </c>
      <c r="S422" s="46"/>
      <c r="T422" s="45"/>
      <c r="U422" s="45"/>
      <c r="V422" s="45"/>
      <c r="W422" s="45"/>
    </row>
    <row r="423" spans="1:23" s="43" customFormat="1">
      <c r="A423" s="36">
        <v>84141</v>
      </c>
      <c r="B423" s="36" t="s">
        <v>16</v>
      </c>
      <c r="C423" s="36" t="s">
        <v>219</v>
      </c>
      <c r="D423" s="36">
        <v>8414</v>
      </c>
      <c r="E423" s="36">
        <v>1</v>
      </c>
      <c r="F423" s="37">
        <v>9</v>
      </c>
      <c r="G423" s="38">
        <v>9020.5629444444457</v>
      </c>
      <c r="H423" s="38">
        <f>Table1[[#This Row],[Cost]]+IF(Table1[[#This Row],[n]]=0,0,IFERROR(VLOOKUP(Table1[[#This Row],[DRG]],HCPCs,5,0),0))</f>
        <v>9020.5629444444457</v>
      </c>
      <c r="I423" s="39">
        <v>0.85839999999999972</v>
      </c>
      <c r="J423" s="39">
        <f>Table1[[#This Row],[W (3M)]]-IFERROR((Table1[[#This Row],[W (3M)]]-Table1[[#This Row],[Adjusted Cost]]*Casemix/TotalCost)*EXP(-a/Table1[[#This Row],[n]]),)</f>
        <v>1.0553850474161801</v>
      </c>
      <c r="K423" s="39">
        <f>VLOOKUP(Table1[[#This Row],[BaseDRG]],BaseDRGTable,13+Table1[[#This Row],[severity]],FALSE)</f>
        <v>1.0553850474161801</v>
      </c>
      <c r="L423" s="39">
        <f>IF(Table1[[#This Row],[W (severity)]]&lt;Table1[[#This Row],[W (curr)]],MAX(Table1[[#This Row],[W (severity)]],0.7*Table1[[#This Row],[W (curr)]]),Table1[[#This Row],[W (severity)]])</f>
        <v>1.0553850474161801</v>
      </c>
      <c r="M423" s="39">
        <f>ROUND(IF(VLOOKUP(Table1[[#This Row],[BaseDRG]],BaseDRGTable,8,0)&gt;0,Table1[[#This Row],[w (limit)]]*Current_CaseMix/$L$797,Table1[[#This Row],[w (limit)]]),10)</f>
        <v>1.1314045975</v>
      </c>
      <c r="N423" s="41">
        <f>Table1[[#This Row],[n]]</f>
        <v>9</v>
      </c>
      <c r="O423" s="56">
        <v>1.2360249531541851</v>
      </c>
      <c r="P423" s="40">
        <f>Table1[[#This Row],[W (proposed)]]/Table1[[#This Row],[W (curr)]]-1</f>
        <v>-8.4642591872604811E-2</v>
      </c>
      <c r="Q423" s="41">
        <f>RANK(Table1[[#This Row],[∆W%]],Table1[∆W%])</f>
        <v>531</v>
      </c>
      <c r="R423" s="55">
        <f>Table1[W (proposed)]-Table1[[#This Row],[W (curr)]]</f>
        <v>-0.10462035565418515</v>
      </c>
      <c r="S423" s="46"/>
      <c r="T423" s="45"/>
      <c r="U423" s="45"/>
      <c r="V423" s="45"/>
      <c r="W423" s="45"/>
    </row>
    <row r="424" spans="1:23" s="43" customFormat="1">
      <c r="A424" s="36">
        <v>84142</v>
      </c>
      <c r="B424" s="36" t="s">
        <v>16</v>
      </c>
      <c r="C424" s="36" t="s">
        <v>623</v>
      </c>
      <c r="D424" s="36">
        <v>8414</v>
      </c>
      <c r="E424" s="36">
        <v>2</v>
      </c>
      <c r="F424" s="37">
        <v>13</v>
      </c>
      <c r="G424" s="38">
        <v>15081.35756923077</v>
      </c>
      <c r="H424" s="38">
        <f>Table1[[#This Row],[Cost]]+IF(Table1[[#This Row],[n]]=0,0,IFERROR(VLOOKUP(Table1[[#This Row],[DRG]],HCPCs,5,0),0))</f>
        <v>15110.615935074511</v>
      </c>
      <c r="I424" s="39">
        <v>1.2390000000000001</v>
      </c>
      <c r="J424" s="39">
        <f>Table1[[#This Row],[W (3M)]]-IFERROR((Table1[[#This Row],[W (3M)]]-Table1[[#This Row],[Adjusted Cost]]*Casemix/TotalCost)*EXP(-a/Table1[[#This Row],[n]]),)</f>
        <v>1.7651838372372111</v>
      </c>
      <c r="K424" s="39">
        <f>VLOOKUP(Table1[[#This Row],[BaseDRG]],BaseDRGTable,13+Table1[[#This Row],[severity]],FALSE)</f>
        <v>1.7651838372372111</v>
      </c>
      <c r="L424" s="39">
        <f>IF(Table1[[#This Row],[W (severity)]]&lt;Table1[[#This Row],[W (curr)]],MAX(Table1[[#This Row],[W (severity)]],0.7*Table1[[#This Row],[W (curr)]]),Table1[[#This Row],[W (severity)]])</f>
        <v>1.7651838372372111</v>
      </c>
      <c r="M424" s="39">
        <f>ROUND(IF(VLOOKUP(Table1[[#This Row],[BaseDRG]],BaseDRGTable,8,0)&gt;0,Table1[[#This Row],[w (limit)]]*Current_CaseMix/$L$797,Table1[[#This Row],[w (limit)]]),10)</f>
        <v>1.8923303052</v>
      </c>
      <c r="N424" s="41">
        <f>Table1[[#This Row],[n]]</f>
        <v>13</v>
      </c>
      <c r="O424" s="56">
        <v>1.5730544223907514</v>
      </c>
      <c r="P424" s="40">
        <f>Table1[[#This Row],[W (proposed)]]/Table1[[#This Row],[W (curr)]]-1</f>
        <v>0.2029655670297843</v>
      </c>
      <c r="Q424" s="41">
        <f>RANK(Table1[[#This Row],[∆W%]],Table1[∆W%])</f>
        <v>225</v>
      </c>
      <c r="R424" s="55">
        <f>Table1[W (proposed)]-Table1[[#This Row],[W (curr)]]</f>
        <v>0.31927588280924857</v>
      </c>
      <c r="S424" s="46"/>
      <c r="T424" s="45"/>
      <c r="U424" s="45"/>
      <c r="V424" s="45"/>
      <c r="W424" s="45"/>
    </row>
    <row r="425" spans="1:23" s="43" customFormat="1">
      <c r="A425" s="36">
        <v>84143</v>
      </c>
      <c r="B425" s="36" t="s">
        <v>16</v>
      </c>
      <c r="C425" s="36" t="s">
        <v>325</v>
      </c>
      <c r="D425" s="36">
        <v>8414</v>
      </c>
      <c r="E425" s="36">
        <v>3</v>
      </c>
      <c r="F425" s="37">
        <v>11</v>
      </c>
      <c r="G425" s="38">
        <v>24538.018550205477</v>
      </c>
      <c r="H425" s="38">
        <f>Table1[[#This Row],[Cost]]+IF(Table1[[#This Row],[n]]=0,0,IFERROR(VLOOKUP(Table1[[#This Row],[DRG]],HCPCs,5,0),0))</f>
        <v>24679.291332847413</v>
      </c>
      <c r="I425" s="39">
        <v>2.1071999999999997</v>
      </c>
      <c r="J425" s="39">
        <f>Table1[[#This Row],[W (3M)]]-IFERROR((Table1[[#This Row],[W (3M)]]-Table1[[#This Row],[Adjusted Cost]]*Casemix/TotalCost)*EXP(-a/Table1[[#This Row],[n]]),)</f>
        <v>2.8792754278989992</v>
      </c>
      <c r="K425" s="39">
        <f>VLOOKUP(Table1[[#This Row],[BaseDRG]],BaseDRGTable,13+Table1[[#This Row],[severity]],FALSE)</f>
        <v>2.8792754278989992</v>
      </c>
      <c r="L425" s="39">
        <f>IF(Table1[[#This Row],[W (severity)]]&lt;Table1[[#This Row],[W (curr)]],MAX(Table1[[#This Row],[W (severity)]],0.7*Table1[[#This Row],[W (curr)]]),Table1[[#This Row],[W (severity)]])</f>
        <v>5.2581566397718689</v>
      </c>
      <c r="M425" s="39">
        <f>ROUND(IF(VLOOKUP(Table1[[#This Row],[BaseDRG]],BaseDRGTable,8,0)&gt;0,Table1[[#This Row],[w (limit)]]*Current_CaseMix/$L$797,Table1[[#This Row],[w (limit)]]),10)</f>
        <v>5.6369024851000002</v>
      </c>
      <c r="N425" s="41">
        <f>Table1[[#This Row],[n]]</f>
        <v>11</v>
      </c>
      <c r="O425" s="56">
        <v>7.5116523425312414</v>
      </c>
      <c r="P425" s="40">
        <f>Table1[[#This Row],[W (proposed)]]/Table1[[#This Row],[W (curr)]]-1</f>
        <v>-0.24957889049475057</v>
      </c>
      <c r="Q425" s="41">
        <f>RANK(Table1[[#This Row],[∆W%]],Table1[∆W%])</f>
        <v>740</v>
      </c>
      <c r="R425" s="55">
        <f>Table1[W (proposed)]-Table1[[#This Row],[W (curr)]]</f>
        <v>-1.8747498574312411</v>
      </c>
      <c r="S425" s="46"/>
      <c r="T425" s="45"/>
      <c r="U425" s="45"/>
      <c r="V425" s="45"/>
      <c r="W425" s="45"/>
    </row>
    <row r="426" spans="1:23" s="43" customFormat="1">
      <c r="A426" s="36">
        <v>84151</v>
      </c>
      <c r="B426" s="36" t="s">
        <v>16</v>
      </c>
      <c r="C426" s="36" t="s">
        <v>229</v>
      </c>
      <c r="D426" s="36">
        <v>8415</v>
      </c>
      <c r="E426" s="36">
        <v>1</v>
      </c>
      <c r="F426" s="37">
        <v>18</v>
      </c>
      <c r="G426" s="38">
        <v>7397.615083333335</v>
      </c>
      <c r="H426" s="38">
        <f>Table1[[#This Row],[Cost]]+IF(Table1[[#This Row],[n]]=0,0,IFERROR(VLOOKUP(Table1[[#This Row],[DRG]],HCPCs,5,0),0))</f>
        <v>7398.1002946467888</v>
      </c>
      <c r="I426" s="39">
        <v>0.6466999999999995</v>
      </c>
      <c r="J426" s="39">
        <f>Table1[[#This Row],[W (3M)]]-IFERROR((Table1[[#This Row],[W (3M)]]-Table1[[#This Row],[Adjusted Cost]]*Casemix/TotalCost)*EXP(-a/Table1[[#This Row],[n]]),)</f>
        <v>0.87041166649625323</v>
      </c>
      <c r="K426" s="39">
        <f>VLOOKUP(Table1[[#This Row],[BaseDRG]],BaseDRGTable,13+Table1[[#This Row],[severity]],FALSE)</f>
        <v>0.87041166649625323</v>
      </c>
      <c r="L426" s="39">
        <f>IF(Table1[[#This Row],[W (severity)]]&lt;Table1[[#This Row],[W (curr)]],MAX(Table1[[#This Row],[W (severity)]],0.7*Table1[[#This Row],[W (curr)]]),Table1[[#This Row],[W (severity)]])</f>
        <v>0.87041166649625323</v>
      </c>
      <c r="M426" s="39">
        <f>ROUND(IF(VLOOKUP(Table1[[#This Row],[BaseDRG]],BaseDRGTable,8,0)&gt;0,Table1[[#This Row],[w (limit)]]*Current_CaseMix/$L$797,Table1[[#This Row],[w (limit)]]),10)</f>
        <v>0.93310755499999998</v>
      </c>
      <c r="N426" s="41">
        <f>Table1[[#This Row],[n]]</f>
        <v>18</v>
      </c>
      <c r="O426" s="56">
        <v>0.73196949847102089</v>
      </c>
      <c r="P426" s="40">
        <f>Table1[[#This Row],[W (proposed)]]/Table1[[#This Row],[W (curr)]]-1</f>
        <v>0.27479021591627473</v>
      </c>
      <c r="Q426" s="41">
        <f>RANK(Table1[[#This Row],[∆W%]],Table1[∆W%])</f>
        <v>180</v>
      </c>
      <c r="R426" s="55">
        <f>Table1[W (proposed)]-Table1[[#This Row],[W (curr)]]</f>
        <v>0.20113805652897909</v>
      </c>
      <c r="S426" s="46"/>
      <c r="T426" s="45"/>
      <c r="U426" s="45"/>
      <c r="V426" s="45"/>
      <c r="W426" s="45"/>
    </row>
    <row r="427" spans="1:23" s="43" customFormat="1">
      <c r="A427" s="36">
        <v>84152</v>
      </c>
      <c r="B427" s="36" t="s">
        <v>16</v>
      </c>
      <c r="C427" s="36" t="s">
        <v>455</v>
      </c>
      <c r="D427" s="36">
        <v>8415</v>
      </c>
      <c r="E427" s="36">
        <v>2</v>
      </c>
      <c r="F427" s="37">
        <v>8</v>
      </c>
      <c r="G427" s="38">
        <v>17025.096512500008</v>
      </c>
      <c r="H427" s="38">
        <f>Table1[[#This Row],[Cost]]+IF(Table1[[#This Row],[n]]=0,0,IFERROR(VLOOKUP(Table1[[#This Row],[DRG]],HCPCs,5,0),0))</f>
        <v>17211.3432382184</v>
      </c>
      <c r="I427" s="39">
        <v>0.95960000000000001</v>
      </c>
      <c r="J427" s="39">
        <f>Table1[[#This Row],[W (3M)]]-IFERROR((Table1[[#This Row],[W (3M)]]-Table1[[#This Row],[Adjusted Cost]]*Casemix/TotalCost)*EXP(-a/Table1[[#This Row],[n]]),)</f>
        <v>1.9449916052034109</v>
      </c>
      <c r="K427" s="39">
        <f>VLOOKUP(Table1[[#This Row],[BaseDRG]],BaseDRGTable,13+Table1[[#This Row],[severity]],FALSE)</f>
        <v>1.9449916052034109</v>
      </c>
      <c r="L427" s="39">
        <f>IF(Table1[[#This Row],[W (severity)]]&lt;Table1[[#This Row],[W (curr)]],MAX(Table1[[#This Row],[W (severity)]],0.7*Table1[[#This Row],[W (curr)]]),Table1[[#This Row],[W (severity)]])</f>
        <v>1.9449916052034109</v>
      </c>
      <c r="M427" s="39">
        <f>ROUND(IF(VLOOKUP(Table1[[#This Row],[BaseDRG]],BaseDRGTable,8,0)&gt;0,Table1[[#This Row],[w (limit)]]*Current_CaseMix/$L$797,Table1[[#This Row],[w (limit)]]),10)</f>
        <v>2.0850896548</v>
      </c>
      <c r="N427" s="41">
        <f>Table1[[#This Row],[n]]</f>
        <v>8</v>
      </c>
      <c r="O427" s="56">
        <v>1.3176155866389705</v>
      </c>
      <c r="P427" s="40">
        <f>Table1[[#This Row],[W (proposed)]]/Table1[[#This Row],[W (curr)]]-1</f>
        <v>0.5824719105810936</v>
      </c>
      <c r="Q427" s="41">
        <f>RANK(Table1[[#This Row],[∆W%]],Table1[∆W%])</f>
        <v>82</v>
      </c>
      <c r="R427" s="55">
        <f>Table1[W (proposed)]-Table1[[#This Row],[W (curr)]]</f>
        <v>0.76747406816102948</v>
      </c>
      <c r="S427" s="46"/>
      <c r="T427" s="45"/>
      <c r="U427" s="45"/>
      <c r="V427" s="45"/>
      <c r="W427" s="45"/>
    </row>
    <row r="428" spans="1:23" s="43" customFormat="1">
      <c r="A428" s="36">
        <v>84153</v>
      </c>
      <c r="B428" s="36" t="s">
        <v>16</v>
      </c>
      <c r="C428" s="36" t="s">
        <v>415</v>
      </c>
      <c r="D428" s="36">
        <v>8415</v>
      </c>
      <c r="E428" s="36">
        <v>3</v>
      </c>
      <c r="F428" s="37">
        <v>8</v>
      </c>
      <c r="G428" s="38">
        <v>23990.86742499996</v>
      </c>
      <c r="H428" s="38">
        <f>Table1[[#This Row],[Cost]]+IF(Table1[[#This Row],[n]]=0,0,IFERROR(VLOOKUP(Table1[[#This Row],[DRG]],HCPCs,5,0),0))</f>
        <v>23990.86742499996</v>
      </c>
      <c r="I428" s="39">
        <v>1.8451</v>
      </c>
      <c r="J428" s="39">
        <f>Table1[[#This Row],[W (3M)]]-IFERROR((Table1[[#This Row],[W (3M)]]-Table1[[#This Row],[Adjusted Cost]]*Casemix/TotalCost)*EXP(-a/Table1[[#This Row],[n]]),)</f>
        <v>2.7594175236089642</v>
      </c>
      <c r="K428" s="39">
        <f>VLOOKUP(Table1[[#This Row],[BaseDRG]],BaseDRGTable,13+Table1[[#This Row],[severity]],FALSE)</f>
        <v>2.7594175236089642</v>
      </c>
      <c r="L428" s="39">
        <f>IF(Table1[[#This Row],[W (severity)]]&lt;Table1[[#This Row],[W (curr)]],MAX(Table1[[#This Row],[W (severity)]],0.7*Table1[[#This Row],[W (curr)]]),Table1[[#This Row],[W (severity)]])</f>
        <v>2.7594175236089642</v>
      </c>
      <c r="M428" s="39">
        <f>ROUND(IF(VLOOKUP(Table1[[#This Row],[BaseDRG]],BaseDRGTable,8,0)&gt;0,Table1[[#This Row],[w (limit)]]*Current_CaseMix/$L$797,Table1[[#This Row],[w (limit)]]),10)</f>
        <v>2.9581787995000002</v>
      </c>
      <c r="N428" s="41">
        <f>Table1[[#This Row],[n]]</f>
        <v>8</v>
      </c>
      <c r="O428" s="56">
        <v>2.5851521349859374</v>
      </c>
      <c r="P428" s="40">
        <f>Table1[[#This Row],[W (proposed)]]/Table1[[#This Row],[W (curr)]]-1</f>
        <v>0.14429582671972696</v>
      </c>
      <c r="Q428" s="41">
        <f>RANK(Table1[[#This Row],[∆W%]],Table1[∆W%])</f>
        <v>276</v>
      </c>
      <c r="R428" s="55">
        <f>Table1[W (proposed)]-Table1[[#This Row],[W (curr)]]</f>
        <v>0.37302666451406274</v>
      </c>
      <c r="S428" s="46"/>
      <c r="T428" s="45"/>
      <c r="U428" s="45"/>
      <c r="V428" s="45"/>
      <c r="W428" s="45"/>
    </row>
    <row r="429" spans="1:23" s="43" customFormat="1">
      <c r="A429" s="36">
        <v>84161</v>
      </c>
      <c r="B429" s="36" t="s">
        <v>16</v>
      </c>
      <c r="C429" s="36" t="s">
        <v>83</v>
      </c>
      <c r="D429" s="36">
        <v>8416</v>
      </c>
      <c r="E429" s="36">
        <v>1</v>
      </c>
      <c r="F429" s="37">
        <v>79</v>
      </c>
      <c r="G429" s="38">
        <v>6996.2652666969907</v>
      </c>
      <c r="H429" s="38">
        <f>Table1[[#This Row],[Cost]]+IF(Table1[[#This Row],[n]]=0,0,IFERROR(VLOOKUP(Table1[[#This Row],[DRG]],HCPCs,5,0),0))</f>
        <v>6996.2652666969907</v>
      </c>
      <c r="I429" s="39">
        <v>0.71259999999999879</v>
      </c>
      <c r="J429" s="39">
        <f>Table1[[#This Row],[W (3M)]]-IFERROR((Table1[[#This Row],[W (3M)]]-Table1[[#This Row],[Adjusted Cost]]*Casemix/TotalCost)*EXP(-a/Table1[[#This Row],[n]]),)</f>
        <v>0.83153861773118853</v>
      </c>
      <c r="K429" s="39">
        <f>VLOOKUP(Table1[[#This Row],[BaseDRG]],BaseDRGTable,13+Table1[[#This Row],[severity]],FALSE)</f>
        <v>0.83153861773118853</v>
      </c>
      <c r="L429" s="39">
        <f>IF(Table1[[#This Row],[W (severity)]]&lt;Table1[[#This Row],[W (curr)]],MAX(Table1[[#This Row],[W (severity)]],0.7*Table1[[#This Row],[W (curr)]]),Table1[[#This Row],[W (severity)]])</f>
        <v>0.83153861773118853</v>
      </c>
      <c r="M429" s="39">
        <f>ROUND(IF(VLOOKUP(Table1[[#This Row],[BaseDRG]],BaseDRGTable,8,0)&gt;0,Table1[[#This Row],[w (limit)]]*Current_CaseMix/$L$797,Table1[[#This Row],[w (limit)]]),10)</f>
        <v>0.89143447450000002</v>
      </c>
      <c r="N429" s="41">
        <f>Table1[[#This Row],[n]]</f>
        <v>79</v>
      </c>
      <c r="O429" s="56">
        <v>0.89485789284511685</v>
      </c>
      <c r="P429" s="40">
        <f>Table1[[#This Row],[W (proposed)]]/Table1[[#This Row],[W (curr)]]-1</f>
        <v>-3.8256558638963822E-3</v>
      </c>
      <c r="Q429" s="41">
        <f>RANK(Table1[[#This Row],[∆W%]],Table1[∆W%])</f>
        <v>446</v>
      </c>
      <c r="R429" s="55">
        <f>Table1[W (proposed)]-Table1[[#This Row],[W (curr)]]</f>
        <v>-3.4234183451168354E-3</v>
      </c>
      <c r="S429" s="46"/>
      <c r="T429" s="45"/>
      <c r="U429" s="45"/>
      <c r="V429" s="45"/>
      <c r="W429" s="45"/>
    </row>
    <row r="430" spans="1:23" s="43" customFormat="1">
      <c r="A430" s="36">
        <v>84162</v>
      </c>
      <c r="B430" s="36" t="s">
        <v>16</v>
      </c>
      <c r="C430" s="36" t="s">
        <v>420</v>
      </c>
      <c r="D430" s="36">
        <v>8416</v>
      </c>
      <c r="E430" s="36">
        <v>2</v>
      </c>
      <c r="F430" s="37">
        <v>51</v>
      </c>
      <c r="G430" s="38">
        <v>9738.3173099245778</v>
      </c>
      <c r="H430" s="38">
        <f>Table1[[#This Row],[Cost]]+IF(Table1[[#This Row],[n]]=0,0,IFERROR(VLOOKUP(Table1[[#This Row],[DRG]],HCPCs,5,0),0))</f>
        <v>9846.1093297859625</v>
      </c>
      <c r="I430" s="39">
        <v>1.0414000000000008</v>
      </c>
      <c r="J430" s="39">
        <f>Table1[[#This Row],[W (3M)]]-IFERROR((Table1[[#This Row],[W (3M)]]-Table1[[#This Row],[Adjusted Cost]]*Casemix/TotalCost)*EXP(-a/Table1[[#This Row],[n]]),)</f>
        <v>1.1699274744900965</v>
      </c>
      <c r="K430" s="39">
        <f>VLOOKUP(Table1[[#This Row],[BaseDRG]],BaseDRGTable,13+Table1[[#This Row],[severity]],FALSE)</f>
        <v>1.1699274744900965</v>
      </c>
      <c r="L430" s="39">
        <f>IF(Table1[[#This Row],[W (severity)]]&lt;Table1[[#This Row],[W (curr)]],MAX(Table1[[#This Row],[W (severity)]],0.7*Table1[[#This Row],[W (curr)]]),Table1[[#This Row],[W (severity)]])</f>
        <v>1.1699274744900965</v>
      </c>
      <c r="M430" s="39">
        <f>ROUND(IF(VLOOKUP(Table1[[#This Row],[BaseDRG]],BaseDRGTable,8,0)&gt;0,Table1[[#This Row],[w (limit)]]*Current_CaseMix/$L$797,Table1[[#This Row],[w (limit)]]),10)</f>
        <v>1.2541975335</v>
      </c>
      <c r="N430" s="41">
        <f>Table1[[#This Row],[n]]</f>
        <v>51</v>
      </c>
      <c r="O430" s="56">
        <v>1.4566971586581206</v>
      </c>
      <c r="P430" s="40">
        <f>Table1[[#This Row],[W (proposed)]]/Table1[[#This Row],[W (curr)]]-1</f>
        <v>-0.13901285106141015</v>
      </c>
      <c r="Q430" s="41">
        <f>RANK(Table1[[#This Row],[∆W%]],Table1[∆W%])</f>
        <v>580</v>
      </c>
      <c r="R430" s="55">
        <f>Table1[W (proposed)]-Table1[[#This Row],[W (curr)]]</f>
        <v>-0.20249962515812059</v>
      </c>
      <c r="S430" s="46"/>
      <c r="T430" s="45"/>
      <c r="U430" s="45"/>
      <c r="V430" s="45"/>
      <c r="W430" s="45"/>
    </row>
    <row r="431" spans="1:23" s="43" customFormat="1">
      <c r="A431" s="36">
        <v>84163</v>
      </c>
      <c r="B431" s="36" t="s">
        <v>16</v>
      </c>
      <c r="C431" s="36" t="s">
        <v>739</v>
      </c>
      <c r="D431" s="36">
        <v>8416</v>
      </c>
      <c r="E431" s="36">
        <v>3</v>
      </c>
      <c r="F431" s="37">
        <v>45</v>
      </c>
      <c r="G431" s="38">
        <v>23637.72132626384</v>
      </c>
      <c r="H431" s="38">
        <f>Table1[[#This Row],[Cost]]+IF(Table1[[#This Row],[n]]=0,0,IFERROR(VLOOKUP(Table1[[#This Row],[DRG]],HCPCs,5,0),0))</f>
        <v>24305.522787972997</v>
      </c>
      <c r="I431" s="39">
        <v>2.1580999999999992</v>
      </c>
      <c r="J431" s="39">
        <f>Table1[[#This Row],[W (3M)]]-IFERROR((Table1[[#This Row],[W (3M)]]-Table1[[#This Row],[Adjusted Cost]]*Casemix/TotalCost)*EXP(-a/Table1[[#This Row],[n]]),)</f>
        <v>2.8800798654547752</v>
      </c>
      <c r="K431" s="39">
        <f>VLOOKUP(Table1[[#This Row],[BaseDRG]],BaseDRGTable,13+Table1[[#This Row],[severity]],FALSE)</f>
        <v>2.8800798654547752</v>
      </c>
      <c r="L431" s="39">
        <f>IF(Table1[[#This Row],[W (severity)]]&lt;Table1[[#This Row],[W (curr)]],MAX(Table1[[#This Row],[W (severity)]],0.7*Table1[[#This Row],[W (curr)]]),Table1[[#This Row],[W (severity)]])</f>
        <v>2.8800798654547752</v>
      </c>
      <c r="M431" s="39">
        <f>ROUND(IF(VLOOKUP(Table1[[#This Row],[BaseDRG]],BaseDRGTable,8,0)&gt;0,Table1[[#This Row],[w (limit)]]*Current_CaseMix/$L$797,Table1[[#This Row],[w (limit)]]),10)</f>
        <v>3.0875324687000001</v>
      </c>
      <c r="N431" s="41">
        <f>Table1[[#This Row],[n]]</f>
        <v>45</v>
      </c>
      <c r="O431" s="56">
        <v>2.5587208432009341</v>
      </c>
      <c r="P431" s="40">
        <f>Table1[[#This Row],[W (proposed)]]/Table1[[#This Row],[W (curr)]]-1</f>
        <v>0.20667030829261068</v>
      </c>
      <c r="Q431" s="41">
        <f>RANK(Table1[[#This Row],[∆W%]],Table1[∆W%])</f>
        <v>222</v>
      </c>
      <c r="R431" s="55">
        <f>Table1[W (proposed)]-Table1[[#This Row],[W (curr)]]</f>
        <v>0.52881162549906602</v>
      </c>
      <c r="S431" s="46"/>
      <c r="T431" s="45"/>
      <c r="U431" s="45"/>
      <c r="V431" s="45"/>
      <c r="W431" s="45"/>
    </row>
    <row r="432" spans="1:23" s="43" customFormat="1">
      <c r="A432" s="36">
        <v>84171</v>
      </c>
      <c r="B432" s="36" t="s">
        <v>16</v>
      </c>
      <c r="C432" s="36" t="s">
        <v>282</v>
      </c>
      <c r="D432" s="36">
        <v>8417</v>
      </c>
      <c r="E432" s="36">
        <v>1</v>
      </c>
      <c r="F432" s="37">
        <v>346</v>
      </c>
      <c r="G432" s="38">
        <v>4333.1615915264829</v>
      </c>
      <c r="H432" s="38">
        <f>Table1[[#This Row],[Cost]]+IF(Table1[[#This Row],[n]]=0,0,IFERROR(VLOOKUP(Table1[[#This Row],[DRG]],HCPCs,5,0),0))</f>
        <v>4526.4056643914219</v>
      </c>
      <c r="I432" s="39">
        <v>0.58170000000000432</v>
      </c>
      <c r="J432" s="39">
        <f>Table1[[#This Row],[W (3M)]]-IFERROR((Table1[[#This Row],[W (3M)]]-Table1[[#This Row],[Adjusted Cost]]*Casemix/TotalCost)*EXP(-a/Table1[[#This Row],[n]]),)</f>
        <v>0.53886668709558294</v>
      </c>
      <c r="K432" s="39">
        <f>VLOOKUP(Table1[[#This Row],[BaseDRG]],BaseDRGTable,13+Table1[[#This Row],[severity]],FALSE)</f>
        <v>0.53886668709558294</v>
      </c>
      <c r="L432" s="39">
        <f>IF(Table1[[#This Row],[W (severity)]]&lt;Table1[[#This Row],[W (curr)]],MAX(Table1[[#This Row],[W (severity)]],0.7*Table1[[#This Row],[W (curr)]]),Table1[[#This Row],[W (severity)]])</f>
        <v>0.53886668709558294</v>
      </c>
      <c r="M432" s="39">
        <f>ROUND(IF(VLOOKUP(Table1[[#This Row],[BaseDRG]],BaseDRGTable,8,0)&gt;0,Table1[[#This Row],[w (limit)]]*Current_CaseMix/$L$797,Table1[[#This Row],[w (limit)]]),10)</f>
        <v>0.57768133889999995</v>
      </c>
      <c r="N432" s="41">
        <f>Table1[[#This Row],[n]]</f>
        <v>346</v>
      </c>
      <c r="O432" s="56">
        <v>0.49352330110533071</v>
      </c>
      <c r="P432" s="40">
        <f>Table1[[#This Row],[W (proposed)]]/Table1[[#This Row],[W (curr)]]-1</f>
        <v>0.17052495314037408</v>
      </c>
      <c r="Q432" s="41">
        <f>RANK(Table1[[#This Row],[∆W%]],Table1[∆W%])</f>
        <v>248</v>
      </c>
      <c r="R432" s="55">
        <f>Table1[W (proposed)]-Table1[[#This Row],[W (curr)]]</f>
        <v>8.4158037794669238E-2</v>
      </c>
      <c r="S432" s="46"/>
      <c r="T432" s="45"/>
      <c r="U432" s="45"/>
      <c r="V432" s="45"/>
      <c r="W432" s="45"/>
    </row>
    <row r="433" spans="1:23" s="43" customFormat="1">
      <c r="A433" s="36">
        <v>84172</v>
      </c>
      <c r="B433" s="36" t="s">
        <v>16</v>
      </c>
      <c r="C433" s="36" t="s">
        <v>340</v>
      </c>
      <c r="D433" s="36">
        <v>8417</v>
      </c>
      <c r="E433" s="36">
        <v>2</v>
      </c>
      <c r="F433" s="37">
        <v>148</v>
      </c>
      <c r="G433" s="38">
        <v>7453.0838495144062</v>
      </c>
      <c r="H433" s="38">
        <f>Table1[[#This Row],[Cost]]+IF(Table1[[#This Row],[n]]=0,0,IFERROR(VLOOKUP(Table1[[#This Row],[DRG]],HCPCs,5,0),0))</f>
        <v>7664.1167762079385</v>
      </c>
      <c r="I433" s="39">
        <v>0.81109999999999971</v>
      </c>
      <c r="J433" s="39">
        <f>Table1[[#This Row],[W (3M)]]-IFERROR((Table1[[#This Row],[W (3M)]]-Table1[[#This Row],[Adjusted Cost]]*Casemix/TotalCost)*EXP(-a/Table1[[#This Row],[n]]),)</f>
        <v>0.91169675147216578</v>
      </c>
      <c r="K433" s="39">
        <f>VLOOKUP(Table1[[#This Row],[BaseDRG]],BaseDRGTable,13+Table1[[#This Row],[severity]],FALSE)</f>
        <v>0.91169675147216578</v>
      </c>
      <c r="L433" s="39">
        <f>IF(Table1[[#This Row],[W (severity)]]&lt;Table1[[#This Row],[W (curr)]],MAX(Table1[[#This Row],[W (severity)]],0.7*Table1[[#This Row],[W (curr)]]),Table1[[#This Row],[W (severity)]])</f>
        <v>1.0553551478937706</v>
      </c>
      <c r="M433" s="39">
        <f>ROUND(IF(VLOOKUP(Table1[[#This Row],[BaseDRG]],BaseDRGTable,8,0)&gt;0,Table1[[#This Row],[w (limit)]]*Current_CaseMix/$L$797,Table1[[#This Row],[w (limit)]]),10)</f>
        <v>1.1313725443</v>
      </c>
      <c r="N433" s="41">
        <f>Table1[[#This Row],[n]]</f>
        <v>148</v>
      </c>
      <c r="O433" s="56">
        <v>1.5076502112768153</v>
      </c>
      <c r="P433" s="40">
        <f>Table1[[#This Row],[W (proposed)]]/Table1[[#This Row],[W (curr)]]-1</f>
        <v>-0.24957889048955806</v>
      </c>
      <c r="Q433" s="41">
        <f>RANK(Table1[[#This Row],[∆W%]],Table1[∆W%])</f>
        <v>726</v>
      </c>
      <c r="R433" s="55">
        <f>Table1[W (proposed)]-Table1[[#This Row],[W (curr)]]</f>
        <v>-0.37627766697681531</v>
      </c>
      <c r="S433" s="46"/>
      <c r="T433" s="45"/>
      <c r="U433" s="45"/>
      <c r="V433" s="45"/>
      <c r="W433" s="45"/>
    </row>
    <row r="434" spans="1:23" s="43" customFormat="1">
      <c r="A434" s="36">
        <v>84173</v>
      </c>
      <c r="B434" s="36" t="s">
        <v>16</v>
      </c>
      <c r="C434" s="36" t="s">
        <v>784</v>
      </c>
      <c r="D434" s="36">
        <v>8417</v>
      </c>
      <c r="E434" s="36">
        <v>3</v>
      </c>
      <c r="F434" s="37">
        <v>76</v>
      </c>
      <c r="G434" s="38">
        <v>21131.553798186356</v>
      </c>
      <c r="H434" s="38">
        <f>Table1[[#This Row],[Cost]]+IF(Table1[[#This Row],[n]]=0,0,IFERROR(VLOOKUP(Table1[[#This Row],[DRG]],HCPCs,5,0),0))</f>
        <v>23466.929852185738</v>
      </c>
      <c r="I434" s="39">
        <v>1.3477000000000001</v>
      </c>
      <c r="J434" s="39">
        <f>Table1[[#This Row],[W (3M)]]-IFERROR((Table1[[#This Row],[W (3M)]]-Table1[[#This Row],[Adjusted Cost]]*Casemix/TotalCost)*EXP(-a/Table1[[#This Row],[n]]),)</f>
        <v>2.778077932662308</v>
      </c>
      <c r="K434" s="39">
        <f>VLOOKUP(Table1[[#This Row],[BaseDRG]],BaseDRGTable,13+Table1[[#This Row],[severity]],FALSE)</f>
        <v>2.778077932662308</v>
      </c>
      <c r="L434" s="39">
        <f>IF(Table1[[#This Row],[W (severity)]]&lt;Table1[[#This Row],[W (curr)]],MAX(Table1[[#This Row],[W (severity)]],0.7*Table1[[#This Row],[W (curr)]]),Table1[[#This Row],[W (severity)]])</f>
        <v>2.7843812793421017</v>
      </c>
      <c r="M434" s="39">
        <f>ROUND(IF(VLOOKUP(Table1[[#This Row],[BaseDRG]],BaseDRGTable,8,0)&gt;0,Table1[[#This Row],[w (limit)]]*Current_CaseMix/$L$797,Table1[[#This Row],[w (limit)]]),10)</f>
        <v>2.9849406985</v>
      </c>
      <c r="N434" s="41">
        <f>Table1[[#This Row],[n]]</f>
        <v>76</v>
      </c>
      <c r="O434" s="56">
        <v>3.9776875419172883</v>
      </c>
      <c r="P434" s="40">
        <f>Table1[[#This Row],[W (proposed)]]/Table1[[#This Row],[W (curr)]]-1</f>
        <v>-0.24957889048740456</v>
      </c>
      <c r="Q434" s="41">
        <f>RANK(Table1[[#This Row],[∆W%]],Table1[∆W%])</f>
        <v>710</v>
      </c>
      <c r="R434" s="55">
        <f>Table1[W (proposed)]-Table1[[#This Row],[W (curr)]]</f>
        <v>-0.99274684341728836</v>
      </c>
      <c r="S434" s="46"/>
      <c r="T434" s="45"/>
      <c r="U434" s="45"/>
      <c r="V434" s="45"/>
      <c r="W434" s="45"/>
    </row>
    <row r="435" spans="1:23" s="43" customFormat="1">
      <c r="A435" s="36">
        <v>84181</v>
      </c>
      <c r="B435" s="36" t="s">
        <v>16</v>
      </c>
      <c r="C435" s="36" t="s">
        <v>128</v>
      </c>
      <c r="D435" s="36">
        <v>8418</v>
      </c>
      <c r="E435" s="36">
        <v>1</v>
      </c>
      <c r="F435" s="37">
        <v>64</v>
      </c>
      <c r="G435" s="38">
        <v>3770.251189751059</v>
      </c>
      <c r="H435" s="38">
        <f>Table1[[#This Row],[Cost]]+IF(Table1[[#This Row],[n]]=0,0,IFERROR(VLOOKUP(Table1[[#This Row],[DRG]],HCPCs,5,0),0))</f>
        <v>3770.251189751059</v>
      </c>
      <c r="I435" s="39">
        <v>0.61070000000000091</v>
      </c>
      <c r="J435" s="39">
        <f>Table1[[#This Row],[W (3M)]]-IFERROR((Table1[[#This Row],[W (3M)]]-Table1[[#This Row],[Adjusted Cost]]*Casemix/TotalCost)*EXP(-a/Table1[[#This Row],[n]]),)</f>
        <v>0.45077582642961256</v>
      </c>
      <c r="K435" s="39">
        <f>VLOOKUP(Table1[[#This Row],[BaseDRG]],BaseDRGTable,13+Table1[[#This Row],[severity]],FALSE)</f>
        <v>0.45077582642961256</v>
      </c>
      <c r="L435" s="39">
        <f>IF(Table1[[#This Row],[W (severity)]]&lt;Table1[[#This Row],[W (curr)]],MAX(Table1[[#This Row],[W (severity)]],0.7*Table1[[#This Row],[W (curr)]]),Table1[[#This Row],[W (severity)]])</f>
        <v>0.57651713721896769</v>
      </c>
      <c r="M435" s="39">
        <f>ROUND(IF(VLOOKUP(Table1[[#This Row],[BaseDRG]],BaseDRGTable,8,0)&gt;0,Table1[[#This Row],[w (limit)]]*Current_CaseMix/$L$797,Table1[[#This Row],[w (limit)]]),10)</f>
        <v>0.61804375680000001</v>
      </c>
      <c r="N435" s="41">
        <f>Table1[[#This Row],[n]]</f>
        <v>64</v>
      </c>
      <c r="O435" s="56">
        <v>0.8235959103128111</v>
      </c>
      <c r="P435" s="40">
        <f>Table1[[#This Row],[W (proposed)]]/Table1[[#This Row],[W (curr)]]-1</f>
        <v>-0.24957889049587445</v>
      </c>
      <c r="Q435" s="41">
        <f>RANK(Table1[[#This Row],[∆W%]],Table1[∆W%])</f>
        <v>745</v>
      </c>
      <c r="R435" s="55">
        <f>Table1[W (proposed)]-Table1[[#This Row],[W (curr)]]</f>
        <v>-0.20555215351281109</v>
      </c>
      <c r="S435" s="46"/>
      <c r="T435" s="45"/>
      <c r="U435" s="45"/>
      <c r="V435" s="45"/>
      <c r="W435" s="45"/>
    </row>
    <row r="436" spans="1:23" s="43" customFormat="1">
      <c r="A436" s="36">
        <v>84182</v>
      </c>
      <c r="B436" s="36" t="s">
        <v>16</v>
      </c>
      <c r="C436" s="36" t="s">
        <v>374</v>
      </c>
      <c r="D436" s="36">
        <v>8418</v>
      </c>
      <c r="E436" s="36">
        <v>2</v>
      </c>
      <c r="F436" s="37">
        <v>37</v>
      </c>
      <c r="G436" s="38">
        <v>7416.2036158408382</v>
      </c>
      <c r="H436" s="38">
        <f>Table1[[#This Row],[Cost]]+IF(Table1[[#This Row],[n]]=0,0,IFERROR(VLOOKUP(Table1[[#This Row],[DRG]],HCPCs,5,0),0))</f>
        <v>9057.7812221900294</v>
      </c>
      <c r="I436" s="39">
        <v>0.75209999999999932</v>
      </c>
      <c r="J436" s="39">
        <f>Table1[[#This Row],[W (3M)]]-IFERROR((Table1[[#This Row],[W (3M)]]-Table1[[#This Row],[Adjusted Cost]]*Casemix/TotalCost)*EXP(-a/Table1[[#This Row],[n]]),)</f>
        <v>1.0711530639344378</v>
      </c>
      <c r="K436" s="39">
        <f>VLOOKUP(Table1[[#This Row],[BaseDRG]],BaseDRGTable,13+Table1[[#This Row],[severity]],FALSE)</f>
        <v>1.0711530639344378</v>
      </c>
      <c r="L436" s="39">
        <f>IF(Table1[[#This Row],[W (severity)]]&lt;Table1[[#This Row],[W (curr)]],MAX(Table1[[#This Row],[W (severity)]],0.7*Table1[[#This Row],[W (curr)]]),Table1[[#This Row],[W (severity)]])</f>
        <v>1.0711530639344378</v>
      </c>
      <c r="M436" s="39">
        <f>ROUND(IF(VLOOKUP(Table1[[#This Row],[BaseDRG]],BaseDRGTable,8,0)&gt;0,Table1[[#This Row],[w (limit)]]*Current_CaseMix/$L$797,Table1[[#This Row],[w (limit)]]),10)</f>
        <v>1.1483083866999999</v>
      </c>
      <c r="N436" s="41">
        <f>Table1[[#This Row],[n]]</f>
        <v>37</v>
      </c>
      <c r="O436" s="56">
        <v>1.1826795877916461</v>
      </c>
      <c r="P436" s="40">
        <f>Table1[[#This Row],[W (proposed)]]/Table1[[#This Row],[W (curr)]]-1</f>
        <v>-2.9062141129725272E-2</v>
      </c>
      <c r="Q436" s="41">
        <f>RANK(Table1[[#This Row],[∆W%]],Table1[∆W%])</f>
        <v>472</v>
      </c>
      <c r="R436" s="55">
        <f>Table1[W (proposed)]-Table1[[#This Row],[W (curr)]]</f>
        <v>-3.4371201091646153E-2</v>
      </c>
      <c r="S436" s="46"/>
      <c r="T436" s="45"/>
      <c r="U436" s="45"/>
      <c r="V436" s="45"/>
      <c r="W436" s="45"/>
    </row>
    <row r="437" spans="1:23" s="43" customFormat="1">
      <c r="A437" s="36">
        <v>84183</v>
      </c>
      <c r="B437" s="36" t="s">
        <v>16</v>
      </c>
      <c r="C437" s="36" t="s">
        <v>390</v>
      </c>
      <c r="D437" s="36">
        <v>8418</v>
      </c>
      <c r="E437" s="36">
        <v>3</v>
      </c>
      <c r="F437" s="37">
        <v>27</v>
      </c>
      <c r="G437" s="38">
        <v>13186.937639893447</v>
      </c>
      <c r="H437" s="38">
        <f>Table1[[#This Row],[Cost]]+IF(Table1[[#This Row],[n]]=0,0,IFERROR(VLOOKUP(Table1[[#This Row],[DRG]],HCPCs,5,0),0))</f>
        <v>16802.019040966232</v>
      </c>
      <c r="I437" s="39">
        <v>1.0358000000000001</v>
      </c>
      <c r="J437" s="39">
        <f>Table1[[#This Row],[W (3M)]]-IFERROR((Table1[[#This Row],[W (3M)]]-Table1[[#This Row],[Adjusted Cost]]*Casemix/TotalCost)*EXP(-a/Table1[[#This Row],[n]]),)</f>
        <v>1.9717582091324302</v>
      </c>
      <c r="K437" s="39">
        <f>VLOOKUP(Table1[[#This Row],[BaseDRG]],BaseDRGTable,13+Table1[[#This Row],[severity]],FALSE)</f>
        <v>1.9717582091324302</v>
      </c>
      <c r="L437" s="39">
        <f>IF(Table1[[#This Row],[W (severity)]]&lt;Table1[[#This Row],[W (curr)]],MAX(Table1[[#This Row],[W (severity)]],0.7*Table1[[#This Row],[W (curr)]]),Table1[[#This Row],[W (severity)]])</f>
        <v>1.9717582091324302</v>
      </c>
      <c r="M437" s="39">
        <f>ROUND(IF(VLOOKUP(Table1[[#This Row],[BaseDRG]],BaseDRGTable,8,0)&gt;0,Table1[[#This Row],[w (limit)]]*Current_CaseMix/$L$797,Table1[[#This Row],[w (limit)]]),10)</f>
        <v>2.1137842614000002</v>
      </c>
      <c r="N437" s="41">
        <f>Table1[[#This Row],[n]]</f>
        <v>27</v>
      </c>
      <c r="O437" s="56">
        <v>1.7809142831034772</v>
      </c>
      <c r="P437" s="40">
        <f>Table1[[#This Row],[W (proposed)]]/Table1[[#This Row],[W (curr)]]-1</f>
        <v>0.18690960112715427</v>
      </c>
      <c r="Q437" s="41">
        <f>RANK(Table1[[#This Row],[∆W%]],Table1[∆W%])</f>
        <v>236</v>
      </c>
      <c r="R437" s="55">
        <f>Table1[W (proposed)]-Table1[[#This Row],[W (curr)]]</f>
        <v>0.33286997829652298</v>
      </c>
      <c r="S437" s="46"/>
      <c r="T437" s="45"/>
      <c r="U437" s="45"/>
      <c r="V437" s="45"/>
      <c r="W437" s="45"/>
    </row>
    <row r="438" spans="1:23" s="43" customFormat="1">
      <c r="A438" s="36">
        <v>84191</v>
      </c>
      <c r="B438" s="36" t="s">
        <v>16</v>
      </c>
      <c r="C438" s="36" t="s">
        <v>248</v>
      </c>
      <c r="D438" s="36">
        <v>8419</v>
      </c>
      <c r="E438" s="36">
        <v>1</v>
      </c>
      <c r="F438" s="37">
        <v>8</v>
      </c>
      <c r="G438" s="38">
        <v>15827.323699999999</v>
      </c>
      <c r="H438" s="38">
        <f>Table1[[#This Row],[Cost]]+IF(Table1[[#This Row],[n]]=0,0,IFERROR(VLOOKUP(Table1[[#This Row],[DRG]],HCPCs,5,0),0))</f>
        <v>15827.323699999999</v>
      </c>
      <c r="I438" s="39">
        <v>0.51980000000000004</v>
      </c>
      <c r="J438" s="39">
        <f>Table1[[#This Row],[W (3M)]]-IFERROR((Table1[[#This Row],[W (3M)]]-Table1[[#This Row],[Adjusted Cost]]*Casemix/TotalCost)*EXP(-a/Table1[[#This Row],[n]]),)</f>
        <v>1.7540792384783668</v>
      </c>
      <c r="K438" s="39">
        <f>VLOOKUP(Table1[[#This Row],[BaseDRG]],BaseDRGTable,13+Table1[[#This Row],[severity]],FALSE)</f>
        <v>1.7540792384783668</v>
      </c>
      <c r="L438" s="39">
        <f>IF(Table1[[#This Row],[W (severity)]]&lt;Table1[[#This Row],[W (curr)]],MAX(Table1[[#This Row],[W (severity)]],0.7*Table1[[#This Row],[W (curr)]]),Table1[[#This Row],[W (severity)]])</f>
        <v>1.7540792384783668</v>
      </c>
      <c r="M438" s="39">
        <f>ROUND(IF(VLOOKUP(Table1[[#This Row],[BaseDRG]],BaseDRGTable,8,0)&gt;0,Table1[[#This Row],[w (limit)]]*Current_CaseMix/$L$797,Table1[[#This Row],[w (limit)]]),10)</f>
        <v>1.8804258404</v>
      </c>
      <c r="N438" s="41">
        <f>Table1[[#This Row],[n]]</f>
        <v>8</v>
      </c>
      <c r="O438" s="56">
        <v>0.52051599817353134</v>
      </c>
      <c r="P438" s="40">
        <f>Table1[[#This Row],[W (proposed)]]/Table1[[#This Row],[W (curr)]]-1</f>
        <v>2.6126187225720918</v>
      </c>
      <c r="Q438" s="41">
        <f>RANK(Table1[[#This Row],[∆W%]],Table1[∆W%])</f>
        <v>7</v>
      </c>
      <c r="R438" s="55">
        <f>Table1[W (proposed)]-Table1[[#This Row],[W (curr)]]</f>
        <v>1.3599098422264686</v>
      </c>
      <c r="S438" s="46"/>
      <c r="T438" s="45"/>
      <c r="U438" s="45"/>
      <c r="V438" s="45"/>
      <c r="W438" s="45"/>
    </row>
    <row r="439" spans="1:23" s="43" customFormat="1">
      <c r="A439" s="36">
        <v>84192</v>
      </c>
      <c r="B439" s="36" t="s">
        <v>16</v>
      </c>
      <c r="C439" s="36" t="s">
        <v>637</v>
      </c>
      <c r="D439" s="36">
        <v>8419</v>
      </c>
      <c r="E439" s="36">
        <v>2</v>
      </c>
      <c r="F439" s="37">
        <v>14</v>
      </c>
      <c r="G439" s="38">
        <v>16156.747978571433</v>
      </c>
      <c r="H439" s="38">
        <f>Table1[[#This Row],[Cost]]+IF(Table1[[#This Row],[n]]=0,0,IFERROR(VLOOKUP(Table1[[#This Row],[DRG]],HCPCs,5,0),0))</f>
        <v>19398.433924986486</v>
      </c>
      <c r="I439" s="39">
        <v>0.87550000000000006</v>
      </c>
      <c r="J439" s="39">
        <f>Table1[[#This Row],[W (3M)]]-IFERROR((Table1[[#This Row],[W (3M)]]-Table1[[#This Row],[Adjusted Cost]]*Casemix/TotalCost)*EXP(-a/Table1[[#This Row],[n]]),)</f>
        <v>2.229335385661753</v>
      </c>
      <c r="K439" s="39">
        <f>VLOOKUP(Table1[[#This Row],[BaseDRG]],BaseDRGTable,13+Table1[[#This Row],[severity]],FALSE)</f>
        <v>2.229335385661753</v>
      </c>
      <c r="L439" s="39">
        <f>IF(Table1[[#This Row],[W (severity)]]&lt;Table1[[#This Row],[W (curr)]],MAX(Table1[[#This Row],[W (severity)]],0.7*Table1[[#This Row],[W (curr)]]),Table1[[#This Row],[W (severity)]])</f>
        <v>2.229335385661753</v>
      </c>
      <c r="M439" s="39">
        <f>ROUND(IF(VLOOKUP(Table1[[#This Row],[BaseDRG]],BaseDRGTable,8,0)&gt;0,Table1[[#This Row],[w (limit)]]*Current_CaseMix/$L$797,Table1[[#This Row],[w (limit)]]),10)</f>
        <v>2.3899147622000001</v>
      </c>
      <c r="N439" s="41">
        <f>Table1[[#This Row],[n]]</f>
        <v>14</v>
      </c>
      <c r="O439" s="56">
        <v>2.333990537605465</v>
      </c>
      <c r="P439" s="40">
        <f>Table1[[#This Row],[W (proposed)]]/Table1[[#This Row],[W (curr)]]-1</f>
        <v>2.3960776058633781E-2</v>
      </c>
      <c r="Q439" s="41">
        <f>RANK(Table1[[#This Row],[∆W%]],Table1[∆W%])</f>
        <v>387</v>
      </c>
      <c r="R439" s="55">
        <f>Table1[W (proposed)]-Table1[[#This Row],[W (curr)]]</f>
        <v>5.5924224594535055E-2</v>
      </c>
      <c r="S439" s="46"/>
      <c r="T439" s="45"/>
      <c r="U439" s="45"/>
      <c r="V439" s="45"/>
      <c r="W439" s="45"/>
    </row>
    <row r="440" spans="1:23" s="43" customFormat="1">
      <c r="A440" s="36">
        <v>84193</v>
      </c>
      <c r="B440" s="36" t="s">
        <v>16</v>
      </c>
      <c r="C440" s="36" t="s">
        <v>444</v>
      </c>
      <c r="D440" s="36">
        <v>8419</v>
      </c>
      <c r="E440" s="36">
        <v>3</v>
      </c>
      <c r="F440" s="37">
        <v>18</v>
      </c>
      <c r="G440" s="38">
        <v>35870.768007997751</v>
      </c>
      <c r="H440" s="38">
        <f>Table1[[#This Row],[Cost]]+IF(Table1[[#This Row],[n]]=0,0,IFERROR(VLOOKUP(Table1[[#This Row],[DRG]],HCPCs,5,0),0))</f>
        <v>40288.318344238898</v>
      </c>
      <c r="I440" s="39">
        <v>1.7100000000000006</v>
      </c>
      <c r="J440" s="39">
        <f>Table1[[#This Row],[W (3M)]]-IFERROR((Table1[[#This Row],[W (3M)]]-Table1[[#This Row],[Adjusted Cost]]*Casemix/TotalCost)*EXP(-a/Table1[[#This Row],[n]]),)</f>
        <v>4.6612974986369231</v>
      </c>
      <c r="K440" s="39">
        <f>VLOOKUP(Table1[[#This Row],[BaseDRG]],BaseDRGTable,13+Table1[[#This Row],[severity]],FALSE)</f>
        <v>4.6612974986369231</v>
      </c>
      <c r="L440" s="39">
        <f>IF(Table1[[#This Row],[W (severity)]]&lt;Table1[[#This Row],[W (curr)]],MAX(Table1[[#This Row],[W (severity)]],0.7*Table1[[#This Row],[W (curr)]]),Table1[[#This Row],[W (severity)]])</f>
        <v>4.6612974986369231</v>
      </c>
      <c r="M440" s="39">
        <f>ROUND(IF(VLOOKUP(Table1[[#This Row],[BaseDRG]],BaseDRGTable,8,0)&gt;0,Table1[[#This Row],[w (limit)]]*Current_CaseMix/$L$797,Table1[[#This Row],[w (limit)]]),10)</f>
        <v>4.9970514867000002</v>
      </c>
      <c r="N440" s="41">
        <f>Table1[[#This Row],[n]]</f>
        <v>18</v>
      </c>
      <c r="O440" s="56">
        <v>4.4453255079942213</v>
      </c>
      <c r="P440" s="40">
        <f>Table1[[#This Row],[W (proposed)]]/Table1[[#This Row],[W (curr)]]-1</f>
        <v>0.1241137409878279</v>
      </c>
      <c r="Q440" s="41">
        <f>RANK(Table1[[#This Row],[∆W%]],Table1[∆W%])</f>
        <v>289</v>
      </c>
      <c r="R440" s="55">
        <f>Table1[W (proposed)]-Table1[[#This Row],[W (curr)]]</f>
        <v>0.55172597870577889</v>
      </c>
      <c r="S440" s="46"/>
      <c r="T440" s="45"/>
      <c r="U440" s="45"/>
      <c r="V440" s="45"/>
      <c r="W440" s="45"/>
    </row>
    <row r="441" spans="1:23" s="43" customFormat="1">
      <c r="A441" s="36">
        <v>84201</v>
      </c>
      <c r="B441" s="36" t="s">
        <v>16</v>
      </c>
      <c r="C441" s="36" t="s">
        <v>117</v>
      </c>
      <c r="D441" s="36">
        <v>8420</v>
      </c>
      <c r="E441" s="36">
        <v>1</v>
      </c>
      <c r="F441" s="37">
        <v>121</v>
      </c>
      <c r="G441" s="38">
        <v>2348.8916270773857</v>
      </c>
      <c r="H441" s="38">
        <f>Table1[[#This Row],[Cost]]+IF(Table1[[#This Row],[n]]=0,0,IFERROR(VLOOKUP(Table1[[#This Row],[DRG]],HCPCs,5,0),0))</f>
        <v>2355.0379157355328</v>
      </c>
      <c r="I441" s="39">
        <v>0.48899999999999899</v>
      </c>
      <c r="J441" s="39">
        <f>Table1[[#This Row],[W (3M)]]-IFERROR((Table1[[#This Row],[W (3M)]]-Table1[[#This Row],[Adjusted Cost]]*Casemix/TotalCost)*EXP(-a/Table1[[#This Row],[n]]),)</f>
        <v>0.28168987086750397</v>
      </c>
      <c r="K441" s="39">
        <f>VLOOKUP(Table1[[#This Row],[BaseDRG]],BaseDRGTable,13+Table1[[#This Row],[severity]],FALSE)</f>
        <v>0.28168987086750397</v>
      </c>
      <c r="L441" s="39">
        <f>IF(Table1[[#This Row],[W (severity)]]&lt;Table1[[#This Row],[W (curr)]],MAX(Table1[[#This Row],[W (severity)]],0.7*Table1[[#This Row],[W (curr)]]),Table1[[#This Row],[W (severity)]])</f>
        <v>0.28168987086750397</v>
      </c>
      <c r="M441" s="39">
        <f>ROUND(IF(VLOOKUP(Table1[[#This Row],[BaseDRG]],BaseDRGTable,8,0)&gt;0,Table1[[#This Row],[w (limit)]]*Current_CaseMix/$L$797,Table1[[#This Row],[w (limit)]]),10)</f>
        <v>0.30198003629999998</v>
      </c>
      <c r="N441" s="41">
        <f>Table1[[#This Row],[n]]</f>
        <v>121</v>
      </c>
      <c r="O441" s="56">
        <v>0.35102084524153065</v>
      </c>
      <c r="P441" s="40">
        <f>Table1[[#This Row],[W (proposed)]]/Table1[[#This Row],[W (curr)]]-1</f>
        <v>-0.13970910732605257</v>
      </c>
      <c r="Q441" s="41">
        <f>RANK(Table1[[#This Row],[∆W%]],Table1[∆W%])</f>
        <v>582</v>
      </c>
      <c r="R441" s="48">
        <f>Table1[W (proposed)]-Table1[[#This Row],[W (curr)]]</f>
        <v>-4.9040808941530678E-2</v>
      </c>
      <c r="S441" s="46"/>
      <c r="T441" s="45"/>
      <c r="U441" s="45"/>
      <c r="V441" s="45"/>
      <c r="W441" s="45"/>
    </row>
    <row r="442" spans="1:23" s="43" customFormat="1">
      <c r="A442" s="36">
        <v>84202</v>
      </c>
      <c r="B442" s="36" t="s">
        <v>16</v>
      </c>
      <c r="C442" s="36" t="s">
        <v>647</v>
      </c>
      <c r="D442" s="36">
        <v>8420</v>
      </c>
      <c r="E442" s="36">
        <v>2</v>
      </c>
      <c r="F442" s="37">
        <v>37</v>
      </c>
      <c r="G442" s="38">
        <v>4424.1964343093096</v>
      </c>
      <c r="H442" s="38">
        <f>Table1[[#This Row],[Cost]]+IF(Table1[[#This Row],[n]]=0,0,IFERROR(VLOOKUP(Table1[[#This Row],[DRG]],HCPCs,5,0),0))</f>
        <v>4440.7680068871641</v>
      </c>
      <c r="I442" s="39">
        <v>0.62410000000000021</v>
      </c>
      <c r="J442" s="39">
        <f>Table1[[#This Row],[W (3M)]]-IFERROR((Table1[[#This Row],[W (3M)]]-Table1[[#This Row],[Adjusted Cost]]*Casemix/TotalCost)*EXP(-a/Table1[[#This Row],[n]]),)</f>
        <v>0.53061753686562341</v>
      </c>
      <c r="K442" s="39">
        <f>VLOOKUP(Table1[[#This Row],[BaseDRG]],BaseDRGTable,13+Table1[[#This Row],[severity]],FALSE)</f>
        <v>0.53061753686562341</v>
      </c>
      <c r="L442" s="39">
        <f>IF(Table1[[#This Row],[W (severity)]]&lt;Table1[[#This Row],[W (curr)]],MAX(Table1[[#This Row],[W (severity)]],0.7*Table1[[#This Row],[W (curr)]]),Table1[[#This Row],[W (severity)]])</f>
        <v>0.53061753686562341</v>
      </c>
      <c r="M442" s="39">
        <f>ROUND(IF(VLOOKUP(Table1[[#This Row],[BaseDRG]],BaseDRGTable,8,0)&gt;0,Table1[[#This Row],[w (limit)]]*Current_CaseMix/$L$797,Table1[[#This Row],[w (limit)]]),10)</f>
        <v>0.56883800110000005</v>
      </c>
      <c r="N442" s="41">
        <f>Table1[[#This Row],[n]]</f>
        <v>37</v>
      </c>
      <c r="O442" s="56">
        <v>0.53809934628353928</v>
      </c>
      <c r="P442" s="40">
        <f>Table1[[#This Row],[W (proposed)]]/Table1[[#This Row],[W (curr)]]-1</f>
        <v>5.712449760209104E-2</v>
      </c>
      <c r="Q442" s="41">
        <f>RANK(Table1[[#This Row],[∆W%]],Table1[∆W%])</f>
        <v>355</v>
      </c>
      <c r="R442" s="55">
        <f>Table1[W (proposed)]-Table1[[#This Row],[W (curr)]]</f>
        <v>3.0738654816460764E-2</v>
      </c>
      <c r="S442" s="46"/>
      <c r="T442" s="45"/>
      <c r="U442" s="45"/>
      <c r="V442" s="45"/>
      <c r="W442" s="45"/>
    </row>
    <row r="443" spans="1:23" s="43" customFormat="1">
      <c r="A443" s="36">
        <v>84203</v>
      </c>
      <c r="B443" s="36" t="s">
        <v>16</v>
      </c>
      <c r="C443" s="36" t="s">
        <v>662</v>
      </c>
      <c r="D443" s="36">
        <v>8420</v>
      </c>
      <c r="E443" s="36">
        <v>3</v>
      </c>
      <c r="F443" s="37">
        <v>16</v>
      </c>
      <c r="G443" s="38">
        <v>7798.7712062499995</v>
      </c>
      <c r="H443" s="38">
        <f>Table1[[#This Row],[Cost]]+IF(Table1[[#This Row],[n]]=0,0,IFERROR(VLOOKUP(Table1[[#This Row],[DRG]],HCPCs,5,0),0))</f>
        <v>7799.0917312499996</v>
      </c>
      <c r="I443" s="39">
        <v>0.92130000000000012</v>
      </c>
      <c r="J443" s="39">
        <f>Table1[[#This Row],[W (3M)]]-IFERROR((Table1[[#This Row],[W (3M)]]-Table1[[#This Row],[Adjusted Cost]]*Casemix/TotalCost)*EXP(-a/Table1[[#This Row],[n]]),)</f>
        <v>0.92796597312715523</v>
      </c>
      <c r="K443" s="39">
        <f>VLOOKUP(Table1[[#This Row],[BaseDRG]],BaseDRGTable,13+Table1[[#This Row],[severity]],FALSE)</f>
        <v>0.92796597312715523</v>
      </c>
      <c r="L443" s="39">
        <f>IF(Table1[[#This Row],[W (severity)]]&lt;Table1[[#This Row],[W (curr)]],MAX(Table1[[#This Row],[W (severity)]],0.7*Table1[[#This Row],[W (curr)]]),Table1[[#This Row],[W (severity)]])</f>
        <v>0.92796597312715523</v>
      </c>
      <c r="M443" s="39">
        <f>ROUND(IF(VLOOKUP(Table1[[#This Row],[BaseDRG]],BaseDRGTable,8,0)&gt;0,Table1[[#This Row],[w (limit)]]*Current_CaseMix/$L$797,Table1[[#This Row],[w (limit)]]),10)</f>
        <v>0.9948075073</v>
      </c>
      <c r="N443" s="41">
        <f>Table1[[#This Row],[n]]</f>
        <v>16</v>
      </c>
      <c r="O443" s="56">
        <v>0.74452425455155424</v>
      </c>
      <c r="P443" s="40">
        <f>Table1[[#This Row],[W (proposed)]]/Table1[[#This Row],[W (curr)]]-1</f>
        <v>0.33616534480692994</v>
      </c>
      <c r="Q443" s="41">
        <f>RANK(Table1[[#This Row],[∆W%]],Table1[∆W%])</f>
        <v>156</v>
      </c>
      <c r="R443" s="55">
        <f>Table1[W (proposed)]-Table1[[#This Row],[W (curr)]]</f>
        <v>0.25028325274844576</v>
      </c>
      <c r="S443" s="46"/>
      <c r="T443" s="45"/>
      <c r="U443" s="45"/>
      <c r="V443" s="45"/>
      <c r="W443" s="45"/>
    </row>
    <row r="444" spans="1:23" s="43" customFormat="1">
      <c r="A444" s="36">
        <v>84211</v>
      </c>
      <c r="B444" s="36" t="s">
        <v>16</v>
      </c>
      <c r="C444" s="36" t="s">
        <v>287</v>
      </c>
      <c r="D444" s="36">
        <v>8421</v>
      </c>
      <c r="E444" s="36">
        <v>1</v>
      </c>
      <c r="F444" s="37">
        <v>290</v>
      </c>
      <c r="G444" s="38">
        <v>2780.7038267090584</v>
      </c>
      <c r="H444" s="38">
        <f>Table1[[#This Row],[Cost]]+IF(Table1[[#This Row],[n]]=0,0,IFERROR(VLOOKUP(Table1[[#This Row],[DRG]],HCPCs,5,0),0))</f>
        <v>2780.7038267090584</v>
      </c>
      <c r="I444" s="39">
        <v>0.5569999999999955</v>
      </c>
      <c r="J444" s="39">
        <f>Table1[[#This Row],[W (3M)]]-IFERROR((Table1[[#This Row],[W (3M)]]-Table1[[#This Row],[Adjusted Cost]]*Casemix/TotalCost)*EXP(-a/Table1[[#This Row],[n]]),)</f>
        <v>0.33160334971810768</v>
      </c>
      <c r="K444" s="39">
        <f>VLOOKUP(Table1[[#This Row],[BaseDRG]],BaseDRGTable,13+Table1[[#This Row],[severity]],FALSE)</f>
        <v>0.33160334971810768</v>
      </c>
      <c r="L444" s="39">
        <f>IF(Table1[[#This Row],[W (severity)]]&lt;Table1[[#This Row],[W (curr)]],MAX(Table1[[#This Row],[W (severity)]],0.7*Table1[[#This Row],[W (curr)]]),Table1[[#This Row],[W (severity)]])</f>
        <v>0.33160334971810768</v>
      </c>
      <c r="M444" s="39">
        <f>ROUND(IF(VLOOKUP(Table1[[#This Row],[BaseDRG]],BaseDRGTable,8,0)&gt;0,Table1[[#This Row],[w (limit)]]*Current_CaseMix/$L$797,Table1[[#This Row],[w (limit)]]),10)</f>
        <v>0.35548879090000002</v>
      </c>
      <c r="N444" s="41">
        <f>Table1[[#This Row],[n]]</f>
        <v>290</v>
      </c>
      <c r="O444" s="56">
        <v>0.38180803311917971</v>
      </c>
      <c r="P444" s="40">
        <f>Table1[[#This Row],[W (proposed)]]/Table1[[#This Row],[W (curr)]]-1</f>
        <v>-6.8933180908124725E-2</v>
      </c>
      <c r="Q444" s="41">
        <f>RANK(Table1[[#This Row],[∆W%]],Table1[∆W%])</f>
        <v>515</v>
      </c>
      <c r="R444" s="55">
        <f>Table1[W (proposed)]-Table1[[#This Row],[W (curr)]]</f>
        <v>-2.6319242219179695E-2</v>
      </c>
      <c r="S444" s="46"/>
      <c r="T444" s="45"/>
      <c r="U444" s="45"/>
      <c r="V444" s="45"/>
      <c r="W444" s="45"/>
    </row>
    <row r="445" spans="1:23" s="43" customFormat="1">
      <c r="A445" s="36">
        <v>84212</v>
      </c>
      <c r="B445" s="36" t="s">
        <v>16</v>
      </c>
      <c r="C445" s="36" t="s">
        <v>690</v>
      </c>
      <c r="D445" s="36">
        <v>8421</v>
      </c>
      <c r="E445" s="36">
        <v>2</v>
      </c>
      <c r="F445" s="37">
        <v>85</v>
      </c>
      <c r="G445" s="38">
        <v>6863.1693749209908</v>
      </c>
      <c r="H445" s="38">
        <f>Table1[[#This Row],[Cost]]+IF(Table1[[#This Row],[n]]=0,0,IFERROR(VLOOKUP(Table1[[#This Row],[DRG]],HCPCs,5,0),0))</f>
        <v>7069.2100900866808</v>
      </c>
      <c r="I445" s="39">
        <v>0.7998999999999995</v>
      </c>
      <c r="J445" s="39">
        <f>Table1[[#This Row],[W (3M)]]-IFERROR((Table1[[#This Row],[W (3M)]]-Table1[[#This Row],[Adjusted Cost]]*Casemix/TotalCost)*EXP(-a/Table1[[#This Row],[n]]),)</f>
        <v>0.84104257890065859</v>
      </c>
      <c r="K445" s="39">
        <f>VLOOKUP(Table1[[#This Row],[BaseDRG]],BaseDRGTable,13+Table1[[#This Row],[severity]],FALSE)</f>
        <v>0.84104257890065859</v>
      </c>
      <c r="L445" s="39">
        <f>IF(Table1[[#This Row],[W (severity)]]&lt;Table1[[#This Row],[W (curr)]],MAX(Table1[[#This Row],[W (severity)]],0.7*Table1[[#This Row],[W (curr)]]),Table1[[#This Row],[W (severity)]])</f>
        <v>0.84104257890065859</v>
      </c>
      <c r="M445" s="39">
        <f>ROUND(IF(VLOOKUP(Table1[[#This Row],[BaseDRG]],BaseDRGTable,8,0)&gt;0,Table1[[#This Row],[w (limit)]]*Current_CaseMix/$L$797,Table1[[#This Row],[w (limit)]]),10)</f>
        <v>0.90162300740000001</v>
      </c>
      <c r="N445" s="41">
        <f>Table1[[#This Row],[n]]</f>
        <v>85</v>
      </c>
      <c r="O445" s="56">
        <v>0.82835799581438641</v>
      </c>
      <c r="P445" s="40">
        <f>Table1[[#This Row],[W (proposed)]]/Table1[[#This Row],[W (curr)]]-1</f>
        <v>8.8446072779902796E-2</v>
      </c>
      <c r="Q445" s="41">
        <f>RANK(Table1[[#This Row],[∆W%]],Table1[∆W%])</f>
        <v>321</v>
      </c>
      <c r="R445" s="55">
        <f>Table1[W (proposed)]-Table1[[#This Row],[W (curr)]]</f>
        <v>7.3265011585613604E-2</v>
      </c>
      <c r="S445" s="46"/>
      <c r="T445" s="45"/>
      <c r="U445" s="45"/>
      <c r="V445" s="45"/>
      <c r="W445" s="45"/>
    </row>
    <row r="446" spans="1:23" s="43" customFormat="1">
      <c r="A446" s="36">
        <v>84213</v>
      </c>
      <c r="B446" s="36" t="s">
        <v>16</v>
      </c>
      <c r="C446" s="36" t="s">
        <v>802</v>
      </c>
      <c r="D446" s="36">
        <v>8421</v>
      </c>
      <c r="E446" s="36">
        <v>3</v>
      </c>
      <c r="F446" s="37">
        <v>42</v>
      </c>
      <c r="G446" s="38">
        <v>13370.309058932356</v>
      </c>
      <c r="H446" s="38">
        <f>Table1[[#This Row],[Cost]]+IF(Table1[[#This Row],[n]]=0,0,IFERROR(VLOOKUP(Table1[[#This Row],[DRG]],HCPCs,5,0),0))</f>
        <v>13860.088742172462</v>
      </c>
      <c r="I446" s="39">
        <v>1.3663999999999996</v>
      </c>
      <c r="J446" s="39">
        <f>Table1[[#This Row],[W (3M)]]-IFERROR((Table1[[#This Row],[W (3M)]]-Table1[[#This Row],[Adjusted Cost]]*Casemix/TotalCost)*EXP(-a/Table1[[#This Row],[n]]),)</f>
        <v>1.6443883520493081</v>
      </c>
      <c r="K446" s="39">
        <f>VLOOKUP(Table1[[#This Row],[BaseDRG]],BaseDRGTable,13+Table1[[#This Row],[severity]],FALSE)</f>
        <v>1.6443883520493081</v>
      </c>
      <c r="L446" s="39">
        <f>IF(Table1[[#This Row],[W (severity)]]&lt;Table1[[#This Row],[W (curr)]],MAX(Table1[[#This Row],[W (severity)]],0.7*Table1[[#This Row],[W (curr)]]),Table1[[#This Row],[W (severity)]])</f>
        <v>1.6443883520493081</v>
      </c>
      <c r="M446" s="39">
        <f>ROUND(IF(VLOOKUP(Table1[[#This Row],[BaseDRG]],BaseDRGTable,8,0)&gt;0,Table1[[#This Row],[w (limit)]]*Current_CaseMix/$L$797,Table1[[#This Row],[w (limit)]]),10)</f>
        <v>1.7628339022999999</v>
      </c>
      <c r="N446" s="41">
        <f>Table1[[#This Row],[n]]</f>
        <v>42</v>
      </c>
      <c r="O446" s="56">
        <v>2.0764708978958319</v>
      </c>
      <c r="P446" s="40">
        <f>Table1[[#This Row],[W (proposed)]]/Table1[[#This Row],[W (curr)]]-1</f>
        <v>-0.15104328980177495</v>
      </c>
      <c r="Q446" s="41">
        <f>RANK(Table1[[#This Row],[∆W%]],Table1[∆W%])</f>
        <v>595</v>
      </c>
      <c r="R446" s="55">
        <f>Table1[W (proposed)]-Table1[[#This Row],[W (curr)]]</f>
        <v>-0.31363699559583202</v>
      </c>
      <c r="S446" s="46"/>
      <c r="T446" s="45"/>
      <c r="U446" s="45"/>
      <c r="V446" s="45"/>
      <c r="W446" s="45"/>
    </row>
    <row r="447" spans="1:23" s="43" customFormat="1">
      <c r="A447" s="36">
        <v>91201</v>
      </c>
      <c r="B447" s="36" t="s">
        <v>17</v>
      </c>
      <c r="C447" s="36" t="s">
        <v>114</v>
      </c>
      <c r="D447" s="36">
        <v>9120</v>
      </c>
      <c r="E447" s="36">
        <v>1</v>
      </c>
      <c r="F447" s="37">
        <v>12</v>
      </c>
      <c r="G447" s="38">
        <v>13185.665399999998</v>
      </c>
      <c r="H447" s="38">
        <f>Table1[[#This Row],[Cost]]+IF(Table1[[#This Row],[n]]=0,0,IFERROR(VLOOKUP(Table1[[#This Row],[DRG]],HCPCs,5,0),0))</f>
        <v>13189.322695730465</v>
      </c>
      <c r="I447" s="39">
        <v>1.1475000000000004</v>
      </c>
      <c r="J447" s="39">
        <f>Table1[[#This Row],[W (3M)]]-IFERROR((Table1[[#This Row],[W (3M)]]-Table1[[#This Row],[Adjusted Cost]]*Casemix/TotalCost)*EXP(-a/Table1[[#This Row],[n]]),)</f>
        <v>1.5426529085391221</v>
      </c>
      <c r="K447" s="39">
        <f>VLOOKUP(Table1[[#This Row],[BaseDRG]],BaseDRGTable,13+Table1[[#This Row],[severity]],FALSE)</f>
        <v>1.5426529085391221</v>
      </c>
      <c r="L447" s="39">
        <f>IF(Table1[[#This Row],[W (severity)]]&lt;Table1[[#This Row],[W (curr)]],MAX(Table1[[#This Row],[W (severity)]],0.7*Table1[[#This Row],[W (curr)]]),Table1[[#This Row],[W (severity)]])</f>
        <v>1.5426529085391221</v>
      </c>
      <c r="M447" s="39">
        <f>ROUND(IF(VLOOKUP(Table1[[#This Row],[BaseDRG]],BaseDRGTable,8,0)&gt;0,Table1[[#This Row],[w (limit)]]*Current_CaseMix/$L$797,Table1[[#This Row],[w (limit)]]),10)</f>
        <v>1.6537704389000001</v>
      </c>
      <c r="N447" s="41">
        <f>Table1[[#This Row],[n]]</f>
        <v>12</v>
      </c>
      <c r="O447" s="56">
        <v>1.9558155620328868</v>
      </c>
      <c r="P447" s="40">
        <f>Table1[[#This Row],[W (proposed)]]/Table1[[#This Row],[W (curr)]]-1</f>
        <v>-0.15443435924957005</v>
      </c>
      <c r="Q447" s="41">
        <f>RANK(Table1[[#This Row],[∆W%]],Table1[∆W%])</f>
        <v>598</v>
      </c>
      <c r="R447" s="55">
        <f>Table1[W (proposed)]-Table1[[#This Row],[W (curr)]]</f>
        <v>-0.30204512313288667</v>
      </c>
      <c r="S447" s="46"/>
      <c r="T447" s="45"/>
      <c r="U447" s="45"/>
      <c r="V447" s="45"/>
      <c r="W447" s="45"/>
    </row>
    <row r="448" spans="1:23" s="43" customFormat="1">
      <c r="A448" s="36">
        <v>91202</v>
      </c>
      <c r="B448" s="36" t="s">
        <v>17</v>
      </c>
      <c r="C448" s="36" t="s">
        <v>357</v>
      </c>
      <c r="D448" s="36">
        <v>9120</v>
      </c>
      <c r="E448" s="36">
        <v>2</v>
      </c>
      <c r="F448" s="37">
        <v>26</v>
      </c>
      <c r="G448" s="38">
        <v>16269.115514461535</v>
      </c>
      <c r="H448" s="38">
        <f>Table1[[#This Row],[Cost]]+IF(Table1[[#This Row],[n]]=0,0,IFERROR(VLOOKUP(Table1[[#This Row],[DRG]],HCPCs,5,0),0))</f>
        <v>16276.852101583678</v>
      </c>
      <c r="I448" s="39">
        <v>2.5173000000000014</v>
      </c>
      <c r="J448" s="39">
        <f>Table1[[#This Row],[W (3M)]]-IFERROR((Table1[[#This Row],[W (3M)]]-Table1[[#This Row],[Adjusted Cost]]*Casemix/TotalCost)*EXP(-a/Table1[[#This Row],[n]]),)</f>
        <v>1.9549673270826129</v>
      </c>
      <c r="K448" s="39">
        <f>VLOOKUP(Table1[[#This Row],[BaseDRG]],BaseDRGTable,13+Table1[[#This Row],[severity]],FALSE)</f>
        <v>1.9549673270826129</v>
      </c>
      <c r="L448" s="39">
        <f>IF(Table1[[#This Row],[W (severity)]]&lt;Table1[[#This Row],[W (curr)]],MAX(Table1[[#This Row],[W (severity)]],0.7*Table1[[#This Row],[W (curr)]]),Table1[[#This Row],[W (severity)]])</f>
        <v>1.9549673270826129</v>
      </c>
      <c r="M448" s="39">
        <f>ROUND(IF(VLOOKUP(Table1[[#This Row],[BaseDRG]],BaseDRGTable,8,0)&gt;0,Table1[[#This Row],[w (limit)]]*Current_CaseMix/$L$797,Table1[[#This Row],[w (limit)]]),10)</f>
        <v>2.0957839295</v>
      </c>
      <c r="N448" s="41">
        <f>Table1[[#This Row],[n]]</f>
        <v>26</v>
      </c>
      <c r="O448" s="56">
        <v>2.2262633785289689</v>
      </c>
      <c r="P448" s="40">
        <f>Table1[[#This Row],[W (proposed)]]/Table1[[#This Row],[W (curr)]]-1</f>
        <v>-5.8609170095222485E-2</v>
      </c>
      <c r="Q448" s="41">
        <f>RANK(Table1[[#This Row],[∆W%]],Table1[∆W%])</f>
        <v>504</v>
      </c>
      <c r="R448" s="55">
        <f>Table1[W (proposed)]-Table1[[#This Row],[W (curr)]]</f>
        <v>-0.13047944902896891</v>
      </c>
      <c r="S448" s="46"/>
      <c r="T448" s="45"/>
      <c r="U448" s="45"/>
      <c r="V448" s="45"/>
      <c r="W448" s="45"/>
    </row>
    <row r="449" spans="1:23" s="43" customFormat="1">
      <c r="A449" s="36">
        <v>91203</v>
      </c>
      <c r="B449" s="36" t="s">
        <v>17</v>
      </c>
      <c r="C449" s="36" t="s">
        <v>375</v>
      </c>
      <c r="D449" s="36">
        <v>9120</v>
      </c>
      <c r="E449" s="36">
        <v>3</v>
      </c>
      <c r="F449" s="37">
        <v>21</v>
      </c>
      <c r="G449" s="38">
        <v>26793.450333809527</v>
      </c>
      <c r="H449" s="38">
        <f>Table1[[#This Row],[Cost]]+IF(Table1[[#This Row],[n]]=0,0,IFERROR(VLOOKUP(Table1[[#This Row],[DRG]],HCPCs,5,0),0))</f>
        <v>26927.702185165079</v>
      </c>
      <c r="I449" s="39">
        <v>7.7826000000000004</v>
      </c>
      <c r="J449" s="39">
        <f>Table1[[#This Row],[W (3M)]]-IFERROR((Table1[[#This Row],[W (3M)]]-Table1[[#This Row],[Adjusted Cost]]*Casemix/TotalCost)*EXP(-a/Table1[[#This Row],[n]]),)</f>
        <v>3.3762413758613254</v>
      </c>
      <c r="K449" s="39">
        <f>VLOOKUP(Table1[[#This Row],[BaseDRG]],BaseDRGTable,13+Table1[[#This Row],[severity]],FALSE)</f>
        <v>3.3762413758613254</v>
      </c>
      <c r="L449" s="39">
        <f>IF(Table1[[#This Row],[W (severity)]]&lt;Table1[[#This Row],[W (curr)]],MAX(Table1[[#This Row],[W (severity)]],0.7*Table1[[#This Row],[W (curr)]]),Table1[[#This Row],[W (severity)]])</f>
        <v>3.4973857207852164</v>
      </c>
      <c r="M449" s="39">
        <f>ROUND(IF(VLOOKUP(Table1[[#This Row],[BaseDRG]],BaseDRGTable,8,0)&gt;0,Table1[[#This Row],[w (limit)]]*Current_CaseMix/$L$797,Table1[[#This Row],[w (limit)]]),10)</f>
        <v>3.7493029614000002</v>
      </c>
      <c r="N449" s="41">
        <f>Table1[[#This Row],[n]]</f>
        <v>21</v>
      </c>
      <c r="O449" s="56">
        <v>4.9962653154074523</v>
      </c>
      <c r="P449" s="40">
        <f>Table1[[#This Row],[W (proposed)]]/Table1[[#This Row],[W (curr)]]-1</f>
        <v>-0.24957889048887727</v>
      </c>
      <c r="Q449" s="41">
        <f>RANK(Table1[[#This Row],[∆W%]],Table1[∆W%])</f>
        <v>722</v>
      </c>
      <c r="R449" s="55">
        <f>Table1[W (proposed)]-Table1[[#This Row],[W (curr)]]</f>
        <v>-1.2469623540074521</v>
      </c>
      <c r="S449" s="46"/>
      <c r="T449" s="45"/>
      <c r="U449" s="45"/>
      <c r="V449" s="45"/>
      <c r="W449" s="45"/>
    </row>
    <row r="450" spans="1:23" s="43" customFormat="1">
      <c r="A450" s="36">
        <v>91301</v>
      </c>
      <c r="B450" s="36" t="s">
        <v>17</v>
      </c>
      <c r="C450" s="36" t="s">
        <v>62</v>
      </c>
      <c r="D450" s="36">
        <v>9130</v>
      </c>
      <c r="E450" s="36">
        <v>1</v>
      </c>
      <c r="F450" s="37">
        <v>190</v>
      </c>
      <c r="G450" s="38">
        <v>8474.7063684666846</v>
      </c>
      <c r="H450" s="38">
        <f>Table1[[#This Row],[Cost]]+IF(Table1[[#This Row],[n]]=0,0,IFERROR(VLOOKUP(Table1[[#This Row],[DRG]],HCPCs,5,0),0))</f>
        <v>8900.9954697989069</v>
      </c>
      <c r="I450" s="39">
        <v>1.3803000000000027</v>
      </c>
      <c r="J450" s="39">
        <f>Table1[[#This Row],[W (3M)]]-IFERROR((Table1[[#This Row],[W (3M)]]-Table1[[#This Row],[Adjusted Cost]]*Casemix/TotalCost)*EXP(-a/Table1[[#This Row],[n]]),)</f>
        <v>1.0608128285374818</v>
      </c>
      <c r="K450" s="39">
        <f>VLOOKUP(Table1[[#This Row],[BaseDRG]],BaseDRGTable,13+Table1[[#This Row],[severity]],FALSE)</f>
        <v>1.0608128285374818</v>
      </c>
      <c r="L450" s="39">
        <f>IF(Table1[[#This Row],[W (severity)]]&lt;Table1[[#This Row],[W (curr)]],MAX(Table1[[#This Row],[W (severity)]],0.7*Table1[[#This Row],[W (curr)]]),Table1[[#This Row],[W (severity)]])</f>
        <v>1.0608128285374818</v>
      </c>
      <c r="M450" s="39">
        <f>ROUND(IF(VLOOKUP(Table1[[#This Row],[BaseDRG]],BaseDRGTable,8,0)&gt;0,Table1[[#This Row],[w (limit)]]*Current_CaseMix/$L$797,Table1[[#This Row],[w (limit)]]),10)</f>
        <v>1.1372233425</v>
      </c>
      <c r="N450" s="41">
        <f>Table1[[#This Row],[n]]</f>
        <v>190</v>
      </c>
      <c r="O450" s="56">
        <v>1.4687561534438265</v>
      </c>
      <c r="P450" s="40">
        <f>Table1[[#This Row],[W (proposed)]]/Table1[[#This Row],[W (curr)]]-1</f>
        <v>-0.22572352133910989</v>
      </c>
      <c r="Q450" s="41">
        <f>RANK(Table1[[#This Row],[∆W%]],Table1[∆W%])</f>
        <v>664</v>
      </c>
      <c r="R450" s="55">
        <f>Table1[W (proposed)]-Table1[[#This Row],[W (curr)]]</f>
        <v>-0.33153281094382647</v>
      </c>
      <c r="S450" s="46"/>
      <c r="T450" s="45"/>
      <c r="U450" s="45"/>
      <c r="V450" s="45"/>
      <c r="W450" s="45"/>
    </row>
    <row r="451" spans="1:23" s="43" customFormat="1">
      <c r="A451" s="36">
        <v>91302</v>
      </c>
      <c r="B451" s="36" t="s">
        <v>17</v>
      </c>
      <c r="C451" s="36" t="s">
        <v>737</v>
      </c>
      <c r="D451" s="36">
        <v>9130</v>
      </c>
      <c r="E451" s="36">
        <v>2</v>
      </c>
      <c r="F451" s="37">
        <v>56</v>
      </c>
      <c r="G451" s="38">
        <v>20687.205773820759</v>
      </c>
      <c r="H451" s="38">
        <f>Table1[[#This Row],[Cost]]+IF(Table1[[#This Row],[n]]=0,0,IFERROR(VLOOKUP(Table1[[#This Row],[DRG]],HCPCs,5,0),0))</f>
        <v>21717.668775147627</v>
      </c>
      <c r="I451" s="39">
        <v>2.4924000000000026</v>
      </c>
      <c r="J451" s="39">
        <f>Table1[[#This Row],[W (3M)]]-IFERROR((Table1[[#This Row],[W (3M)]]-Table1[[#This Row],[Adjusted Cost]]*Casemix/TotalCost)*EXP(-a/Table1[[#This Row],[n]]),)</f>
        <v>2.5836900861615644</v>
      </c>
      <c r="K451" s="39">
        <f>VLOOKUP(Table1[[#This Row],[BaseDRG]],BaseDRGTable,13+Table1[[#This Row],[severity]],FALSE)</f>
        <v>2.5836900861615644</v>
      </c>
      <c r="L451" s="39">
        <f>IF(Table1[[#This Row],[W (severity)]]&lt;Table1[[#This Row],[W (curr)]],MAX(Table1[[#This Row],[W (severity)]],0.7*Table1[[#This Row],[W (curr)]]),Table1[[#This Row],[W (severity)]])</f>
        <v>2.5836900861615644</v>
      </c>
      <c r="M451" s="39">
        <f>ROUND(IF(VLOOKUP(Table1[[#This Row],[BaseDRG]],BaseDRGTable,8,0)&gt;0,Table1[[#This Row],[w (limit)]]*Current_CaseMix/$L$797,Table1[[#This Row],[w (limit)]]),10)</f>
        <v>2.7697936873</v>
      </c>
      <c r="N451" s="41">
        <f>Table1[[#This Row],[n]]</f>
        <v>56</v>
      </c>
      <c r="O451" s="56">
        <v>3.0166938283150939</v>
      </c>
      <c r="P451" s="40">
        <f>Table1[[#This Row],[W (proposed)]]/Table1[[#This Row],[W (curr)]]-1</f>
        <v>-8.184461369518381E-2</v>
      </c>
      <c r="Q451" s="41">
        <f>RANK(Table1[[#This Row],[∆W%]],Table1[∆W%])</f>
        <v>528</v>
      </c>
      <c r="R451" s="55">
        <f>Table1[W (proposed)]-Table1[[#This Row],[W (curr)]]</f>
        <v>-0.24690014101509394</v>
      </c>
      <c r="S451" s="46"/>
      <c r="T451" s="45"/>
      <c r="U451" s="45"/>
      <c r="V451" s="45"/>
      <c r="W451" s="45"/>
    </row>
    <row r="452" spans="1:23" s="43" customFormat="1">
      <c r="A452" s="36">
        <v>91303</v>
      </c>
      <c r="B452" s="36" t="s">
        <v>17</v>
      </c>
      <c r="C452" s="36" t="s">
        <v>781</v>
      </c>
      <c r="D452" s="36">
        <v>9130</v>
      </c>
      <c r="E452" s="36">
        <v>3</v>
      </c>
      <c r="F452" s="37">
        <v>26</v>
      </c>
      <c r="G452" s="38">
        <v>54691.166165515606</v>
      </c>
      <c r="H452" s="38">
        <f>Table1[[#This Row],[Cost]]+IF(Table1[[#This Row],[n]]=0,0,IFERROR(VLOOKUP(Table1[[#This Row],[DRG]],HCPCs,5,0),0))</f>
        <v>56513.388256492515</v>
      </c>
      <c r="I452" s="39">
        <v>5.7742000000000004</v>
      </c>
      <c r="J452" s="39">
        <f>Table1[[#This Row],[W (3M)]]-IFERROR((Table1[[#This Row],[W (3M)]]-Table1[[#This Row],[Adjusted Cost]]*Casemix/TotalCost)*EXP(-a/Table1[[#This Row],[n]]),)</f>
        <v>6.6977970359007371</v>
      </c>
      <c r="K452" s="39">
        <f>VLOOKUP(Table1[[#This Row],[BaseDRG]],BaseDRGTable,13+Table1[[#This Row],[severity]],FALSE)</f>
        <v>6.6977970359007371</v>
      </c>
      <c r="L452" s="39">
        <f>IF(Table1[[#This Row],[W (severity)]]&lt;Table1[[#This Row],[W (curr)]],MAX(Table1[[#This Row],[W (severity)]],0.7*Table1[[#This Row],[W (curr)]]),Table1[[#This Row],[W (severity)]])</f>
        <v>6.6977970359007371</v>
      </c>
      <c r="M452" s="39">
        <f>ROUND(IF(VLOOKUP(Table1[[#This Row],[BaseDRG]],BaseDRGTable,8,0)&gt;0,Table1[[#This Row],[w (limit)]]*Current_CaseMix/$L$797,Table1[[#This Row],[w (limit)]]),10)</f>
        <v>7.1802404042000001</v>
      </c>
      <c r="N452" s="41">
        <f>Table1[[#This Row],[n]]</f>
        <v>26</v>
      </c>
      <c r="O452" s="56">
        <v>5.7584985792880587</v>
      </c>
      <c r="P452" s="40">
        <f>Table1[[#This Row],[W (proposed)]]/Table1[[#This Row],[W (curr)]]-1</f>
        <v>0.24689453428461472</v>
      </c>
      <c r="Q452" s="41">
        <f>RANK(Table1[[#This Row],[∆W%]],Table1[∆W%])</f>
        <v>200</v>
      </c>
      <c r="R452" s="55">
        <f>Table1[W (proposed)]-Table1[[#This Row],[W (curr)]]</f>
        <v>1.4217418249119413</v>
      </c>
      <c r="S452" s="46"/>
      <c r="T452" s="45"/>
      <c r="U452" s="45"/>
      <c r="V452" s="45"/>
      <c r="W452" s="45"/>
    </row>
    <row r="453" spans="1:23" s="43" customFormat="1">
      <c r="A453" s="36">
        <v>91401</v>
      </c>
      <c r="B453" s="36" t="s">
        <v>17</v>
      </c>
      <c r="C453" s="36" t="s">
        <v>50</v>
      </c>
      <c r="D453" s="36">
        <v>9140</v>
      </c>
      <c r="E453" s="36">
        <v>1</v>
      </c>
      <c r="F453" s="37">
        <v>1155</v>
      </c>
      <c r="G453" s="38">
        <v>4360.3850139371507</v>
      </c>
      <c r="H453" s="38">
        <f>Table1[[#This Row],[Cost]]+IF(Table1[[#This Row],[n]]=0,0,IFERROR(VLOOKUP(Table1[[#This Row],[DRG]],HCPCs,5,0),0))</f>
        <v>4360.3850139371507</v>
      </c>
      <c r="I453" s="39">
        <v>1.246699999999979</v>
      </c>
      <c r="J453" s="39">
        <f>Table1[[#This Row],[W (3M)]]-IFERROR((Table1[[#This Row],[W (3M)]]-Table1[[#This Row],[Adjusted Cost]]*Casemix/TotalCost)*EXP(-a/Table1[[#This Row],[n]]),)</f>
        <v>0.51951033978646677</v>
      </c>
      <c r="K453" s="39">
        <f>VLOOKUP(Table1[[#This Row],[BaseDRG]],BaseDRGTable,13+Table1[[#This Row],[severity]],FALSE)</f>
        <v>0.51951033978646677</v>
      </c>
      <c r="L453" s="39">
        <f>IF(Table1[[#This Row],[W (severity)]]&lt;Table1[[#This Row],[W (curr)]],MAX(Table1[[#This Row],[W (severity)]],0.7*Table1[[#This Row],[W (curr)]]),Table1[[#This Row],[W (severity)]])</f>
        <v>0.51951033978646677</v>
      </c>
      <c r="M453" s="39">
        <f>ROUND(IF(VLOOKUP(Table1[[#This Row],[BaseDRG]],BaseDRGTable,8,0)&gt;0,Table1[[#This Row],[w (limit)]]*Current_CaseMix/$L$797,Table1[[#This Row],[w (limit)]]),10)</f>
        <v>0.55693075079999999</v>
      </c>
      <c r="N453" s="41">
        <f>Table1[[#This Row],[n]]</f>
        <v>1155</v>
      </c>
      <c r="O453" s="56">
        <v>0.41859440899973588</v>
      </c>
      <c r="P453" s="40">
        <f>Table1[[#This Row],[W (proposed)]]/Table1[[#This Row],[W (curr)]]-1</f>
        <v>0.33047823579590951</v>
      </c>
      <c r="Q453" s="41">
        <f>RANK(Table1[[#This Row],[∆W%]],Table1[∆W%])</f>
        <v>158</v>
      </c>
      <c r="R453" s="55">
        <f>Table1[W (proposed)]-Table1[[#This Row],[W (curr)]]</f>
        <v>0.13833634180026411</v>
      </c>
      <c r="S453" s="46"/>
      <c r="T453" s="45"/>
      <c r="U453" s="45"/>
      <c r="V453" s="45"/>
      <c r="W453" s="45"/>
    </row>
    <row r="454" spans="1:23" s="43" customFormat="1">
      <c r="A454" s="36">
        <v>91402</v>
      </c>
      <c r="B454" s="36" t="s">
        <v>17</v>
      </c>
      <c r="C454" s="36" t="s">
        <v>311</v>
      </c>
      <c r="D454" s="36">
        <v>9140</v>
      </c>
      <c r="E454" s="36">
        <v>2</v>
      </c>
      <c r="F454" s="37">
        <v>158</v>
      </c>
      <c r="G454" s="38">
        <v>11630.806283810563</v>
      </c>
      <c r="H454" s="38">
        <f>Table1[[#This Row],[Cost]]+IF(Table1[[#This Row],[n]]=0,0,IFERROR(VLOOKUP(Table1[[#This Row],[DRG]],HCPCs,5,0),0))</f>
        <v>12015.761374297404</v>
      </c>
      <c r="I454" s="39">
        <v>1.8156000000000021</v>
      </c>
      <c r="J454" s="39">
        <f>Table1[[#This Row],[W (3M)]]-IFERROR((Table1[[#This Row],[W (3M)]]-Table1[[#This Row],[Adjusted Cost]]*Casemix/TotalCost)*EXP(-a/Table1[[#This Row],[n]]),)</f>
        <v>1.4321545422574979</v>
      </c>
      <c r="K454" s="39">
        <f>VLOOKUP(Table1[[#This Row],[BaseDRG]],BaseDRGTable,13+Table1[[#This Row],[severity]],FALSE)</f>
        <v>1.4321545422574979</v>
      </c>
      <c r="L454" s="39">
        <f>IF(Table1[[#This Row],[W (severity)]]&lt;Table1[[#This Row],[W (curr)]],MAX(Table1[[#This Row],[W (severity)]],0.7*Table1[[#This Row],[W (curr)]]),Table1[[#This Row],[W (severity)]])</f>
        <v>1.4321545422574979</v>
      </c>
      <c r="M454" s="39">
        <f>ROUND(IF(VLOOKUP(Table1[[#This Row],[BaseDRG]],BaseDRGTable,8,0)&gt;0,Table1[[#This Row],[w (limit)]]*Current_CaseMix/$L$797,Table1[[#This Row],[w (limit)]]),10)</f>
        <v>1.5353128579999999</v>
      </c>
      <c r="N454" s="41">
        <f>Table1[[#This Row],[n]]</f>
        <v>158</v>
      </c>
      <c r="O454" s="56">
        <v>1.5968181234481533</v>
      </c>
      <c r="P454" s="40">
        <f>Table1[[#This Row],[W (proposed)]]/Table1[[#This Row],[W (curr)]]-1</f>
        <v>-3.8517389391435231E-2</v>
      </c>
      <c r="Q454" s="41">
        <f>RANK(Table1[[#This Row],[∆W%]],Table1[∆W%])</f>
        <v>482</v>
      </c>
      <c r="R454" s="55">
        <f>Table1[W (proposed)]-Table1[[#This Row],[W (curr)]]</f>
        <v>-6.1505265448153379E-2</v>
      </c>
      <c r="S454" s="46"/>
      <c r="T454" s="45"/>
      <c r="U454" s="45"/>
      <c r="V454" s="45"/>
      <c r="W454" s="45"/>
    </row>
    <row r="455" spans="1:23" s="43" customFormat="1">
      <c r="A455" s="36">
        <v>91403</v>
      </c>
      <c r="B455" s="36" t="s">
        <v>17</v>
      </c>
      <c r="C455" s="36" t="s">
        <v>753</v>
      </c>
      <c r="D455" s="36">
        <v>9140</v>
      </c>
      <c r="E455" s="36">
        <v>3</v>
      </c>
      <c r="F455" s="37">
        <v>90</v>
      </c>
      <c r="G455" s="38">
        <v>13813.843950647288</v>
      </c>
      <c r="H455" s="38">
        <f>Table1[[#This Row],[Cost]]+IF(Table1[[#This Row],[n]]=0,0,IFERROR(VLOOKUP(Table1[[#This Row],[DRG]],HCPCs,5,0),0))</f>
        <v>13962.14968844111</v>
      </c>
      <c r="I455" s="39">
        <v>3.411</v>
      </c>
      <c r="J455" s="39">
        <f>Table1[[#This Row],[W (3M)]]-IFERROR((Table1[[#This Row],[W (3M)]]-Table1[[#This Row],[Adjusted Cost]]*Casemix/TotalCost)*EXP(-a/Table1[[#This Row],[n]]),)</f>
        <v>1.6773610128712944</v>
      </c>
      <c r="K455" s="39">
        <f>VLOOKUP(Table1[[#This Row],[BaseDRG]],BaseDRGTable,13+Table1[[#This Row],[severity]],FALSE)</f>
        <v>1.6773610128712944</v>
      </c>
      <c r="L455" s="39">
        <f>IF(Table1[[#This Row],[W (severity)]]&lt;Table1[[#This Row],[W (curr)]],MAX(Table1[[#This Row],[W (severity)]],0.7*Table1[[#This Row],[W (curr)]]),Table1[[#This Row],[W (severity)]])</f>
        <v>1.9610949410901728</v>
      </c>
      <c r="M455" s="39">
        <f>ROUND(IF(VLOOKUP(Table1[[#This Row],[BaseDRG]],BaseDRGTable,8,0)&gt;0,Table1[[#This Row],[w (limit)]]*Current_CaseMix/$L$797,Table1[[#This Row],[w (limit)]]),10)</f>
        <v>2.1023529165000001</v>
      </c>
      <c r="N455" s="41">
        <f>Table1[[#This Row],[n]]</f>
        <v>90</v>
      </c>
      <c r="O455" s="56">
        <v>2.8015642015573898</v>
      </c>
      <c r="P455" s="40">
        <f>Table1[[#This Row],[W (proposed)]]/Table1[[#This Row],[W (curr)]]-1</f>
        <v>-0.24957889048864135</v>
      </c>
      <c r="Q455" s="41">
        <f>RANK(Table1[[#This Row],[∆W%]],Table1[∆W%])</f>
        <v>719</v>
      </c>
      <c r="R455" s="55">
        <f>Table1[W (proposed)]-Table1[[#This Row],[W (curr)]]</f>
        <v>-0.69921128505738972</v>
      </c>
      <c r="S455" s="46"/>
      <c r="T455" s="45"/>
      <c r="U455" s="45"/>
      <c r="V455" s="45"/>
      <c r="W455" s="45"/>
    </row>
    <row r="456" spans="1:23" s="43" customFormat="1">
      <c r="A456" s="36">
        <v>91501</v>
      </c>
      <c r="B456" s="36" t="s">
        <v>17</v>
      </c>
      <c r="C456" s="36" t="s">
        <v>85</v>
      </c>
      <c r="D456" s="36">
        <v>9150</v>
      </c>
      <c r="E456" s="36">
        <v>1</v>
      </c>
      <c r="F456" s="37">
        <v>346</v>
      </c>
      <c r="G456" s="38">
        <v>5573.9035028006083</v>
      </c>
      <c r="H456" s="38">
        <f>Table1[[#This Row],[Cost]]+IF(Table1[[#This Row],[n]]=0,0,IFERROR(VLOOKUP(Table1[[#This Row],[DRG]],HCPCs,5,0),0))</f>
        <v>5573.9035028006083</v>
      </c>
      <c r="I456" s="39">
        <v>1.009200000000007</v>
      </c>
      <c r="J456" s="39">
        <f>Table1[[#This Row],[W (3M)]]-IFERROR((Table1[[#This Row],[W (3M)]]-Table1[[#This Row],[Adjusted Cost]]*Casemix/TotalCost)*EXP(-a/Table1[[#This Row],[n]]),)</f>
        <v>0.66424726808596812</v>
      </c>
      <c r="K456" s="39">
        <f>VLOOKUP(Table1[[#This Row],[BaseDRG]],BaseDRGTable,13+Table1[[#This Row],[severity]],FALSE)</f>
        <v>0.66424726808596812</v>
      </c>
      <c r="L456" s="39">
        <f>IF(Table1[[#This Row],[W (severity)]]&lt;Table1[[#This Row],[W (curr)]],MAX(Table1[[#This Row],[W (severity)]],0.7*Table1[[#This Row],[W (curr)]]),Table1[[#This Row],[W (severity)]])</f>
        <v>0.66424726808596812</v>
      </c>
      <c r="M456" s="39">
        <f>ROUND(IF(VLOOKUP(Table1[[#This Row],[BaseDRG]],BaseDRGTable,8,0)&gt;0,Table1[[#This Row],[w (limit)]]*Current_CaseMix/$L$797,Table1[[#This Row],[w (limit)]]),10)</f>
        <v>0.71209310270000004</v>
      </c>
      <c r="N456" s="41">
        <f>Table1[[#This Row],[n]]</f>
        <v>346</v>
      </c>
      <c r="O456" s="56">
        <v>0.65901771815672172</v>
      </c>
      <c r="P456" s="40">
        <f>Table1[[#This Row],[W (proposed)]]/Table1[[#This Row],[W (curr)]]-1</f>
        <v>8.0537113162496787E-2</v>
      </c>
      <c r="Q456" s="41">
        <f>RANK(Table1[[#This Row],[∆W%]],Table1[∆W%])</f>
        <v>327</v>
      </c>
      <c r="R456" s="55">
        <f>Table1[W (proposed)]-Table1[[#This Row],[W (curr)]]</f>
        <v>5.3075384543278314E-2</v>
      </c>
      <c r="S456" s="46"/>
      <c r="T456" s="45"/>
      <c r="U456" s="45"/>
      <c r="V456" s="45"/>
      <c r="W456" s="45"/>
    </row>
    <row r="457" spans="1:23" s="43" customFormat="1">
      <c r="A457" s="36">
        <v>91502</v>
      </c>
      <c r="B457" s="36" t="s">
        <v>17</v>
      </c>
      <c r="C457" s="36" t="s">
        <v>399</v>
      </c>
      <c r="D457" s="36">
        <v>9150</v>
      </c>
      <c r="E457" s="36">
        <v>2</v>
      </c>
      <c r="F457" s="37">
        <v>33</v>
      </c>
      <c r="G457" s="38">
        <v>8991.44</v>
      </c>
      <c r="H457" s="38">
        <f>Table1[[#This Row],[Cost]]+IF(Table1[[#This Row],[n]]=0,0,IFERROR(VLOOKUP(Table1[[#This Row],[DRG]],HCPCs,5,0),0))</f>
        <v>9220.0592289743745</v>
      </c>
      <c r="I457" s="39">
        <v>1.1061000000000003</v>
      </c>
      <c r="J457" s="39">
        <f>Table1[[#This Row],[W (3M)]]-IFERROR((Table1[[#This Row],[W (3M)]]-Table1[[#This Row],[Adjusted Cost]]*Casemix/TotalCost)*EXP(-a/Table1[[#This Row],[n]]),)</f>
        <v>1.097649562789774</v>
      </c>
      <c r="K457" s="39">
        <f>VLOOKUP(Table1[[#This Row],[BaseDRG]],BaseDRGTable,13+Table1[[#This Row],[severity]],FALSE)</f>
        <v>1.097649562789774</v>
      </c>
      <c r="L457" s="39">
        <f>IF(Table1[[#This Row],[W (severity)]]&lt;Table1[[#This Row],[W (curr)]],MAX(Table1[[#This Row],[W (severity)]],0.7*Table1[[#This Row],[W (curr)]]),Table1[[#This Row],[W (severity)]])</f>
        <v>1.097649562789774</v>
      </c>
      <c r="M457" s="39">
        <f>ROUND(IF(VLOOKUP(Table1[[#This Row],[BaseDRG]],BaseDRGTable,8,0)&gt;0,Table1[[#This Row],[w (limit)]]*Current_CaseMix/$L$797,Table1[[#This Row],[w (limit)]]),10)</f>
        <v>1.1767134324999999</v>
      </c>
      <c r="N457" s="41">
        <f>Table1[[#This Row],[n]]</f>
        <v>33</v>
      </c>
      <c r="O457" s="56">
        <v>0.99938091001899387</v>
      </c>
      <c r="P457" s="40">
        <f>Table1[[#This Row],[W (proposed)]]/Table1[[#This Row],[W (curr)]]-1</f>
        <v>0.17744237527774653</v>
      </c>
      <c r="Q457" s="41">
        <f>RANK(Table1[[#This Row],[∆W%]],Table1[∆W%])</f>
        <v>241</v>
      </c>
      <c r="R457" s="55">
        <f>Table1[W (proposed)]-Table1[[#This Row],[W (curr)]]</f>
        <v>0.17733252248100606</v>
      </c>
      <c r="S457" s="46"/>
      <c r="T457" s="45"/>
      <c r="U457" s="45"/>
      <c r="V457" s="45"/>
      <c r="W457" s="45"/>
    </row>
    <row r="458" spans="1:23" s="43" customFormat="1">
      <c r="A458" s="36">
        <v>91503</v>
      </c>
      <c r="B458" s="36" t="s">
        <v>17</v>
      </c>
      <c r="C458" s="36" t="s">
        <v>483</v>
      </c>
      <c r="D458" s="36">
        <v>9150</v>
      </c>
      <c r="E458" s="36">
        <v>3</v>
      </c>
      <c r="F458" s="37">
        <v>3</v>
      </c>
      <c r="G458" s="38">
        <v>13960.483666666667</v>
      </c>
      <c r="H458" s="38">
        <f>Table1[[#This Row],[Cost]]+IF(Table1[[#This Row],[n]]=0,0,IFERROR(VLOOKUP(Table1[[#This Row],[DRG]],HCPCs,5,0),0))</f>
        <v>15268.765156820604</v>
      </c>
      <c r="I458" s="39">
        <v>2.2463000000000002</v>
      </c>
      <c r="J458" s="39">
        <f>Table1[[#This Row],[W (3M)]]-IFERROR((Table1[[#This Row],[W (3M)]]-Table1[[#This Row],[Adjusted Cost]]*Casemix/TotalCost)*EXP(-a/Table1[[#This Row],[n]]),)</f>
        <v>1.9177976211922418</v>
      </c>
      <c r="K458" s="39">
        <f>VLOOKUP(Table1[[#This Row],[BaseDRG]],BaseDRGTable,13+Table1[[#This Row],[severity]],FALSE)</f>
        <v>1.9177976211922418</v>
      </c>
      <c r="L458" s="39">
        <f>IF(Table1[[#This Row],[W (severity)]]&lt;Table1[[#This Row],[W (curr)]],MAX(Table1[[#This Row],[W (severity)]],0.7*Table1[[#This Row],[W (curr)]]),Table1[[#This Row],[W (severity)]])</f>
        <v>1.9177976211922418</v>
      </c>
      <c r="M458" s="39">
        <f>ROUND(IF(VLOOKUP(Table1[[#This Row],[BaseDRG]],BaseDRGTable,8,0)&gt;0,Table1[[#This Row],[w (limit)]]*Current_CaseMix/$L$797,Table1[[#This Row],[w (limit)]]),10)</f>
        <v>2.0559368838999998</v>
      </c>
      <c r="N458" s="41">
        <f>Table1[[#This Row],[n]]</f>
        <v>3</v>
      </c>
      <c r="O458" s="56">
        <v>1.2535078762442553</v>
      </c>
      <c r="P458" s="40">
        <f>Table1[[#This Row],[W (proposed)]]/Table1[[#This Row],[W (curr)]]-1</f>
        <v>0.64014676163022788</v>
      </c>
      <c r="Q458" s="41">
        <f>RANK(Table1[[#This Row],[∆W%]],Table1[∆W%])</f>
        <v>69</v>
      </c>
      <c r="R458" s="55">
        <f>Table1[W (proposed)]-Table1[[#This Row],[W (curr)]]</f>
        <v>0.80242900765574454</v>
      </c>
      <c r="S458" s="46"/>
      <c r="T458" s="45"/>
      <c r="U458" s="45"/>
      <c r="V458" s="45"/>
      <c r="W458" s="45"/>
    </row>
    <row r="459" spans="1:23" s="43" customFormat="1">
      <c r="A459" s="36">
        <v>94101</v>
      </c>
      <c r="B459" s="36" t="s">
        <v>17</v>
      </c>
      <c r="C459" s="36" t="s">
        <v>146</v>
      </c>
      <c r="D459" s="36">
        <v>9410</v>
      </c>
      <c r="E459" s="36">
        <v>1</v>
      </c>
      <c r="F459" s="37">
        <v>36</v>
      </c>
      <c r="G459" s="38">
        <v>5903.4334047619059</v>
      </c>
      <c r="H459" s="38">
        <f>Table1[[#This Row],[Cost]]+IF(Table1[[#This Row],[n]]=0,0,IFERROR(VLOOKUP(Table1[[#This Row],[DRG]],HCPCs,5,0),0))</f>
        <v>5903.4334047619059</v>
      </c>
      <c r="I459" s="39">
        <v>0.6229000000000009</v>
      </c>
      <c r="J459" s="39">
        <f>Table1[[#This Row],[W (3M)]]-IFERROR((Table1[[#This Row],[W (3M)]]-Table1[[#This Row],[Adjusted Cost]]*Casemix/TotalCost)*EXP(-a/Table1[[#This Row],[n]]),)</f>
        <v>0.70091878616305592</v>
      </c>
      <c r="K459" s="39">
        <f>VLOOKUP(Table1[[#This Row],[BaseDRG]],BaseDRGTable,13+Table1[[#This Row],[severity]],FALSE)</f>
        <v>0.70091878616305592</v>
      </c>
      <c r="L459" s="39">
        <f>IF(Table1[[#This Row],[W (severity)]]&lt;Table1[[#This Row],[W (curr)]],MAX(Table1[[#This Row],[W (severity)]],0.7*Table1[[#This Row],[W (curr)]]),Table1[[#This Row],[W (severity)]])</f>
        <v>0.70091878616305592</v>
      </c>
      <c r="M459" s="39">
        <f>ROUND(IF(VLOOKUP(Table1[[#This Row],[BaseDRG]],BaseDRGTable,8,0)&gt;0,Table1[[#This Row],[w (limit)]]*Current_CaseMix/$L$797,Table1[[#This Row],[w (limit)]]),10)</f>
        <v>0.75140607599999998</v>
      </c>
      <c r="N459" s="41">
        <f>Table1[[#This Row],[n]]</f>
        <v>36</v>
      </c>
      <c r="O459" s="56">
        <v>0.82890814367268084</v>
      </c>
      <c r="P459" s="40">
        <f>Table1[[#This Row],[W (proposed)]]/Table1[[#This Row],[W (curr)]]-1</f>
        <v>-9.349898208176477E-2</v>
      </c>
      <c r="Q459" s="41">
        <f>RANK(Table1[[#This Row],[∆W%]],Table1[∆W%])</f>
        <v>540</v>
      </c>
      <c r="R459" s="55">
        <f>Table1[W (proposed)]-Table1[[#This Row],[W (curr)]]</f>
        <v>-7.7502067672680863E-2</v>
      </c>
      <c r="S459" s="46"/>
      <c r="T459" s="45"/>
      <c r="U459" s="45"/>
      <c r="V459" s="45"/>
      <c r="W459" s="45"/>
    </row>
    <row r="460" spans="1:23" s="43" customFormat="1">
      <c r="A460" s="36">
        <v>94102</v>
      </c>
      <c r="B460" s="36" t="s">
        <v>17</v>
      </c>
      <c r="C460" s="36" t="s">
        <v>684</v>
      </c>
      <c r="D460" s="36">
        <v>9410</v>
      </c>
      <c r="E460" s="36">
        <v>2</v>
      </c>
      <c r="F460" s="37">
        <v>35</v>
      </c>
      <c r="G460" s="38">
        <v>11458.256756500199</v>
      </c>
      <c r="H460" s="38">
        <f>Table1[[#This Row],[Cost]]+IF(Table1[[#This Row],[n]]=0,0,IFERROR(VLOOKUP(Table1[[#This Row],[DRG]],HCPCs,5,0),0))</f>
        <v>11488.01640423539</v>
      </c>
      <c r="I460" s="39">
        <v>1.0148000000000004</v>
      </c>
      <c r="J460" s="39">
        <f>Table1[[#This Row],[W (3M)]]-IFERROR((Table1[[#This Row],[W (3M)]]-Table1[[#This Row],[Adjusted Cost]]*Casemix/TotalCost)*EXP(-a/Table1[[#This Row],[n]]),)</f>
        <v>1.3594240319448259</v>
      </c>
      <c r="K460" s="39">
        <f>VLOOKUP(Table1[[#This Row],[BaseDRG]],BaseDRGTable,13+Table1[[#This Row],[severity]],FALSE)</f>
        <v>1.3594240319448259</v>
      </c>
      <c r="L460" s="39">
        <f>IF(Table1[[#This Row],[W (severity)]]&lt;Table1[[#This Row],[W (curr)]],MAX(Table1[[#This Row],[W (severity)]],0.7*Table1[[#This Row],[W (curr)]]),Table1[[#This Row],[W (severity)]])</f>
        <v>1.3594240319448259</v>
      </c>
      <c r="M460" s="39">
        <f>ROUND(IF(VLOOKUP(Table1[[#This Row],[BaseDRG]],BaseDRGTable,8,0)&gt;0,Table1[[#This Row],[w (limit)]]*Current_CaseMix/$L$797,Table1[[#This Row],[w (limit)]]),10)</f>
        <v>1.4573435576</v>
      </c>
      <c r="N460" s="41">
        <f>Table1[[#This Row],[n]]</f>
        <v>35</v>
      </c>
      <c r="O460" s="56">
        <v>1.1702688308255345</v>
      </c>
      <c r="P460" s="40">
        <f>Table1[[#This Row],[W (proposed)]]/Table1[[#This Row],[W (curr)]]-1</f>
        <v>0.24530665024373621</v>
      </c>
      <c r="Q460" s="41">
        <f>RANK(Table1[[#This Row],[∆W%]],Table1[∆W%])</f>
        <v>203</v>
      </c>
      <c r="R460" s="55">
        <f>Table1[W (proposed)]-Table1[[#This Row],[W (curr)]]</f>
        <v>0.28707472677446555</v>
      </c>
      <c r="S460" s="46"/>
      <c r="T460" s="45"/>
      <c r="U460" s="45"/>
      <c r="V460" s="45"/>
      <c r="W460" s="45"/>
    </row>
    <row r="461" spans="1:23" s="43" customFormat="1">
      <c r="A461" s="36">
        <v>94103</v>
      </c>
      <c r="B461" s="36" t="s">
        <v>17</v>
      </c>
      <c r="C461" s="36" t="s">
        <v>384</v>
      </c>
      <c r="D461" s="36">
        <v>9410</v>
      </c>
      <c r="E461" s="36">
        <v>3</v>
      </c>
      <c r="F461" s="37">
        <v>32</v>
      </c>
      <c r="G461" s="38">
        <v>17472.702213990604</v>
      </c>
      <c r="H461" s="38">
        <f>Table1[[#This Row],[Cost]]+IF(Table1[[#This Row],[n]]=0,0,IFERROR(VLOOKUP(Table1[[#This Row],[DRG]],HCPCs,5,0),0))</f>
        <v>17472.702213990604</v>
      </c>
      <c r="I461" s="39">
        <v>1.7847000000000006</v>
      </c>
      <c r="J461" s="39">
        <f>Table1[[#This Row],[W (3M)]]-IFERROR((Table1[[#This Row],[W (3M)]]-Table1[[#This Row],[Adjusted Cost]]*Casemix/TotalCost)*EXP(-a/Table1[[#This Row],[n]]),)</f>
        <v>2.0724506533733269</v>
      </c>
      <c r="K461" s="39">
        <f>VLOOKUP(Table1[[#This Row],[BaseDRG]],BaseDRGTable,13+Table1[[#This Row],[severity]],FALSE)</f>
        <v>2.0724506533733269</v>
      </c>
      <c r="L461" s="39">
        <f>IF(Table1[[#This Row],[W (severity)]]&lt;Table1[[#This Row],[W (curr)]],MAX(Table1[[#This Row],[W (severity)]],0.7*Table1[[#This Row],[W (curr)]]),Table1[[#This Row],[W (severity)]])</f>
        <v>2.0724506533733269</v>
      </c>
      <c r="M461" s="39">
        <f>ROUND(IF(VLOOKUP(Table1[[#This Row],[BaseDRG]],BaseDRGTable,8,0)&gt;0,Table1[[#This Row],[w (limit)]]*Current_CaseMix/$L$797,Table1[[#This Row],[w (limit)]]),10)</f>
        <v>2.2217295982</v>
      </c>
      <c r="N461" s="41">
        <f>Table1[[#This Row],[n]]</f>
        <v>32</v>
      </c>
      <c r="O461" s="56">
        <v>2.2030403360491055</v>
      </c>
      <c r="P461" s="40">
        <f>Table1[[#This Row],[W (proposed)]]/Table1[[#This Row],[W (curr)]]-1</f>
        <v>8.4833953537188922E-3</v>
      </c>
      <c r="Q461" s="41">
        <f>RANK(Table1[[#This Row],[∆W%]],Table1[∆W%])</f>
        <v>404</v>
      </c>
      <c r="R461" s="55">
        <f>Table1[W (proposed)]-Table1[[#This Row],[W (curr)]]</f>
        <v>1.8689262150894503E-2</v>
      </c>
      <c r="S461" s="46"/>
      <c r="T461" s="45"/>
      <c r="U461" s="45"/>
      <c r="V461" s="45"/>
      <c r="W461" s="45"/>
    </row>
    <row r="462" spans="1:23" s="43" customFormat="1">
      <c r="A462" s="36">
        <v>94111</v>
      </c>
      <c r="B462" s="36" t="s">
        <v>17</v>
      </c>
      <c r="C462" s="36" t="s">
        <v>115</v>
      </c>
      <c r="D462" s="36">
        <v>9411</v>
      </c>
      <c r="E462" s="36">
        <v>1</v>
      </c>
      <c r="F462" s="37">
        <v>33</v>
      </c>
      <c r="G462" s="38">
        <v>8646.7771791666673</v>
      </c>
      <c r="H462" s="38">
        <f>Table1[[#This Row],[Cost]]+IF(Table1[[#This Row],[n]]=0,0,IFERROR(VLOOKUP(Table1[[#This Row],[DRG]],HCPCs,5,0),0))</f>
        <v>8646.7771791666673</v>
      </c>
      <c r="I462" s="39">
        <v>0.74009999999999843</v>
      </c>
      <c r="J462" s="39">
        <f>Table1[[#This Row],[W (3M)]]-IFERROR((Table1[[#This Row],[W (3M)]]-Table1[[#This Row],[Adjusted Cost]]*Casemix/TotalCost)*EXP(-a/Table1[[#This Row],[n]]),)</f>
        <v>1.022281417589421</v>
      </c>
      <c r="K462" s="39">
        <f>VLOOKUP(Table1[[#This Row],[BaseDRG]],BaseDRGTable,13+Table1[[#This Row],[severity]],FALSE)</f>
        <v>1.022281417589421</v>
      </c>
      <c r="L462" s="39">
        <f>IF(Table1[[#This Row],[W (severity)]]&lt;Table1[[#This Row],[W (curr)]],MAX(Table1[[#This Row],[W (severity)]],0.7*Table1[[#This Row],[W (curr)]]),Table1[[#This Row],[W (severity)]])</f>
        <v>1.022281417589421</v>
      </c>
      <c r="M462" s="39">
        <f>ROUND(IF(VLOOKUP(Table1[[#This Row],[BaseDRG]],BaseDRGTable,8,0)&gt;0,Table1[[#This Row],[w (limit)]]*Current_CaseMix/$L$797,Table1[[#This Row],[w (limit)]]),10)</f>
        <v>1.095916508</v>
      </c>
      <c r="N462" s="41">
        <f>Table1[[#This Row],[n]]</f>
        <v>33</v>
      </c>
      <c r="O462" s="56">
        <v>0.85530423099575104</v>
      </c>
      <c r="P462" s="40">
        <f>Table1[[#This Row],[W (proposed)]]/Table1[[#This Row],[W (curr)]]-1</f>
        <v>0.28131776774227624</v>
      </c>
      <c r="Q462" s="41">
        <f>RANK(Table1[[#This Row],[∆W%]],Table1[∆W%])</f>
        <v>176</v>
      </c>
      <c r="R462" s="55">
        <f>Table1[W (proposed)]-Table1[[#This Row],[W (curr)]]</f>
        <v>0.24061227700424892</v>
      </c>
      <c r="S462" s="46"/>
      <c r="T462" s="45"/>
      <c r="U462" s="45"/>
      <c r="V462" s="45"/>
      <c r="W462" s="45"/>
    </row>
    <row r="463" spans="1:23" s="43" customFormat="1">
      <c r="A463" s="36">
        <v>94112</v>
      </c>
      <c r="B463" s="36" t="s">
        <v>17</v>
      </c>
      <c r="C463" s="36" t="s">
        <v>385</v>
      </c>
      <c r="D463" s="36">
        <v>9411</v>
      </c>
      <c r="E463" s="36">
        <v>2</v>
      </c>
      <c r="F463" s="37">
        <v>19</v>
      </c>
      <c r="G463" s="38">
        <v>10887.292141902693</v>
      </c>
      <c r="H463" s="38">
        <f>Table1[[#This Row],[Cost]]+IF(Table1[[#This Row],[n]]=0,0,IFERROR(VLOOKUP(Table1[[#This Row],[DRG]],HCPCs,5,0),0))</f>
        <v>11248.2482469651</v>
      </c>
      <c r="I463" s="39">
        <v>1.014</v>
      </c>
      <c r="J463" s="39">
        <f>Table1[[#This Row],[W (3M)]]-IFERROR((Table1[[#This Row],[W (3M)]]-Table1[[#This Row],[Adjusted Cost]]*Casemix/TotalCost)*EXP(-a/Table1[[#This Row],[n]]),)</f>
        <v>1.3254587661281501</v>
      </c>
      <c r="K463" s="39">
        <f>VLOOKUP(Table1[[#This Row],[BaseDRG]],BaseDRGTable,13+Table1[[#This Row],[severity]],FALSE)</f>
        <v>1.3254587661281501</v>
      </c>
      <c r="L463" s="39">
        <f>IF(Table1[[#This Row],[W (severity)]]&lt;Table1[[#This Row],[W (curr)]],MAX(Table1[[#This Row],[W (severity)]],0.7*Table1[[#This Row],[W (curr)]]),Table1[[#This Row],[W (severity)]])</f>
        <v>1.3254587661281501</v>
      </c>
      <c r="M463" s="39">
        <f>ROUND(IF(VLOOKUP(Table1[[#This Row],[BaseDRG]],BaseDRGTable,8,0)&gt;0,Table1[[#This Row],[w (limit)]]*Current_CaseMix/$L$797,Table1[[#This Row],[w (limit)]]),10)</f>
        <v>1.4209317684</v>
      </c>
      <c r="N463" s="41">
        <f>Table1[[#This Row],[n]]</f>
        <v>19</v>
      </c>
      <c r="O463" s="56">
        <v>1.5858315703841477</v>
      </c>
      <c r="P463" s="40">
        <f>Table1[[#This Row],[W (proposed)]]/Table1[[#This Row],[W (curr)]]-1</f>
        <v>-0.10398317517679556</v>
      </c>
      <c r="Q463" s="41">
        <f>RANK(Table1[[#This Row],[∆W%]],Table1[∆W%])</f>
        <v>546</v>
      </c>
      <c r="R463" s="55">
        <f>Table1[W (proposed)]-Table1[[#This Row],[W (curr)]]</f>
        <v>-0.16489980198414766</v>
      </c>
      <c r="S463" s="46"/>
      <c r="T463" s="45"/>
      <c r="U463" s="45"/>
      <c r="V463" s="45"/>
      <c r="W463" s="45"/>
    </row>
    <row r="464" spans="1:23" s="43" customFormat="1">
      <c r="A464" s="36">
        <v>94113</v>
      </c>
      <c r="B464" s="36" t="s">
        <v>17</v>
      </c>
      <c r="C464" s="36" t="s">
        <v>801</v>
      </c>
      <c r="D464" s="36">
        <v>9411</v>
      </c>
      <c r="E464" s="36">
        <v>3</v>
      </c>
      <c r="F464" s="37">
        <v>15</v>
      </c>
      <c r="G464" s="38">
        <v>19481.750786666664</v>
      </c>
      <c r="H464" s="38">
        <f>Table1[[#This Row],[Cost]]+IF(Table1[[#This Row],[n]]=0,0,IFERROR(VLOOKUP(Table1[[#This Row],[DRG]],HCPCs,5,0),0))</f>
        <v>19626.345563958057</v>
      </c>
      <c r="I464" s="39">
        <v>1.6072</v>
      </c>
      <c r="J464" s="39">
        <f>Table1[[#This Row],[W (3M)]]-IFERROR((Table1[[#This Row],[W (3M)]]-Table1[[#This Row],[Adjusted Cost]]*Casemix/TotalCost)*EXP(-a/Table1[[#This Row],[n]]),)</f>
        <v>2.2982231877252381</v>
      </c>
      <c r="K464" s="39">
        <f>VLOOKUP(Table1[[#This Row],[BaseDRG]],BaseDRGTable,13+Table1[[#This Row],[severity]],FALSE)</f>
        <v>2.2982231877252381</v>
      </c>
      <c r="L464" s="39">
        <f>IF(Table1[[#This Row],[W (severity)]]&lt;Table1[[#This Row],[W (curr)]],MAX(Table1[[#This Row],[W (severity)]],0.7*Table1[[#This Row],[W (curr)]]),Table1[[#This Row],[W (severity)]])</f>
        <v>2.2982231877252381</v>
      </c>
      <c r="M464" s="39">
        <f>ROUND(IF(VLOOKUP(Table1[[#This Row],[BaseDRG]],BaseDRGTable,8,0)&gt;0,Table1[[#This Row],[w (limit)]]*Current_CaseMix/$L$797,Table1[[#This Row],[w (limit)]]),10)</f>
        <v>2.4637645634999998</v>
      </c>
      <c r="N464" s="41">
        <f>Table1[[#This Row],[n]]</f>
        <v>15</v>
      </c>
      <c r="O464" s="56">
        <v>1.7912794017095912</v>
      </c>
      <c r="P464" s="40">
        <f>Table1[[#This Row],[W (proposed)]]/Table1[[#This Row],[W (curr)]]-1</f>
        <v>0.37542170202403424</v>
      </c>
      <c r="Q464" s="41">
        <f>RANK(Table1[[#This Row],[∆W%]],Table1[∆W%])</f>
        <v>137</v>
      </c>
      <c r="R464" s="55">
        <f>Table1[W (proposed)]-Table1[[#This Row],[W (curr)]]</f>
        <v>0.67248516179040863</v>
      </c>
      <c r="S464" s="46"/>
      <c r="T464" s="45"/>
      <c r="U464" s="45"/>
      <c r="V464" s="45"/>
      <c r="W464" s="45"/>
    </row>
    <row r="465" spans="1:23" s="43" customFormat="1">
      <c r="A465" s="36">
        <v>94121</v>
      </c>
      <c r="B465" s="36" t="s">
        <v>17</v>
      </c>
      <c r="C465" s="36" t="s">
        <v>296</v>
      </c>
      <c r="D465" s="36">
        <v>9412</v>
      </c>
      <c r="E465" s="36">
        <v>1</v>
      </c>
      <c r="F465" s="37">
        <v>793</v>
      </c>
      <c r="G465" s="38">
        <v>3105.7350007505956</v>
      </c>
      <c r="H465" s="38">
        <f>Table1[[#This Row],[Cost]]+IF(Table1[[#This Row],[n]]=0,0,IFERROR(VLOOKUP(Table1[[#This Row],[DRG]],HCPCs,5,0),0))</f>
        <v>3105.7350007505956</v>
      </c>
      <c r="I465" s="39">
        <v>0.49029999999999407</v>
      </c>
      <c r="J465" s="39">
        <f>Table1[[#This Row],[W (3M)]]-IFERROR((Table1[[#This Row],[W (3M)]]-Table1[[#This Row],[Adjusted Cost]]*Casemix/TotalCost)*EXP(-a/Table1[[#This Row],[n]]),)</f>
        <v>0.36979004699039131</v>
      </c>
      <c r="K465" s="39">
        <f>VLOOKUP(Table1[[#This Row],[BaseDRG]],BaseDRGTable,13+Table1[[#This Row],[severity]],FALSE)</f>
        <v>0.36979004699039131</v>
      </c>
      <c r="L465" s="39">
        <f>IF(Table1[[#This Row],[W (severity)]]&lt;Table1[[#This Row],[W (curr)]],MAX(Table1[[#This Row],[W (severity)]],0.7*Table1[[#This Row],[W (curr)]]),Table1[[#This Row],[W (severity)]])</f>
        <v>0.36979004699039131</v>
      </c>
      <c r="M465" s="39">
        <f>ROUND(IF(VLOOKUP(Table1[[#This Row],[BaseDRG]],BaseDRGTable,8,0)&gt;0,Table1[[#This Row],[w (limit)]]*Current_CaseMix/$L$797,Table1[[#This Row],[w (limit)]]),10)</f>
        <v>0.3964260819</v>
      </c>
      <c r="N465" s="41">
        <f>Table1[[#This Row],[n]]</f>
        <v>793</v>
      </c>
      <c r="O465" s="56">
        <v>0.34147047218407212</v>
      </c>
      <c r="P465" s="40">
        <f>Table1[[#This Row],[W (proposed)]]/Table1[[#This Row],[W (curr)]]-1</f>
        <v>0.16093810209833803</v>
      </c>
      <c r="Q465" s="41">
        <f>RANK(Table1[[#This Row],[∆W%]],Table1[∆W%])</f>
        <v>261</v>
      </c>
      <c r="R465" s="55">
        <f>Table1[W (proposed)]-Table1[[#This Row],[W (curr)]]</f>
        <v>5.4955609715927889E-2</v>
      </c>
      <c r="S465" s="46"/>
      <c r="T465" s="45"/>
      <c r="U465" s="45"/>
      <c r="V465" s="45"/>
      <c r="W465" s="45"/>
    </row>
    <row r="466" spans="1:23" s="43" customFormat="1">
      <c r="A466" s="36">
        <v>94122</v>
      </c>
      <c r="B466" s="36" t="s">
        <v>17</v>
      </c>
      <c r="C466" s="36" t="s">
        <v>760</v>
      </c>
      <c r="D466" s="36">
        <v>9412</v>
      </c>
      <c r="E466" s="36">
        <v>2</v>
      </c>
      <c r="F466" s="37">
        <v>294</v>
      </c>
      <c r="G466" s="38">
        <v>4804.2085748120971</v>
      </c>
      <c r="H466" s="38">
        <f>Table1[[#This Row],[Cost]]+IF(Table1[[#This Row],[n]]=0,0,IFERROR(VLOOKUP(Table1[[#This Row],[DRG]],HCPCs,5,0),0))</f>
        <v>4804.2085748120971</v>
      </c>
      <c r="I466" s="39">
        <v>0.77049999999999863</v>
      </c>
      <c r="J466" s="39">
        <f>Table1[[#This Row],[W (3M)]]-IFERROR((Table1[[#This Row],[W (3M)]]-Table1[[#This Row],[Adjusted Cost]]*Casemix/TotalCost)*EXP(-a/Table1[[#This Row],[n]]),)</f>
        <v>0.5723736236491066</v>
      </c>
      <c r="K466" s="39">
        <f>VLOOKUP(Table1[[#This Row],[BaseDRG]],BaseDRGTable,13+Table1[[#This Row],[severity]],FALSE)</f>
        <v>0.5723736236491066</v>
      </c>
      <c r="L466" s="39">
        <f>IF(Table1[[#This Row],[W (severity)]]&lt;Table1[[#This Row],[W (curr)]],MAX(Table1[[#This Row],[W (severity)]],0.7*Table1[[#This Row],[W (curr)]]),Table1[[#This Row],[W (severity)]])</f>
        <v>0.5723736236491066</v>
      </c>
      <c r="M466" s="39">
        <f>ROUND(IF(VLOOKUP(Table1[[#This Row],[BaseDRG]],BaseDRGTable,8,0)&gt;0,Table1[[#This Row],[w (limit)]]*Current_CaseMix/$L$797,Table1[[#This Row],[w (limit)]]),10)</f>
        <v>0.61360178529999998</v>
      </c>
      <c r="N466" s="41">
        <f>Table1[[#This Row],[n]]</f>
        <v>294</v>
      </c>
      <c r="O466" s="56">
        <v>0.6278706250025673</v>
      </c>
      <c r="P466" s="40">
        <f>Table1[[#This Row],[W (proposed)]]/Table1[[#This Row],[W (curr)]]-1</f>
        <v>-2.272576408955107E-2</v>
      </c>
      <c r="Q466" s="41">
        <f>RANK(Table1[[#This Row],[∆W%]],Table1[∆W%])</f>
        <v>465</v>
      </c>
      <c r="R466" s="55">
        <f>Table1[W (proposed)]-Table1[[#This Row],[W (curr)]]</f>
        <v>-1.4268839702567315E-2</v>
      </c>
      <c r="S466" s="46"/>
      <c r="T466" s="45"/>
      <c r="U466" s="45"/>
      <c r="V466" s="45"/>
      <c r="W466" s="45"/>
    </row>
    <row r="467" spans="1:23" s="43" customFormat="1">
      <c r="A467" s="36">
        <v>94123</v>
      </c>
      <c r="B467" s="36" t="s">
        <v>17</v>
      </c>
      <c r="C467" s="36" t="s">
        <v>730</v>
      </c>
      <c r="D467" s="36">
        <v>9412</v>
      </c>
      <c r="E467" s="36">
        <v>3</v>
      </c>
      <c r="F467" s="37">
        <v>86</v>
      </c>
      <c r="G467" s="38">
        <v>8848.930460212041</v>
      </c>
      <c r="H467" s="38">
        <f>Table1[[#This Row],[Cost]]+IF(Table1[[#This Row],[n]]=0,0,IFERROR(VLOOKUP(Table1[[#This Row],[DRG]],HCPCs,5,0),0))</f>
        <v>8876.3532294520446</v>
      </c>
      <c r="I467" s="39">
        <v>1.2479000000000007</v>
      </c>
      <c r="J467" s="39">
        <f>Table1[[#This Row],[W (3M)]]-IFERROR((Table1[[#This Row],[W (3M)]]-Table1[[#This Row],[Adjusted Cost]]*Casemix/TotalCost)*EXP(-a/Table1[[#This Row],[n]]),)</f>
        <v>1.0583035910739944</v>
      </c>
      <c r="K467" s="39">
        <f>VLOOKUP(Table1[[#This Row],[BaseDRG]],BaseDRGTable,13+Table1[[#This Row],[severity]],FALSE)</f>
        <v>1.0583035910739944</v>
      </c>
      <c r="L467" s="39">
        <f>IF(Table1[[#This Row],[W (severity)]]&lt;Table1[[#This Row],[W (curr)]],MAX(Table1[[#This Row],[W (severity)]],0.7*Table1[[#This Row],[W (curr)]]),Table1[[#This Row],[W (severity)]])</f>
        <v>1.0583035910739944</v>
      </c>
      <c r="M467" s="39">
        <f>ROUND(IF(VLOOKUP(Table1[[#This Row],[BaseDRG]],BaseDRGTable,8,0)&gt;0,Table1[[#This Row],[w (limit)]]*Current_CaseMix/$L$797,Table1[[#This Row],[w (limit)]]),10)</f>
        <v>1.1345333643</v>
      </c>
      <c r="N467" s="41">
        <f>Table1[[#This Row],[n]]</f>
        <v>86</v>
      </c>
      <c r="O467" s="56">
        <v>1.2136786833165827</v>
      </c>
      <c r="P467" s="40">
        <f>Table1[[#This Row],[W (proposed)]]/Table1[[#This Row],[W (curr)]]-1</f>
        <v>-6.5211097553682595E-2</v>
      </c>
      <c r="Q467" s="41">
        <f>RANK(Table1[[#This Row],[∆W%]],Table1[∆W%])</f>
        <v>511</v>
      </c>
      <c r="R467" s="55">
        <f>Table1[W (proposed)]-Table1[[#This Row],[W (curr)]]</f>
        <v>-7.9145319016582727E-2</v>
      </c>
      <c r="S467" s="46"/>
      <c r="T467" s="45"/>
      <c r="U467" s="45"/>
      <c r="V467" s="45"/>
      <c r="W467" s="45"/>
    </row>
    <row r="468" spans="1:23" s="43" customFormat="1">
      <c r="A468" s="36">
        <v>94131</v>
      </c>
      <c r="B468" s="36" t="s">
        <v>17</v>
      </c>
      <c r="C468" s="36" t="s">
        <v>65</v>
      </c>
      <c r="D468" s="36">
        <v>9413</v>
      </c>
      <c r="E468" s="36">
        <v>1</v>
      </c>
      <c r="F468" s="37">
        <v>447</v>
      </c>
      <c r="G468" s="38">
        <v>3288.3675641282302</v>
      </c>
      <c r="H468" s="38">
        <f>Table1[[#This Row],[Cost]]+IF(Table1[[#This Row],[n]]=0,0,IFERROR(VLOOKUP(Table1[[#This Row],[DRG]],HCPCs,5,0),0))</f>
        <v>3289.2230796999347</v>
      </c>
      <c r="I468" s="39">
        <v>0.61360000000000214</v>
      </c>
      <c r="J468" s="39">
        <f>Table1[[#This Row],[W (3M)]]-IFERROR((Table1[[#This Row],[W (3M)]]-Table1[[#This Row],[Adjusted Cost]]*Casemix/TotalCost)*EXP(-a/Table1[[#This Row],[n]]),)</f>
        <v>0.39190569468541592</v>
      </c>
      <c r="K468" s="39">
        <f>VLOOKUP(Table1[[#This Row],[BaseDRG]],BaseDRGTable,13+Table1[[#This Row],[severity]],FALSE)</f>
        <v>0.39190569468541592</v>
      </c>
      <c r="L468" s="39">
        <f>IF(Table1[[#This Row],[W (severity)]]&lt;Table1[[#This Row],[W (curr)]],MAX(Table1[[#This Row],[W (severity)]],0.7*Table1[[#This Row],[W (curr)]]),Table1[[#This Row],[W (severity)]])</f>
        <v>0.39190569468541592</v>
      </c>
      <c r="M468" s="39">
        <f>ROUND(IF(VLOOKUP(Table1[[#This Row],[BaseDRG]],BaseDRGTable,8,0)&gt;0,Table1[[#This Row],[w (limit)]]*Current_CaseMix/$L$797,Table1[[#This Row],[w (limit)]]),10)</f>
        <v>0.4201347232</v>
      </c>
      <c r="N468" s="41">
        <f>Table1[[#This Row],[n]]</f>
        <v>447</v>
      </c>
      <c r="O468" s="56">
        <v>0.30412775030174277</v>
      </c>
      <c r="P468" s="40">
        <f>Table1[[#This Row],[W (proposed)]]/Table1[[#This Row],[W (curr)]]-1</f>
        <v>0.38144159085502727</v>
      </c>
      <c r="Q468" s="41">
        <f>RANK(Table1[[#This Row],[∆W%]],Table1[∆W%])</f>
        <v>131</v>
      </c>
      <c r="R468" s="48">
        <f>Table1[W (proposed)]-Table1[[#This Row],[W (curr)]]</f>
        <v>0.11600697289825723</v>
      </c>
      <c r="S468" s="46"/>
      <c r="T468" s="45"/>
      <c r="U468" s="45"/>
      <c r="V468" s="45"/>
      <c r="W468" s="45"/>
    </row>
    <row r="469" spans="1:23" s="43" customFormat="1">
      <c r="A469" s="36">
        <v>94132</v>
      </c>
      <c r="B469" s="36" t="s">
        <v>17</v>
      </c>
      <c r="C469" s="36" t="s">
        <v>667</v>
      </c>
      <c r="D469" s="36">
        <v>9413</v>
      </c>
      <c r="E469" s="36">
        <v>2</v>
      </c>
      <c r="F469" s="37">
        <v>76</v>
      </c>
      <c r="G469" s="38">
        <v>4048.88761756857</v>
      </c>
      <c r="H469" s="38">
        <f>Table1[[#This Row],[Cost]]+IF(Table1[[#This Row],[n]]=0,0,IFERROR(VLOOKUP(Table1[[#This Row],[DRG]],HCPCs,5,0),0))</f>
        <v>4048.88761756857</v>
      </c>
      <c r="I469" s="39">
        <v>0.70750000000000057</v>
      </c>
      <c r="J469" s="39">
        <f>Table1[[#This Row],[W (3M)]]-IFERROR((Table1[[#This Row],[W (3M)]]-Table1[[#This Row],[Adjusted Cost]]*Casemix/TotalCost)*EXP(-a/Table1[[#This Row],[n]]),)</f>
        <v>0.48429164499225485</v>
      </c>
      <c r="K469" s="39">
        <f>VLOOKUP(Table1[[#This Row],[BaseDRG]],BaseDRGTable,13+Table1[[#This Row],[severity]],FALSE)</f>
        <v>0.48429164499225485</v>
      </c>
      <c r="L469" s="39">
        <f>IF(Table1[[#This Row],[W (severity)]]&lt;Table1[[#This Row],[W (curr)]],MAX(Table1[[#This Row],[W (severity)]],0.7*Table1[[#This Row],[W (curr)]]),Table1[[#This Row],[W (severity)]])</f>
        <v>0.48429164499225485</v>
      </c>
      <c r="M469" s="39">
        <f>ROUND(IF(VLOOKUP(Table1[[#This Row],[BaseDRG]],BaseDRGTable,8,0)&gt;0,Table1[[#This Row],[w (limit)]]*Current_CaseMix/$L$797,Table1[[#This Row],[w (limit)]]),10)</f>
        <v>0.51917524790000003</v>
      </c>
      <c r="N469" s="41">
        <f>Table1[[#This Row],[n]]</f>
        <v>76</v>
      </c>
      <c r="O469" s="56">
        <v>0.44374230880652549</v>
      </c>
      <c r="P469" s="40">
        <f>Table1[[#This Row],[W (proposed)]]/Table1[[#This Row],[W (curr)]]-1</f>
        <v>0.16999266825909931</v>
      </c>
      <c r="Q469" s="41">
        <f>RANK(Table1[[#This Row],[∆W%]],Table1[∆W%])</f>
        <v>249</v>
      </c>
      <c r="R469" s="55">
        <f>Table1[W (proposed)]-Table1[[#This Row],[W (curr)]]</f>
        <v>7.5432939093474538E-2</v>
      </c>
      <c r="S469" s="46"/>
      <c r="T469" s="45"/>
      <c r="U469" s="45"/>
      <c r="V469" s="45"/>
      <c r="W469" s="45"/>
    </row>
    <row r="470" spans="1:23" s="43" customFormat="1">
      <c r="A470" s="36">
        <v>94133</v>
      </c>
      <c r="B470" s="36" t="s">
        <v>17</v>
      </c>
      <c r="C470" s="36" t="s">
        <v>435</v>
      </c>
      <c r="D470" s="36">
        <v>9413</v>
      </c>
      <c r="E470" s="36">
        <v>3</v>
      </c>
      <c r="F470" s="37">
        <v>30</v>
      </c>
      <c r="G470" s="38">
        <v>5630.3434044827591</v>
      </c>
      <c r="H470" s="38">
        <f>Table1[[#This Row],[Cost]]+IF(Table1[[#This Row],[n]]=0,0,IFERROR(VLOOKUP(Table1[[#This Row],[DRG]],HCPCs,5,0),0))</f>
        <v>5660.0783778156338</v>
      </c>
      <c r="I470" s="39">
        <v>1.0612999999999999</v>
      </c>
      <c r="J470" s="39">
        <f>Table1[[#This Row],[W (3M)]]-IFERROR((Table1[[#This Row],[W (3M)]]-Table1[[#This Row],[Adjusted Cost]]*Casemix/TotalCost)*EXP(-a/Table1[[#This Row],[n]]),)</f>
        <v>0.68390520831728607</v>
      </c>
      <c r="K470" s="39">
        <f>VLOOKUP(Table1[[#This Row],[BaseDRG]],BaseDRGTable,13+Table1[[#This Row],[severity]],FALSE)</f>
        <v>0.68390520831728607</v>
      </c>
      <c r="L470" s="39">
        <f>IF(Table1[[#This Row],[W (severity)]]&lt;Table1[[#This Row],[W (curr)]],MAX(Table1[[#This Row],[W (severity)]],0.7*Table1[[#This Row],[W (curr)]]),Table1[[#This Row],[W (severity)]])</f>
        <v>1.2629737429977523</v>
      </c>
      <c r="M470" s="39">
        <f>ROUND(IF(VLOOKUP(Table1[[#This Row],[BaseDRG]],BaseDRGTable,8,0)&gt;0,Table1[[#This Row],[w (limit)]]*Current_CaseMix/$L$797,Table1[[#This Row],[w (limit)]]),10)</f>
        <v>1.3539459393</v>
      </c>
      <c r="N470" s="41">
        <f>Table1[[#This Row],[n]]</f>
        <v>30</v>
      </c>
      <c r="O470" s="56">
        <v>1.8042482042825034</v>
      </c>
      <c r="P470" s="40">
        <f>Table1[[#This Row],[W (proposed)]]/Table1[[#This Row],[W (curr)]]-1</f>
        <v>-0.24957889048395943</v>
      </c>
      <c r="Q470" s="41">
        <f>RANK(Table1[[#This Row],[∆W%]],Table1[∆W%])</f>
        <v>697</v>
      </c>
      <c r="R470" s="55">
        <f>Table1[W (proposed)]-Table1[[#This Row],[W (curr)]]</f>
        <v>-0.45030226498250348</v>
      </c>
      <c r="S470" s="46"/>
      <c r="T470" s="45"/>
      <c r="U470" s="45"/>
      <c r="V470" s="45"/>
      <c r="W470" s="45"/>
    </row>
    <row r="471" spans="1:23" s="43" customFormat="1">
      <c r="A471" s="36">
        <v>94141</v>
      </c>
      <c r="B471" s="36" t="s">
        <v>17</v>
      </c>
      <c r="C471" s="36" t="s">
        <v>242</v>
      </c>
      <c r="D471" s="36">
        <v>9414</v>
      </c>
      <c r="E471" s="36">
        <v>1</v>
      </c>
      <c r="F471" s="37">
        <v>206</v>
      </c>
      <c r="G471" s="38">
        <v>2484.6102784772338</v>
      </c>
      <c r="H471" s="38">
        <f>Table1[[#This Row],[Cost]]+IF(Table1[[#This Row],[n]]=0,0,IFERROR(VLOOKUP(Table1[[#This Row],[DRG]],HCPCs,5,0),0))</f>
        <v>2484.6102784772338</v>
      </c>
      <c r="I471" s="39">
        <v>0.41009999999999996</v>
      </c>
      <c r="J471" s="39">
        <f>Table1[[#This Row],[W (3M)]]-IFERROR((Table1[[#This Row],[W (3M)]]-Table1[[#This Row],[Adjusted Cost]]*Casemix/TotalCost)*EXP(-a/Table1[[#This Row],[n]]),)</f>
        <v>0.29618064663067223</v>
      </c>
      <c r="K471" s="39">
        <f>VLOOKUP(Table1[[#This Row],[BaseDRG]],BaseDRGTable,13+Table1[[#This Row],[severity]],FALSE)</f>
        <v>0.29618064663067223</v>
      </c>
      <c r="L471" s="39">
        <f>IF(Table1[[#This Row],[W (severity)]]&lt;Table1[[#This Row],[W (curr)]],MAX(Table1[[#This Row],[W (severity)]],0.7*Table1[[#This Row],[W (curr)]]),Table1[[#This Row],[W (severity)]])</f>
        <v>0.29618064663067223</v>
      </c>
      <c r="M471" s="39">
        <f>ROUND(IF(VLOOKUP(Table1[[#This Row],[BaseDRG]],BaseDRGTable,8,0)&gt;0,Table1[[#This Row],[w (limit)]]*Current_CaseMix/$L$797,Table1[[#This Row],[w (limit)]]),10)</f>
        <v>0.31751458490000001</v>
      </c>
      <c r="N471" s="41">
        <f>Table1[[#This Row],[n]]</f>
        <v>206</v>
      </c>
      <c r="O471" s="56">
        <v>0.29484076845072382</v>
      </c>
      <c r="P471" s="40">
        <f>Table1[[#This Row],[W (proposed)]]/Table1[[#This Row],[W (curr)]]-1</f>
        <v>7.6901903927392601E-2</v>
      </c>
      <c r="Q471" s="41">
        <f>RANK(Table1[[#This Row],[∆W%]],Table1[∆W%])</f>
        <v>329</v>
      </c>
      <c r="R471" s="55">
        <f>Table1[W (proposed)]-Table1[[#This Row],[W (curr)]]</f>
        <v>2.2673816449276185E-2</v>
      </c>
      <c r="S471" s="46"/>
      <c r="T471" s="45"/>
      <c r="U471" s="45"/>
      <c r="V471" s="45"/>
      <c r="W471" s="45"/>
    </row>
    <row r="472" spans="1:23" s="43" customFormat="1">
      <c r="A472" s="36">
        <v>94142</v>
      </c>
      <c r="B472" s="36" t="s">
        <v>17</v>
      </c>
      <c r="C472" s="36" t="s">
        <v>652</v>
      </c>
      <c r="D472" s="36">
        <v>9414</v>
      </c>
      <c r="E472" s="36">
        <v>2</v>
      </c>
      <c r="F472" s="37">
        <v>58</v>
      </c>
      <c r="G472" s="38">
        <v>3464.876483730407</v>
      </c>
      <c r="H472" s="38">
        <f>Table1[[#This Row],[Cost]]+IF(Table1[[#This Row],[n]]=0,0,IFERROR(VLOOKUP(Table1[[#This Row],[DRG]],HCPCs,5,0),0))</f>
        <v>3464.876483730407</v>
      </c>
      <c r="I472" s="39">
        <v>0.60950000000000004</v>
      </c>
      <c r="J472" s="39">
        <f>Table1[[#This Row],[W (3M)]]-IFERROR((Table1[[#This Row],[W (3M)]]-Table1[[#This Row],[Adjusted Cost]]*Casemix/TotalCost)*EXP(-a/Table1[[#This Row],[n]]),)</f>
        <v>0.41511592288139854</v>
      </c>
      <c r="K472" s="39">
        <f>VLOOKUP(Table1[[#This Row],[BaseDRG]],BaseDRGTable,13+Table1[[#This Row],[severity]],FALSE)</f>
        <v>0.41511592288139854</v>
      </c>
      <c r="L472" s="39">
        <f>IF(Table1[[#This Row],[W (severity)]]&lt;Table1[[#This Row],[W (curr)]],MAX(Table1[[#This Row],[W (severity)]],0.7*Table1[[#This Row],[W (curr)]]),Table1[[#This Row],[W (severity)]])</f>
        <v>0.45381730813578952</v>
      </c>
      <c r="M472" s="39">
        <f>ROUND(IF(VLOOKUP(Table1[[#This Row],[BaseDRG]],BaseDRGTable,8,0)&gt;0,Table1[[#This Row],[w (limit)]]*Current_CaseMix/$L$797,Table1[[#This Row],[w (limit)]]),10)</f>
        <v>0.48650583980000001</v>
      </c>
      <c r="N472" s="41">
        <f>Table1[[#This Row],[n]]</f>
        <v>58</v>
      </c>
      <c r="O472" s="56">
        <v>0.64831044019398509</v>
      </c>
      <c r="P472" s="40">
        <f>Table1[[#This Row],[W (proposed)]]/Table1[[#This Row],[W (curr)]]-1</f>
        <v>-0.24957889054751381</v>
      </c>
      <c r="Q472" s="41">
        <f>RANK(Table1[[#This Row],[∆W%]],Table1[∆W%])</f>
        <v>786</v>
      </c>
      <c r="R472" s="55">
        <f>Table1[W (proposed)]-Table1[[#This Row],[W (curr)]]</f>
        <v>-0.16180460039398509</v>
      </c>
      <c r="S472" s="46"/>
      <c r="T472" s="45"/>
      <c r="U472" s="45"/>
      <c r="V472" s="45"/>
      <c r="W472" s="45"/>
    </row>
    <row r="473" spans="1:23" s="43" customFormat="1">
      <c r="A473" s="36">
        <v>94143</v>
      </c>
      <c r="B473" s="36" t="s">
        <v>17</v>
      </c>
      <c r="C473" s="36" t="s">
        <v>743</v>
      </c>
      <c r="D473" s="36">
        <v>9414</v>
      </c>
      <c r="E473" s="36">
        <v>3</v>
      </c>
      <c r="F473" s="37">
        <v>22</v>
      </c>
      <c r="G473" s="38">
        <v>9498.3430316996964</v>
      </c>
      <c r="H473" s="38">
        <f>Table1[[#This Row],[Cost]]+IF(Table1[[#This Row],[n]]=0,0,IFERROR(VLOOKUP(Table1[[#This Row],[DRG]],HCPCs,5,0),0))</f>
        <v>9517.173993388009</v>
      </c>
      <c r="I473" s="39">
        <v>1.1210000000000002</v>
      </c>
      <c r="J473" s="39">
        <f>Table1[[#This Row],[W (3M)]]-IFERROR((Table1[[#This Row],[W (3M)]]-Table1[[#This Row],[Adjusted Cost]]*Casemix/TotalCost)*EXP(-a/Table1[[#This Row],[n]]),)</f>
        <v>1.1323854437917846</v>
      </c>
      <c r="K473" s="39">
        <f>VLOOKUP(Table1[[#This Row],[BaseDRG]],BaseDRGTable,13+Table1[[#This Row],[severity]],FALSE)</f>
        <v>1.1323854437917846</v>
      </c>
      <c r="L473" s="39">
        <f>IF(Table1[[#This Row],[W (severity)]]&lt;Table1[[#This Row],[W (curr)]],MAX(Table1[[#This Row],[W (severity)]],0.7*Table1[[#This Row],[W (curr)]]),Table1[[#This Row],[W (severity)]])</f>
        <v>1.3353276335264286</v>
      </c>
      <c r="M473" s="39">
        <f>ROUND(IF(VLOOKUP(Table1[[#This Row],[BaseDRG]],BaseDRGTable,8,0)&gt;0,Table1[[#This Row],[w (limit)]]*Current_CaseMix/$L$797,Table1[[#This Row],[w (limit)]]),10)</f>
        <v>1.4315114919</v>
      </c>
      <c r="N473" s="41">
        <f>Table1[[#This Row],[n]]</f>
        <v>22</v>
      </c>
      <c r="O473" s="56">
        <v>1.9076109050377552</v>
      </c>
      <c r="P473" s="40">
        <f>Table1[[#This Row],[W (proposed)]]/Table1[[#This Row],[W (curr)]]-1</f>
        <v>-0.24957889047522108</v>
      </c>
      <c r="Q473" s="41">
        <f>RANK(Table1[[#This Row],[∆W%]],Table1[∆W%])</f>
        <v>685</v>
      </c>
      <c r="R473" s="55">
        <f>Table1[W (proposed)]-Table1[[#This Row],[W (curr)]]</f>
        <v>-0.47609941313775517</v>
      </c>
      <c r="S473" s="46"/>
      <c r="T473" s="45"/>
      <c r="U473" s="45"/>
      <c r="V473" s="45"/>
      <c r="W473" s="45"/>
    </row>
    <row r="474" spans="1:23" s="43" customFormat="1">
      <c r="A474" s="36">
        <v>101011</v>
      </c>
      <c r="B474" s="36" t="s">
        <v>18</v>
      </c>
      <c r="C474" s="36" t="s">
        <v>189</v>
      </c>
      <c r="D474" s="36">
        <v>10101</v>
      </c>
      <c r="E474" s="36">
        <v>1</v>
      </c>
      <c r="F474" s="37">
        <v>0</v>
      </c>
      <c r="G474" s="38">
        <v>0</v>
      </c>
      <c r="H474" s="38">
        <f>Table1[[#This Row],[Cost]]+IF(Table1[[#This Row],[n]]=0,0,IFERROR(VLOOKUP(Table1[[#This Row],[DRG]],HCPCs,5,0),0))</f>
        <v>0</v>
      </c>
      <c r="I474" s="39">
        <v>1.9063836943000001</v>
      </c>
      <c r="J474" s="39">
        <f>Table1[[#This Row],[W (3M)]]-IFERROR((Table1[[#This Row],[W (3M)]]-Table1[[#This Row],[Adjusted Cost]]*Casemix/TotalCost)*EXP(-a/Table1[[#This Row],[n]]),)</f>
        <v>1.9063836943000001</v>
      </c>
      <c r="K474" s="39">
        <f>VLOOKUP(Table1[[#This Row],[BaseDRG]],BaseDRGTable,13+Table1[[#This Row],[severity]],FALSE)</f>
        <v>1.9063836943000001</v>
      </c>
      <c r="L474" s="39">
        <f>IF(Table1[[#This Row],[W (severity)]]&lt;Table1[[#This Row],[W (curr)]],MAX(Table1[[#This Row],[W (severity)]],0.7*Table1[[#This Row],[W (curr)]]),Table1[[#This Row],[W (severity)]])</f>
        <v>1.9063836943000001</v>
      </c>
      <c r="M474" s="39">
        <f>ROUND(IF(VLOOKUP(Table1[[#This Row],[BaseDRG]],BaseDRGTable,8,0)&gt;0,Table1[[#This Row],[w (limit)]]*Current_CaseMix/$L$797,Table1[[#This Row],[w (limit)]]),10)</f>
        <v>1.9063836943000001</v>
      </c>
      <c r="N474" s="41">
        <f>Table1[[#This Row],[n]]</f>
        <v>0</v>
      </c>
      <c r="O474" s="56">
        <v>2.4971752036259143</v>
      </c>
      <c r="P474" s="40">
        <f>Table1[[#This Row],[W (proposed)]]/Table1[[#This Row],[W (curr)]]-1</f>
        <v>-0.23658392429497188</v>
      </c>
      <c r="Q474" s="41">
        <f>RANK(Table1[[#This Row],[∆W%]],Table1[∆W%])</f>
        <v>669</v>
      </c>
      <c r="R474" s="55">
        <f>Table1[W (proposed)]-Table1[[#This Row],[W (curr)]]</f>
        <v>-0.59079150932591418</v>
      </c>
      <c r="S474" s="46"/>
      <c r="T474" s="45"/>
      <c r="U474" s="45"/>
      <c r="V474" s="45"/>
      <c r="W474" s="45"/>
    </row>
    <row r="475" spans="1:23" s="43" customFormat="1">
      <c r="A475" s="36">
        <v>101012</v>
      </c>
      <c r="B475" s="36" t="s">
        <v>18</v>
      </c>
      <c r="C475" s="36" t="s">
        <v>586</v>
      </c>
      <c r="D475" s="36">
        <v>10101</v>
      </c>
      <c r="E475" s="36">
        <v>2</v>
      </c>
      <c r="F475" s="37">
        <v>0</v>
      </c>
      <c r="G475" s="38">
        <v>0</v>
      </c>
      <c r="H475" s="38">
        <f>Table1[[#This Row],[Cost]]+IF(Table1[[#This Row],[n]]=0,0,IFERROR(VLOOKUP(Table1[[#This Row],[DRG]],HCPCs,5,0),0))</f>
        <v>0</v>
      </c>
      <c r="I475" s="39">
        <v>2.4971919790399997</v>
      </c>
      <c r="J475" s="39">
        <f>Table1[[#This Row],[W (3M)]]-IFERROR((Table1[[#This Row],[W (3M)]]-Table1[[#This Row],[Adjusted Cost]]*Casemix/TotalCost)*EXP(-a/Table1[[#This Row],[n]]),)</f>
        <v>2.4971919790399997</v>
      </c>
      <c r="K475" s="39">
        <f>VLOOKUP(Table1[[#This Row],[BaseDRG]],BaseDRGTable,13+Table1[[#This Row],[severity]],FALSE)</f>
        <v>2.4971919790399997</v>
      </c>
      <c r="L475" s="39">
        <f>IF(Table1[[#This Row],[W (severity)]]&lt;Table1[[#This Row],[W (curr)]],MAX(Table1[[#This Row],[W (severity)]],0.7*Table1[[#This Row],[W (curr)]]),Table1[[#This Row],[W (severity)]])</f>
        <v>2.4971919790399997</v>
      </c>
      <c r="M475" s="39">
        <f>ROUND(IF(VLOOKUP(Table1[[#This Row],[BaseDRG]],BaseDRGTable,8,0)&gt;0,Table1[[#This Row],[w (limit)]]*Current_CaseMix/$L$797,Table1[[#This Row],[w (limit)]]),10)</f>
        <v>2.4971919790000001</v>
      </c>
      <c r="N475" s="41">
        <f>Table1[[#This Row],[n]]</f>
        <v>0</v>
      </c>
      <c r="O475" s="56">
        <v>3.0148601427887143</v>
      </c>
      <c r="P475" s="40">
        <f>Table1[[#This Row],[W (proposed)]]/Table1[[#This Row],[W (curr)]]-1</f>
        <v>-0.17170553169006253</v>
      </c>
      <c r="Q475" s="41">
        <f>RANK(Table1[[#This Row],[∆W%]],Table1[∆W%])</f>
        <v>612</v>
      </c>
      <c r="R475" s="55">
        <f>Table1[W (proposed)]-Table1[[#This Row],[W (curr)]]</f>
        <v>-0.51766816378871416</v>
      </c>
      <c r="S475" s="46"/>
      <c r="T475" s="45"/>
      <c r="U475" s="45"/>
      <c r="V475" s="45"/>
      <c r="W475" s="45"/>
    </row>
    <row r="476" spans="1:23" s="43" customFormat="1">
      <c r="A476" s="36">
        <v>101013</v>
      </c>
      <c r="B476" s="36" t="s">
        <v>18</v>
      </c>
      <c r="C476" s="36" t="s">
        <v>696</v>
      </c>
      <c r="D476" s="36">
        <v>10101</v>
      </c>
      <c r="E476" s="36">
        <v>3</v>
      </c>
      <c r="F476" s="37">
        <v>0</v>
      </c>
      <c r="G476" s="38">
        <v>0</v>
      </c>
      <c r="H476" s="38">
        <f>Table1[[#This Row],[Cost]]+IF(Table1[[#This Row],[n]]=0,0,IFERROR(VLOOKUP(Table1[[#This Row],[DRG]],HCPCs,5,0),0))</f>
        <v>0</v>
      </c>
      <c r="I476" s="39">
        <v>4.9497932481499998</v>
      </c>
      <c r="J476" s="39">
        <f>Table1[[#This Row],[W (3M)]]-IFERROR((Table1[[#This Row],[W (3M)]]-Table1[[#This Row],[Adjusted Cost]]*Casemix/TotalCost)*EXP(-a/Table1[[#This Row],[n]]),)</f>
        <v>4.9497932481499998</v>
      </c>
      <c r="K476" s="39">
        <f>VLOOKUP(Table1[[#This Row],[BaseDRG]],BaseDRGTable,13+Table1[[#This Row],[severity]],FALSE)</f>
        <v>4.9497932481499998</v>
      </c>
      <c r="L476" s="39">
        <f>IF(Table1[[#This Row],[W (severity)]]&lt;Table1[[#This Row],[W (curr)]],MAX(Table1[[#This Row],[W (severity)]],0.7*Table1[[#This Row],[W (curr)]]),Table1[[#This Row],[W (severity)]])</f>
        <v>4.9497932481499998</v>
      </c>
      <c r="M476" s="39">
        <f>ROUND(IF(VLOOKUP(Table1[[#This Row],[BaseDRG]],BaseDRGTable,8,0)&gt;0,Table1[[#This Row],[w (limit)]]*Current_CaseMix/$L$797,Table1[[#This Row],[w (limit)]]),10)</f>
        <v>4.9497932481999998</v>
      </c>
      <c r="N476" s="41">
        <f>Table1[[#This Row],[n]]</f>
        <v>0</v>
      </c>
      <c r="O476" s="56">
        <v>3.9158184969394432</v>
      </c>
      <c r="P476" s="40">
        <f>Table1[[#This Row],[W (proposed)]]/Table1[[#This Row],[W (curr)]]-1</f>
        <v>0.26405073474899288</v>
      </c>
      <c r="Q476" s="41">
        <f>RANK(Table1[[#This Row],[∆W%]],Table1[∆W%])</f>
        <v>187</v>
      </c>
      <c r="R476" s="55">
        <f>Table1[W (proposed)]-Table1[[#This Row],[W (curr)]]</f>
        <v>1.0339747512605566</v>
      </c>
      <c r="S476" s="46"/>
      <c r="T476" s="45"/>
      <c r="U476" s="45"/>
      <c r="V476" s="45"/>
      <c r="W476" s="45"/>
    </row>
    <row r="477" spans="1:23" s="43" customFormat="1">
      <c r="A477" s="36">
        <v>101101</v>
      </c>
      <c r="B477" s="36" t="s">
        <v>18</v>
      </c>
      <c r="C477" s="36" t="s">
        <v>178</v>
      </c>
      <c r="D477" s="36">
        <v>10110</v>
      </c>
      <c r="E477" s="36">
        <v>1</v>
      </c>
      <c r="F477" s="37">
        <v>4</v>
      </c>
      <c r="G477" s="38">
        <v>7704.3079499999994</v>
      </c>
      <c r="H477" s="38">
        <f>Table1[[#This Row],[Cost]]+IF(Table1[[#This Row],[n]]=0,0,IFERROR(VLOOKUP(Table1[[#This Row],[DRG]],HCPCs,5,0),0))</f>
        <v>7704.3079499999994</v>
      </c>
      <c r="I477" s="39">
        <v>1.458689269475</v>
      </c>
      <c r="J477" s="39">
        <f>Table1[[#This Row],[W (3M)]]-IFERROR((Table1[[#This Row],[W (3M)]]-Table1[[#This Row],[Adjusted Cost]]*Casemix/TotalCost)*EXP(-a/Table1[[#This Row],[n]]),)</f>
        <v>1.0152127716903716</v>
      </c>
      <c r="K477" s="39">
        <f>VLOOKUP(Table1[[#This Row],[BaseDRG]],BaseDRGTable,13+Table1[[#This Row],[severity]],FALSE)</f>
        <v>1.0152127716903716</v>
      </c>
      <c r="L477" s="39">
        <f>IF(Table1[[#This Row],[W (severity)]]&lt;Table1[[#This Row],[W (curr)]],MAX(Table1[[#This Row],[W (severity)]],0.7*Table1[[#This Row],[W (curr)]]),Table1[[#This Row],[W (severity)]])</f>
        <v>1.0410245833012612</v>
      </c>
      <c r="M477" s="39">
        <f>ROUND(IF(VLOOKUP(Table1[[#This Row],[BaseDRG]],BaseDRGTable,8,0)&gt;0,Table1[[#This Row],[w (limit)]]*Current_CaseMix/$L$797,Table1[[#This Row],[w (limit)]]),10)</f>
        <v>1.1160097469000001</v>
      </c>
      <c r="N477" s="41">
        <f>Table1[[#This Row],[n]]</f>
        <v>4</v>
      </c>
      <c r="O477" s="56">
        <v>1.4871779761446591</v>
      </c>
      <c r="P477" s="40">
        <f>Table1[[#This Row],[W (proposed)]]/Table1[[#This Row],[W (curr)]]-1</f>
        <v>-0.24957889048819204</v>
      </c>
      <c r="Q477" s="41">
        <f>RANK(Table1[[#This Row],[∆W%]],Table1[∆W%])</f>
        <v>716</v>
      </c>
      <c r="R477" s="55">
        <f>Table1[W (proposed)]-Table1[[#This Row],[W (curr)]]</f>
        <v>-0.37116822924465898</v>
      </c>
      <c r="S477" s="46"/>
      <c r="T477" s="45"/>
      <c r="U477" s="45"/>
      <c r="V477" s="45"/>
      <c r="W477" s="45"/>
    </row>
    <row r="478" spans="1:23" s="43" customFormat="1">
      <c r="A478" s="36">
        <v>101102</v>
      </c>
      <c r="B478" s="36" t="s">
        <v>18</v>
      </c>
      <c r="C478" s="36" t="s">
        <v>501</v>
      </c>
      <c r="D478" s="36">
        <v>10110</v>
      </c>
      <c r="E478" s="36">
        <v>2</v>
      </c>
      <c r="F478" s="37">
        <v>4</v>
      </c>
      <c r="G478" s="38">
        <v>11516.076399999996</v>
      </c>
      <c r="H478" s="38">
        <f>Table1[[#This Row],[Cost]]+IF(Table1[[#This Row],[n]]=0,0,IFERROR(VLOOKUP(Table1[[#This Row],[DRG]],HCPCs,5,0),0))</f>
        <v>11717.227665175724</v>
      </c>
      <c r="I478" s="39">
        <v>1.7704836622</v>
      </c>
      <c r="J478" s="39">
        <f>Table1[[#This Row],[W (3M)]]-IFERROR((Table1[[#This Row],[W (3M)]]-Table1[[#This Row],[Adjusted Cost]]*Casemix/TotalCost)*EXP(-a/Table1[[#This Row],[n]]),)</f>
        <v>1.4627970209255858</v>
      </c>
      <c r="K478" s="39">
        <f>VLOOKUP(Table1[[#This Row],[BaseDRG]],BaseDRGTable,13+Table1[[#This Row],[severity]],FALSE)</f>
        <v>1.4627970209255858</v>
      </c>
      <c r="L478" s="39">
        <f>IF(Table1[[#This Row],[W (severity)]]&lt;Table1[[#This Row],[W (curr)]],MAX(Table1[[#This Row],[W (severity)]],0.7*Table1[[#This Row],[W (curr)]]),Table1[[#This Row],[W (severity)]])</f>
        <v>1.4627970209255858</v>
      </c>
      <c r="M478" s="39">
        <f>ROUND(IF(VLOOKUP(Table1[[#This Row],[BaseDRG]],BaseDRGTable,8,0)&gt;0,Table1[[#This Row],[w (limit)]]*Current_CaseMix/$L$797,Table1[[#This Row],[w (limit)]]),10)</f>
        <v>1.5681625191999999</v>
      </c>
      <c r="N478" s="41">
        <f>Table1[[#This Row],[n]]</f>
        <v>4</v>
      </c>
      <c r="O478" s="56">
        <v>1.5412552978354201</v>
      </c>
      <c r="P478" s="40">
        <f>Table1[[#This Row],[W (proposed)]]/Table1[[#This Row],[W (curr)]]-1</f>
        <v>1.7457991159783193E-2</v>
      </c>
      <c r="Q478" s="41">
        <f>RANK(Table1[[#This Row],[∆W%]],Table1[∆W%])</f>
        <v>392</v>
      </c>
      <c r="R478" s="55">
        <f>Table1[W (proposed)]-Table1[[#This Row],[W (curr)]]</f>
        <v>2.6907221364579792E-2</v>
      </c>
      <c r="S478" s="46"/>
      <c r="T478" s="45"/>
      <c r="U478" s="45"/>
      <c r="V478" s="45"/>
      <c r="W478" s="45"/>
    </row>
    <row r="479" spans="1:23" s="43" customFormat="1">
      <c r="A479" s="36">
        <v>101103</v>
      </c>
      <c r="B479" s="36" t="s">
        <v>18</v>
      </c>
      <c r="C479" s="36" t="s">
        <v>557</v>
      </c>
      <c r="D479" s="36">
        <v>10110</v>
      </c>
      <c r="E479" s="36">
        <v>3</v>
      </c>
      <c r="F479" s="37">
        <v>0</v>
      </c>
      <c r="G479" s="38">
        <v>0</v>
      </c>
      <c r="H479" s="38">
        <f>Table1[[#This Row],[Cost]]+IF(Table1[[#This Row],[n]]=0,0,IFERROR(VLOOKUP(Table1[[#This Row],[DRG]],HCPCs,5,0),0))</f>
        <v>0</v>
      </c>
      <c r="I479" s="39">
        <v>3.7316239020999999</v>
      </c>
      <c r="J479" s="39">
        <f>Table1[[#This Row],[W (3M)]]-IFERROR((Table1[[#This Row],[W (3M)]]-Table1[[#This Row],[Adjusted Cost]]*Casemix/TotalCost)*EXP(-a/Table1[[#This Row],[n]]),)</f>
        <v>3.7316239020999999</v>
      </c>
      <c r="K479" s="39">
        <f>VLOOKUP(Table1[[#This Row],[BaseDRG]],BaseDRGTable,13+Table1[[#This Row],[severity]],FALSE)</f>
        <v>3.7316239020999999</v>
      </c>
      <c r="L479" s="39">
        <f>IF(Table1[[#This Row],[W (severity)]]&lt;Table1[[#This Row],[W (curr)]],MAX(Table1[[#This Row],[W (severity)]],0.7*Table1[[#This Row],[W (curr)]]),Table1[[#This Row],[W (severity)]])</f>
        <v>3.7316239020999999</v>
      </c>
      <c r="M479" s="39">
        <f>ROUND(IF(VLOOKUP(Table1[[#This Row],[BaseDRG]],BaseDRGTable,8,0)&gt;0,Table1[[#This Row],[w (limit)]]*Current_CaseMix/$L$797,Table1[[#This Row],[w (limit)]]),10)</f>
        <v>4.0004133555000001</v>
      </c>
      <c r="N479" s="41">
        <f>Table1[[#This Row],[n]]</f>
        <v>0</v>
      </c>
      <c r="O479" s="56">
        <v>3.7401236134106166</v>
      </c>
      <c r="P479" s="40">
        <f>Table1[[#This Row],[W (proposed)]]/Table1[[#This Row],[W (curr)]]-1</f>
        <v>6.9593887527162668E-2</v>
      </c>
      <c r="Q479" s="41">
        <f>RANK(Table1[[#This Row],[∆W%]],Table1[∆W%])</f>
        <v>336</v>
      </c>
      <c r="R479" s="48">
        <f>Table1[W (proposed)]-Table1[[#This Row],[W (curr)]]</f>
        <v>0.26028974208938349</v>
      </c>
      <c r="S479" s="46"/>
      <c r="T479" s="45"/>
      <c r="U479" s="45"/>
      <c r="V479" s="45"/>
      <c r="W479" s="45"/>
    </row>
    <row r="480" spans="1:23" s="43" customFormat="1">
      <c r="A480" s="36">
        <v>101201</v>
      </c>
      <c r="B480" s="36" t="s">
        <v>18</v>
      </c>
      <c r="C480" s="36" t="s">
        <v>148</v>
      </c>
      <c r="D480" s="36">
        <v>10120</v>
      </c>
      <c r="E480" s="36">
        <v>1</v>
      </c>
      <c r="F480" s="37">
        <v>387</v>
      </c>
      <c r="G480" s="38">
        <v>6913.225964415652</v>
      </c>
      <c r="H480" s="38">
        <f>Table1[[#This Row],[Cost]]+IF(Table1[[#This Row],[n]]=0,0,IFERROR(VLOOKUP(Table1[[#This Row],[DRG]],HCPCs,5,0),0))</f>
        <v>6913.225964415652</v>
      </c>
      <c r="I480" s="39">
        <v>0.82169987520155696</v>
      </c>
      <c r="J480" s="39">
        <f>Table1[[#This Row],[W (3M)]]-IFERROR((Table1[[#This Row],[W (3M)]]-Table1[[#This Row],[Adjusted Cost]]*Casemix/TotalCost)*EXP(-a/Table1[[#This Row],[n]]),)</f>
        <v>0.82286279708006571</v>
      </c>
      <c r="K480" s="39">
        <f>VLOOKUP(Table1[[#This Row],[BaseDRG]],BaseDRGTable,13+Table1[[#This Row],[severity]],FALSE)</f>
        <v>0.82286279708006571</v>
      </c>
      <c r="L480" s="39">
        <f>IF(Table1[[#This Row],[W (severity)]]&lt;Table1[[#This Row],[W (curr)]],MAX(Table1[[#This Row],[W (severity)]],0.7*Table1[[#This Row],[W (curr)]]),Table1[[#This Row],[W (severity)]])</f>
        <v>0.82286279708006571</v>
      </c>
      <c r="M480" s="39">
        <f>ROUND(IF(VLOOKUP(Table1[[#This Row],[BaseDRG]],BaseDRGTable,8,0)&gt;0,Table1[[#This Row],[w (limit)]]*Current_CaseMix/$L$797,Table1[[#This Row],[w (limit)]]),10)</f>
        <v>0.88213373309999998</v>
      </c>
      <c r="N480" s="41">
        <f>Table1[[#This Row],[n]]</f>
        <v>387</v>
      </c>
      <c r="O480" s="56">
        <v>0.7442715847107737</v>
      </c>
      <c r="P480" s="40">
        <f>Table1[[#This Row],[W (proposed)]]/Table1[[#This Row],[W (curr)]]-1</f>
        <v>0.18523097108806041</v>
      </c>
      <c r="Q480" s="41">
        <f>RANK(Table1[[#This Row],[∆W%]],Table1[∆W%])</f>
        <v>237</v>
      </c>
      <c r="R480" s="55">
        <f>Table1[W (proposed)]-Table1[[#This Row],[W (curr)]]</f>
        <v>0.13786214838922628</v>
      </c>
      <c r="S480" s="46"/>
      <c r="T480" s="45"/>
      <c r="U480" s="45"/>
      <c r="V480" s="45"/>
      <c r="W480" s="45"/>
    </row>
    <row r="481" spans="1:23" s="43" customFormat="1">
      <c r="A481" s="36">
        <v>101202</v>
      </c>
      <c r="B481" s="36" t="s">
        <v>18</v>
      </c>
      <c r="C481" s="36" t="s">
        <v>411</v>
      </c>
      <c r="D481" s="36">
        <v>10120</v>
      </c>
      <c r="E481" s="36">
        <v>2</v>
      </c>
      <c r="F481" s="37">
        <v>64</v>
      </c>
      <c r="G481" s="38">
        <v>8667.3379044756366</v>
      </c>
      <c r="H481" s="38">
        <f>Table1[[#This Row],[Cost]]+IF(Table1[[#This Row],[n]]=0,0,IFERROR(VLOOKUP(Table1[[#This Row],[DRG]],HCPCs,5,0),0))</f>
        <v>8835.470109554908</v>
      </c>
      <c r="I481" s="39">
        <v>1.0782997250781245</v>
      </c>
      <c r="J481" s="39">
        <f>Table1[[#This Row],[W (3M)]]-IFERROR((Table1[[#This Row],[W (3M)]]-Table1[[#This Row],[Adjusted Cost]]*Casemix/TotalCost)*EXP(-a/Table1[[#This Row],[n]]),)</f>
        <v>1.0519963084566846</v>
      </c>
      <c r="K481" s="39">
        <f>VLOOKUP(Table1[[#This Row],[BaseDRG]],BaseDRGTable,13+Table1[[#This Row],[severity]],FALSE)</f>
        <v>1.0519963084566846</v>
      </c>
      <c r="L481" s="39">
        <f>IF(Table1[[#This Row],[W (severity)]]&lt;Table1[[#This Row],[W (curr)]],MAX(Table1[[#This Row],[W (severity)]],0.7*Table1[[#This Row],[W (curr)]]),Table1[[#This Row],[W (severity)]])</f>
        <v>1.0519963084566846</v>
      </c>
      <c r="M481" s="39">
        <f>ROUND(IF(VLOOKUP(Table1[[#This Row],[BaseDRG]],BaseDRGTable,8,0)&gt;0,Table1[[#This Row],[w (limit)]]*Current_CaseMix/$L$797,Table1[[#This Row],[w (limit)]]),10)</f>
        <v>1.1277717671</v>
      </c>
      <c r="N481" s="41">
        <f>Table1[[#This Row],[n]]</f>
        <v>64</v>
      </c>
      <c r="O481" s="56">
        <v>1.0917527676198979</v>
      </c>
      <c r="P481" s="40">
        <f>Table1[[#This Row],[W (proposed)]]/Table1[[#This Row],[W (curr)]]-1</f>
        <v>3.2991901232937826E-2</v>
      </c>
      <c r="Q481" s="41">
        <f>RANK(Table1[[#This Row],[∆W%]],Table1[∆W%])</f>
        <v>377</v>
      </c>
      <c r="R481" s="55">
        <f>Table1[W (proposed)]-Table1[[#This Row],[W (curr)]]</f>
        <v>3.6018999480102121E-2</v>
      </c>
      <c r="S481" s="46"/>
      <c r="T481" s="45"/>
      <c r="U481" s="45"/>
      <c r="V481" s="45"/>
      <c r="W481" s="45"/>
    </row>
    <row r="482" spans="1:23" s="43" customFormat="1">
      <c r="A482" s="36">
        <v>101203</v>
      </c>
      <c r="B482" s="36" t="s">
        <v>18</v>
      </c>
      <c r="C482" s="36" t="s">
        <v>673</v>
      </c>
      <c r="D482" s="36">
        <v>10120</v>
      </c>
      <c r="E482" s="36">
        <v>3</v>
      </c>
      <c r="F482" s="37">
        <v>2</v>
      </c>
      <c r="G482" s="38">
        <v>10150.340099999998</v>
      </c>
      <c r="H482" s="38">
        <f>Table1[[#This Row],[Cost]]+IF(Table1[[#This Row],[n]]=0,0,IFERROR(VLOOKUP(Table1[[#This Row],[DRG]],HCPCs,5,0),0))</f>
        <v>10150.340099999998</v>
      </c>
      <c r="I482" s="39">
        <v>2.4383151097</v>
      </c>
      <c r="J482" s="39">
        <f>Table1[[#This Row],[W (3M)]]-IFERROR((Table1[[#This Row],[W (3M)]]-Table1[[#This Row],[Adjusted Cost]]*Casemix/TotalCost)*EXP(-a/Table1[[#This Row],[n]]),)</f>
        <v>1.6137251002940873</v>
      </c>
      <c r="K482" s="39">
        <f>VLOOKUP(Table1[[#This Row],[BaseDRG]],BaseDRGTable,13+Table1[[#This Row],[severity]],FALSE)</f>
        <v>1.6137251002940873</v>
      </c>
      <c r="L482" s="39">
        <f>IF(Table1[[#This Row],[W (severity)]]&lt;Table1[[#This Row],[W (curr)]],MAX(Table1[[#This Row],[W (severity)]],0.7*Table1[[#This Row],[W (curr)]]),Table1[[#This Row],[W (severity)]])</f>
        <v>1.7868926253125519</v>
      </c>
      <c r="M482" s="39">
        <f>ROUND(IF(VLOOKUP(Table1[[#This Row],[BaseDRG]],BaseDRGTable,8,0)&gt;0,Table1[[#This Row],[w (limit)]]*Current_CaseMix/$L$797,Table1[[#This Row],[w (limit)]]),10)</f>
        <v>1.9156027807</v>
      </c>
      <c r="N482" s="41">
        <f>Table1[[#This Row],[n]]</f>
        <v>2</v>
      </c>
      <c r="O482" s="56">
        <v>2.5527037504465029</v>
      </c>
      <c r="P482" s="40">
        <f>Table1[[#This Row],[W (proposed)]]/Table1[[#This Row],[W (curr)]]-1</f>
        <v>-0.24957889047448811</v>
      </c>
      <c r="Q482" s="41">
        <f>RANK(Table1[[#This Row],[∆W%]],Table1[∆W%])</f>
        <v>683</v>
      </c>
      <c r="R482" s="55">
        <f>Table1[W (proposed)]-Table1[[#This Row],[W (curr)]]</f>
        <v>-0.63710096974650288</v>
      </c>
      <c r="S482" s="46"/>
      <c r="T482" s="45"/>
      <c r="U482" s="45"/>
      <c r="V482" s="45"/>
      <c r="W482" s="45"/>
    </row>
    <row r="483" spans="1:23" s="43" customFormat="1">
      <c r="A483" s="36">
        <v>104101</v>
      </c>
      <c r="B483" s="36" t="s">
        <v>18</v>
      </c>
      <c r="C483" s="36" t="s">
        <v>88</v>
      </c>
      <c r="D483" s="36">
        <v>10410</v>
      </c>
      <c r="E483" s="36">
        <v>1</v>
      </c>
      <c r="F483" s="37">
        <v>666</v>
      </c>
      <c r="G483" s="38">
        <v>3272.5277606846453</v>
      </c>
      <c r="H483" s="38">
        <f>Table1[[#This Row],[Cost]]+IF(Table1[[#This Row],[n]]=0,0,IFERROR(VLOOKUP(Table1[[#This Row],[DRG]],HCPCs,5,0),0))</f>
        <v>3272.5277606846453</v>
      </c>
      <c r="I483" s="39">
        <v>0.48150005101580778</v>
      </c>
      <c r="J483" s="39">
        <f>Table1[[#This Row],[W (3M)]]-IFERROR((Table1[[#This Row],[W (3M)]]-Table1[[#This Row],[Adjusted Cost]]*Casemix/TotalCost)*EXP(-a/Table1[[#This Row],[n]]),)</f>
        <v>0.38963178468572701</v>
      </c>
      <c r="K483" s="39">
        <f>VLOOKUP(Table1[[#This Row],[BaseDRG]],BaseDRGTable,13+Table1[[#This Row],[severity]],FALSE)</f>
        <v>0.38963178468572701</v>
      </c>
      <c r="L483" s="39">
        <f>IF(Table1[[#This Row],[W (severity)]]&lt;Table1[[#This Row],[W (curr)]],MAX(Table1[[#This Row],[W (severity)]],0.7*Table1[[#This Row],[W (curr)]]),Table1[[#This Row],[W (severity)]])</f>
        <v>0.38963178468572701</v>
      </c>
      <c r="M483" s="39">
        <f>ROUND(IF(VLOOKUP(Table1[[#This Row],[BaseDRG]],BaseDRGTable,8,0)&gt;0,Table1[[#This Row],[w (limit)]]*Current_CaseMix/$L$797,Table1[[#This Row],[w (limit)]]),10)</f>
        <v>0.41769702310000001</v>
      </c>
      <c r="N483" s="41">
        <f>Table1[[#This Row],[n]]</f>
        <v>666</v>
      </c>
      <c r="O483" s="56">
        <v>0.49741773152852731</v>
      </c>
      <c r="P483" s="40">
        <f>Table1[[#This Row],[W (proposed)]]/Table1[[#This Row],[W (curr)]]-1</f>
        <v>-0.16026913271376864</v>
      </c>
      <c r="Q483" s="41">
        <f>RANK(Table1[[#This Row],[∆W%]],Table1[∆W%])</f>
        <v>604</v>
      </c>
      <c r="R483" s="55">
        <f>Table1[W (proposed)]-Table1[[#This Row],[W (curr)]]</f>
        <v>-7.9720708428527298E-2</v>
      </c>
      <c r="S483" s="46"/>
      <c r="T483" s="45"/>
      <c r="U483" s="45"/>
      <c r="V483" s="45"/>
      <c r="W483" s="45"/>
    </row>
    <row r="484" spans="1:23" s="43" customFormat="1">
      <c r="A484" s="36">
        <v>104102</v>
      </c>
      <c r="B484" s="36" t="s">
        <v>18</v>
      </c>
      <c r="C484" s="36" t="s">
        <v>793</v>
      </c>
      <c r="D484" s="36">
        <v>10410</v>
      </c>
      <c r="E484" s="36">
        <v>2</v>
      </c>
      <c r="F484" s="37">
        <v>445</v>
      </c>
      <c r="G484" s="38">
        <v>5488.8341054148577</v>
      </c>
      <c r="H484" s="38">
        <f>Table1[[#This Row],[Cost]]+IF(Table1[[#This Row],[n]]=0,0,IFERROR(VLOOKUP(Table1[[#This Row],[DRG]],HCPCs,5,0),0))</f>
        <v>5488.8341054148577</v>
      </c>
      <c r="I484" s="39">
        <v>0.71379996031827575</v>
      </c>
      <c r="J484" s="39">
        <f>Table1[[#This Row],[W (3M)]]-IFERROR((Table1[[#This Row],[W (3M)]]-Table1[[#This Row],[Adjusted Cost]]*Casemix/TotalCost)*EXP(-a/Table1[[#This Row],[n]]),)</f>
        <v>0.65343177896193461</v>
      </c>
      <c r="K484" s="39">
        <f>VLOOKUP(Table1[[#This Row],[BaseDRG]],BaseDRGTable,13+Table1[[#This Row],[severity]],FALSE)</f>
        <v>0.65343177896193461</v>
      </c>
      <c r="L484" s="39">
        <f>IF(Table1[[#This Row],[W (severity)]]&lt;Table1[[#This Row],[W (curr)]],MAX(Table1[[#This Row],[W (severity)]],0.7*Table1[[#This Row],[W (curr)]]),Table1[[#This Row],[W (severity)]])</f>
        <v>0.65343177896193461</v>
      </c>
      <c r="M484" s="39">
        <f>ROUND(IF(VLOOKUP(Table1[[#This Row],[BaseDRG]],BaseDRGTable,8,0)&gt;0,Table1[[#This Row],[w (limit)]]*Current_CaseMix/$L$797,Table1[[#This Row],[w (limit)]]),10)</f>
        <v>0.7004985722</v>
      </c>
      <c r="N484" s="41">
        <f>Table1[[#This Row],[n]]</f>
        <v>445</v>
      </c>
      <c r="O484" s="56">
        <v>0.73426446824203051</v>
      </c>
      <c r="P484" s="40">
        <f>Table1[[#This Row],[W (proposed)]]/Table1[[#This Row],[W (curr)]]-1</f>
        <v>-4.5986013898878353E-2</v>
      </c>
      <c r="Q484" s="41">
        <f>RANK(Table1[[#This Row],[∆W%]],Table1[∆W%])</f>
        <v>488</v>
      </c>
      <c r="R484" s="55">
        <f>Table1[W (proposed)]-Table1[[#This Row],[W (curr)]]</f>
        <v>-3.3765896042030508E-2</v>
      </c>
      <c r="S484" s="46"/>
      <c r="T484" s="45"/>
      <c r="U484" s="45"/>
      <c r="V484" s="45"/>
      <c r="W484" s="45"/>
    </row>
    <row r="485" spans="1:23" s="43" customFormat="1">
      <c r="A485" s="36">
        <v>104103</v>
      </c>
      <c r="B485" s="36" t="s">
        <v>18</v>
      </c>
      <c r="C485" s="36" t="s">
        <v>794</v>
      </c>
      <c r="D485" s="36">
        <v>10410</v>
      </c>
      <c r="E485" s="36">
        <v>3</v>
      </c>
      <c r="F485" s="37">
        <v>198</v>
      </c>
      <c r="G485" s="38">
        <v>11432.830919472401</v>
      </c>
      <c r="H485" s="38">
        <f>Table1[[#This Row],[Cost]]+IF(Table1[[#This Row],[n]]=0,0,IFERROR(VLOOKUP(Table1[[#This Row],[DRG]],HCPCs,5,0),0))</f>
        <v>11473.740516132315</v>
      </c>
      <c r="I485" s="39">
        <v>1.2511001461260853</v>
      </c>
      <c r="J485" s="39">
        <f>Table1[[#This Row],[W (3M)]]-IFERROR((Table1[[#This Row],[W (3M)]]-Table1[[#This Row],[Adjusted Cost]]*Casemix/TotalCost)*EXP(-a/Table1[[#This Row],[n]]),)</f>
        <v>1.3652305751146852</v>
      </c>
      <c r="K485" s="39">
        <f>VLOOKUP(Table1[[#This Row],[BaseDRG]],BaseDRGTable,13+Table1[[#This Row],[severity]],FALSE)</f>
        <v>1.3652305751146852</v>
      </c>
      <c r="L485" s="39">
        <f>IF(Table1[[#This Row],[W (severity)]]&lt;Table1[[#This Row],[W (curr)]],MAX(Table1[[#This Row],[W (severity)]],0.7*Table1[[#This Row],[W (curr)]]),Table1[[#This Row],[W (severity)]])</f>
        <v>1.3652305751146852</v>
      </c>
      <c r="M485" s="39">
        <f>ROUND(IF(VLOOKUP(Table1[[#This Row],[BaseDRG]],BaseDRGTable,8,0)&gt;0,Table1[[#This Row],[w (limit)]]*Current_CaseMix/$L$797,Table1[[#This Row],[w (limit)]]),10)</f>
        <v>1.463568347</v>
      </c>
      <c r="N485" s="41">
        <f>Table1[[#This Row],[n]]</f>
        <v>198</v>
      </c>
      <c r="O485" s="56">
        <v>1.3973550266171118</v>
      </c>
      <c r="P485" s="40">
        <f>Table1[[#This Row],[W (proposed)]]/Table1[[#This Row],[W (curr)]]-1</f>
        <v>4.7384751277694592E-2</v>
      </c>
      <c r="Q485" s="41">
        <f>RANK(Table1[[#This Row],[∆W%]],Table1[∆W%])</f>
        <v>363</v>
      </c>
      <c r="R485" s="55">
        <f>Table1[W (proposed)]-Table1[[#This Row],[W (curr)]]</f>
        <v>6.6213320382888297E-2</v>
      </c>
      <c r="S485" s="46"/>
      <c r="T485" s="45"/>
      <c r="U485" s="45"/>
      <c r="V485" s="45"/>
      <c r="W485" s="45"/>
    </row>
    <row r="486" spans="1:23" s="43" customFormat="1">
      <c r="A486" s="36">
        <v>104111</v>
      </c>
      <c r="B486" s="36" t="s">
        <v>18</v>
      </c>
      <c r="C486" s="36" t="s">
        <v>73</v>
      </c>
      <c r="D486" s="36">
        <v>10411</v>
      </c>
      <c r="E486" s="36">
        <v>1</v>
      </c>
      <c r="F486" s="37">
        <v>1441</v>
      </c>
      <c r="G486" s="38">
        <v>1862.6692300901177</v>
      </c>
      <c r="H486" s="38">
        <f>Table1[[#This Row],[Cost]]+IF(Table1[[#This Row],[n]]=0,0,IFERROR(VLOOKUP(Table1[[#This Row],[DRG]],HCPCs,5,0),0))</f>
        <v>1862.6692300901177</v>
      </c>
      <c r="I486" s="39">
        <v>0.32659993574004298</v>
      </c>
      <c r="J486" s="39">
        <f>Table1[[#This Row],[W (3M)]]-IFERROR((Table1[[#This Row],[W (3M)]]-Table1[[#This Row],[Adjusted Cost]]*Casemix/TotalCost)*EXP(-a/Table1[[#This Row],[n]]),)</f>
        <v>0.22176740116222604</v>
      </c>
      <c r="K486" s="39">
        <f>VLOOKUP(Table1[[#This Row],[BaseDRG]],BaseDRGTable,13+Table1[[#This Row],[severity]],FALSE)</f>
        <v>0.22176740116222604</v>
      </c>
      <c r="L486" s="39">
        <f>IF(Table1[[#This Row],[W (severity)]]&lt;Table1[[#This Row],[W (curr)]],MAX(Table1[[#This Row],[W (severity)]],0.7*Table1[[#This Row],[W (curr)]]),Table1[[#This Row],[W (severity)]])</f>
        <v>0.2232866949440318</v>
      </c>
      <c r="M486" s="39">
        <f>ROUND(IF(VLOOKUP(Table1[[#This Row],[BaseDRG]],BaseDRGTable,8,0)&gt;0,Table1[[#This Row],[w (limit)]]*Current_CaseMix/$L$797,Table1[[#This Row],[w (limit)]]),10)</f>
        <v>0.2393700705</v>
      </c>
      <c r="N486" s="41">
        <f>Table1[[#This Row],[n]]</f>
        <v>1441</v>
      </c>
      <c r="O486" s="56">
        <v>0.31898099277718833</v>
      </c>
      <c r="P486" s="40">
        <f>Table1[[#This Row],[W (proposed)]]/Table1[[#This Row],[W (curr)]]-1</f>
        <v>-0.24957889052905868</v>
      </c>
      <c r="Q486" s="41">
        <f>RANK(Table1[[#This Row],[∆W%]],Table1[∆W%])</f>
        <v>781</v>
      </c>
      <c r="R486" s="48">
        <f>Table1[W (proposed)]-Table1[[#This Row],[W (curr)]]</f>
        <v>-7.9610922277188328E-2</v>
      </c>
      <c r="S486" s="46"/>
      <c r="T486" s="45"/>
      <c r="U486" s="45"/>
      <c r="V486" s="45"/>
      <c r="W486" s="45"/>
    </row>
    <row r="487" spans="1:23" s="43" customFormat="1">
      <c r="A487" s="36">
        <v>104112</v>
      </c>
      <c r="B487" s="36" t="s">
        <v>18</v>
      </c>
      <c r="C487" s="36" t="s">
        <v>769</v>
      </c>
      <c r="D487" s="36">
        <v>10411</v>
      </c>
      <c r="E487" s="36">
        <v>2</v>
      </c>
      <c r="F487" s="37">
        <v>906</v>
      </c>
      <c r="G487" s="38">
        <v>2911.2928534643256</v>
      </c>
      <c r="H487" s="38">
        <f>Table1[[#This Row],[Cost]]+IF(Table1[[#This Row],[n]]=0,0,IFERROR(VLOOKUP(Table1[[#This Row],[DRG]],HCPCs,5,0),0))</f>
        <v>3060.8641353037447</v>
      </c>
      <c r="I487" s="39">
        <v>0.61780003828713559</v>
      </c>
      <c r="J487" s="39">
        <f>Table1[[#This Row],[W (3M)]]-IFERROR((Table1[[#This Row],[W (3M)]]-Table1[[#This Row],[Adjusted Cost]]*Casemix/TotalCost)*EXP(-a/Table1[[#This Row],[n]]),)</f>
        <v>0.36455125518890119</v>
      </c>
      <c r="K487" s="39">
        <f>VLOOKUP(Table1[[#This Row],[BaseDRG]],BaseDRGTable,13+Table1[[#This Row],[severity]],FALSE)</f>
        <v>0.36455125518890119</v>
      </c>
      <c r="L487" s="39">
        <f>IF(Table1[[#This Row],[W (severity)]]&lt;Table1[[#This Row],[W (curr)]],MAX(Table1[[#This Row],[W (severity)]],0.7*Table1[[#This Row],[W (curr)]]),Table1[[#This Row],[W (severity)]])</f>
        <v>0.42252542284934996</v>
      </c>
      <c r="M487" s="39">
        <f>ROUND(IF(VLOOKUP(Table1[[#This Row],[BaseDRG]],BaseDRGTable,8,0)&gt;0,Table1[[#This Row],[w (limit)]]*Current_CaseMix/$L$797,Table1[[#This Row],[w (limit)]]),10)</f>
        <v>0.45295999520000002</v>
      </c>
      <c r="N487" s="41">
        <f>Table1[[#This Row],[n]]</f>
        <v>906</v>
      </c>
      <c r="O487" s="56">
        <v>0.60360774692764285</v>
      </c>
      <c r="P487" s="40">
        <f>Table1[[#This Row],[W (proposed)]]/Table1[[#This Row],[W (curr)]]-1</f>
        <v>-0.24957889042087067</v>
      </c>
      <c r="Q487" s="41">
        <f>RANK(Table1[[#This Row],[∆W%]],Table1[∆W%])</f>
        <v>675</v>
      </c>
      <c r="R487" s="55">
        <f>Table1[W (proposed)]-Table1[[#This Row],[W (curr)]]</f>
        <v>-0.15064775172764283</v>
      </c>
      <c r="S487" s="46"/>
      <c r="T487" s="45"/>
      <c r="U487" s="45"/>
      <c r="V487" s="45"/>
      <c r="W487" s="45"/>
    </row>
    <row r="488" spans="1:23" s="43" customFormat="1">
      <c r="A488" s="36">
        <v>104113</v>
      </c>
      <c r="B488" s="36" t="s">
        <v>18</v>
      </c>
      <c r="C488" s="36" t="s">
        <v>814</v>
      </c>
      <c r="D488" s="36">
        <v>10411</v>
      </c>
      <c r="E488" s="36">
        <v>3</v>
      </c>
      <c r="F488" s="37">
        <v>580</v>
      </c>
      <c r="G488" s="38">
        <v>4574.340344922648</v>
      </c>
      <c r="H488" s="38">
        <f>Table1[[#This Row],[Cost]]+IF(Table1[[#This Row],[n]]=0,0,IFERROR(VLOOKUP(Table1[[#This Row],[DRG]],HCPCs,5,0),0))</f>
        <v>4612.5126291532397</v>
      </c>
      <c r="I488" s="39">
        <v>1.0188000029114277</v>
      </c>
      <c r="J488" s="39">
        <f>Table1[[#This Row],[W (3M)]]-IFERROR((Table1[[#This Row],[W (3M)]]-Table1[[#This Row],[Adjusted Cost]]*Casemix/TotalCost)*EXP(-a/Table1[[#This Row],[n]]),)</f>
        <v>0.54966417801435086</v>
      </c>
      <c r="K488" s="39">
        <f>VLOOKUP(Table1[[#This Row],[BaseDRG]],BaseDRGTable,13+Table1[[#This Row],[severity]],FALSE)</f>
        <v>0.54966417801435086</v>
      </c>
      <c r="L488" s="39">
        <f>IF(Table1[[#This Row],[W (severity)]]&lt;Table1[[#This Row],[W (curr)]],MAX(Table1[[#This Row],[W (severity)]],0.7*Table1[[#This Row],[W (curr)]]),Table1[[#This Row],[W (severity)]])</f>
        <v>0.70341110201019252</v>
      </c>
      <c r="M488" s="39">
        <f>ROUND(IF(VLOOKUP(Table1[[#This Row],[BaseDRG]],BaseDRGTable,8,0)&gt;0,Table1[[#This Row],[w (limit)]]*Current_CaseMix/$L$797,Table1[[#This Row],[w (limit)]]),10)</f>
        <v>0.75407791369999999</v>
      </c>
      <c r="N488" s="41">
        <f>Table1[[#This Row],[n]]</f>
        <v>580</v>
      </c>
      <c r="O488" s="56">
        <v>1.0048730028717037</v>
      </c>
      <c r="P488" s="40">
        <f>Table1[[#This Row],[W (proposed)]]/Table1[[#This Row],[W (curr)]]-1</f>
        <v>-0.24957889052147586</v>
      </c>
      <c r="Q488" s="41">
        <f>RANK(Table1[[#This Row],[∆W%]],Table1[∆W%])</f>
        <v>779</v>
      </c>
      <c r="R488" s="55">
        <f>Table1[W (proposed)]-Table1[[#This Row],[W (curr)]]</f>
        <v>-0.25079508917170368</v>
      </c>
      <c r="S488" s="46"/>
      <c r="T488" s="45"/>
      <c r="U488" s="45"/>
      <c r="V488" s="45"/>
      <c r="W488" s="45"/>
    </row>
    <row r="489" spans="1:23" s="43" customFormat="1">
      <c r="A489" s="36">
        <v>104121</v>
      </c>
      <c r="B489" s="36" t="s">
        <v>18</v>
      </c>
      <c r="C489" s="36" t="s">
        <v>54</v>
      </c>
      <c r="D489" s="36">
        <v>10412</v>
      </c>
      <c r="E489" s="36">
        <v>1</v>
      </c>
      <c r="F489" s="37">
        <v>47</v>
      </c>
      <c r="G489" s="38">
        <v>4936.2932564831144</v>
      </c>
      <c r="H489" s="38">
        <f>Table1[[#This Row],[Cost]]+IF(Table1[[#This Row],[n]]=0,0,IFERROR(VLOOKUP(Table1[[#This Row],[DRG]],HCPCs,5,0),0))</f>
        <v>5136.5196742380995</v>
      </c>
      <c r="I489" s="39">
        <v>0.49419997634060692</v>
      </c>
      <c r="J489" s="39">
        <f>Table1[[#This Row],[W (3M)]]-IFERROR((Table1[[#This Row],[W (3M)]]-Table1[[#This Row],[Adjusted Cost]]*Casemix/TotalCost)*EXP(-a/Table1[[#This Row],[n]]),)</f>
        <v>0.60941017779414142</v>
      </c>
      <c r="K489" s="39">
        <f>VLOOKUP(Table1[[#This Row],[BaseDRG]],BaseDRGTable,13+Table1[[#This Row],[severity]],FALSE)</f>
        <v>0.60941017779414142</v>
      </c>
      <c r="L489" s="39">
        <f>IF(Table1[[#This Row],[W (severity)]]&lt;Table1[[#This Row],[W (curr)]],MAX(Table1[[#This Row],[W (severity)]],0.7*Table1[[#This Row],[W (curr)]]),Table1[[#This Row],[W (severity)]])</f>
        <v>1.5482820378836142</v>
      </c>
      <c r="M489" s="39">
        <f>ROUND(IF(VLOOKUP(Table1[[#This Row],[BaseDRG]],BaseDRGTable,8,0)&gt;0,Table1[[#This Row],[w (limit)]]*Current_CaseMix/$L$797,Table1[[#This Row],[w (limit)]]),10)</f>
        <v>1.6598050353</v>
      </c>
      <c r="N489" s="41">
        <f>Table1[[#This Row],[n]]</f>
        <v>47</v>
      </c>
      <c r="O489" s="56">
        <v>2.2118314826908776</v>
      </c>
      <c r="P489" s="40">
        <f>Table1[[#This Row],[W (proposed)]]/Table1[[#This Row],[W (curr)]]-1</f>
        <v>-0.24957889048549542</v>
      </c>
      <c r="Q489" s="41">
        <f>RANK(Table1[[#This Row],[∆W%]],Table1[∆W%])</f>
        <v>704</v>
      </c>
      <c r="R489" s="55">
        <f>Table1[W (proposed)]-Table1[[#This Row],[W (curr)]]</f>
        <v>-0.55202644739087758</v>
      </c>
      <c r="S489" s="46"/>
      <c r="T489" s="45"/>
      <c r="U489" s="45"/>
      <c r="V489" s="45"/>
      <c r="W489" s="45"/>
    </row>
    <row r="490" spans="1:23" s="43" customFormat="1">
      <c r="A490" s="36">
        <v>104122</v>
      </c>
      <c r="B490" s="36" t="s">
        <v>18</v>
      </c>
      <c r="C490" s="36" t="s">
        <v>369</v>
      </c>
      <c r="D490" s="36">
        <v>10412</v>
      </c>
      <c r="E490" s="36">
        <v>2</v>
      </c>
      <c r="F490" s="37">
        <v>33</v>
      </c>
      <c r="G490" s="38">
        <v>16749.222011414226</v>
      </c>
      <c r="H490" s="38">
        <f>Table1[[#This Row],[Cost]]+IF(Table1[[#This Row],[n]]=0,0,IFERROR(VLOOKUP(Table1[[#This Row],[DRG]],HCPCs,5,0),0))</f>
        <v>16830.5629410455</v>
      </c>
      <c r="I490" s="39">
        <v>0.85850021826481437</v>
      </c>
      <c r="J490" s="39">
        <f>Table1[[#This Row],[W (3M)]]-IFERROR((Table1[[#This Row],[W (3M)]]-Table1[[#This Row],[Adjusted Cost]]*Casemix/TotalCost)*EXP(-a/Table1[[#This Row],[n]]),)</f>
        <v>1.9758836588384692</v>
      </c>
      <c r="K490" s="39">
        <f>VLOOKUP(Table1[[#This Row],[BaseDRG]],BaseDRGTable,13+Table1[[#This Row],[severity]],FALSE)</f>
        <v>1.9758836588384692</v>
      </c>
      <c r="L490" s="39">
        <f>IF(Table1[[#This Row],[W (severity)]]&lt;Table1[[#This Row],[W (curr)]],MAX(Table1[[#This Row],[W (severity)]],0.7*Table1[[#This Row],[W (curr)]]),Table1[[#This Row],[W (severity)]])</f>
        <v>2.1858434959115383</v>
      </c>
      <c r="M490" s="39">
        <f>ROUND(IF(VLOOKUP(Table1[[#This Row],[BaseDRG]],BaseDRGTable,8,0)&gt;0,Table1[[#This Row],[w (limit)]]*Current_CaseMix/$L$797,Table1[[#This Row],[w (limit)]]),10)</f>
        <v>2.3432901449000001</v>
      </c>
      <c r="N490" s="41">
        <f>Table1[[#This Row],[n]]</f>
        <v>33</v>
      </c>
      <c r="O490" s="56">
        <v>3.1226335655879121</v>
      </c>
      <c r="P490" s="40">
        <f>Table1[[#This Row],[W (proposed)]]/Table1[[#This Row],[W (curr)]]-1</f>
        <v>-0.24957889048412296</v>
      </c>
      <c r="Q490" s="41">
        <f>RANK(Table1[[#This Row],[∆W%]],Table1[∆W%])</f>
        <v>699</v>
      </c>
      <c r="R490" s="55">
        <f>Table1[W (proposed)]-Table1[[#This Row],[W (curr)]]</f>
        <v>-0.77934342068791196</v>
      </c>
      <c r="S490" s="46"/>
      <c r="T490" s="45"/>
      <c r="U490" s="45"/>
      <c r="V490" s="45"/>
      <c r="W490" s="45"/>
    </row>
    <row r="491" spans="1:23" s="43" customFormat="1">
      <c r="A491" s="36">
        <v>104123</v>
      </c>
      <c r="B491" s="36" t="s">
        <v>18</v>
      </c>
      <c r="C491" s="36" t="s">
        <v>771</v>
      </c>
      <c r="D491" s="36">
        <v>10412</v>
      </c>
      <c r="E491" s="36">
        <v>3</v>
      </c>
      <c r="F491" s="37">
        <v>35</v>
      </c>
      <c r="G491" s="38">
        <v>30853.675400548647</v>
      </c>
      <c r="H491" s="38">
        <f>Table1[[#This Row],[Cost]]+IF(Table1[[#This Row],[n]]=0,0,IFERROR(VLOOKUP(Table1[[#This Row],[DRG]],HCPCs,5,0),0))</f>
        <v>30901.873826919364</v>
      </c>
      <c r="I491" s="39">
        <v>1.5209984710789477</v>
      </c>
      <c r="J491" s="39">
        <f>Table1[[#This Row],[W (3M)]]-IFERROR((Table1[[#This Row],[W (3M)]]-Table1[[#This Row],[Adjusted Cost]]*Casemix/TotalCost)*EXP(-a/Table1[[#This Row],[n]]),)</f>
        <v>3.6294304262303045</v>
      </c>
      <c r="K491" s="39">
        <f>VLOOKUP(Table1[[#This Row],[BaseDRG]],BaseDRGTable,13+Table1[[#This Row],[severity]],FALSE)</f>
        <v>3.6294304262303045</v>
      </c>
      <c r="L491" s="39">
        <f>IF(Table1[[#This Row],[W (severity)]]&lt;Table1[[#This Row],[W (curr)]],MAX(Table1[[#This Row],[W (severity)]],0.7*Table1[[#This Row],[W (curr)]]),Table1[[#This Row],[W (severity)]])</f>
        <v>3.6294304262303045</v>
      </c>
      <c r="M491" s="39">
        <f>ROUND(IF(VLOOKUP(Table1[[#This Row],[BaseDRG]],BaseDRGTable,8,0)&gt;0,Table1[[#This Row],[w (limit)]]*Current_CaseMix/$L$797,Table1[[#This Row],[w (limit)]]),10)</f>
        <v>3.8908588676</v>
      </c>
      <c r="N491" s="41">
        <f>Table1[[#This Row],[n]]</f>
        <v>35</v>
      </c>
      <c r="O491" s="56">
        <v>3.4065093442777217</v>
      </c>
      <c r="P491" s="40">
        <f>Table1[[#This Row],[W (proposed)]]/Table1[[#This Row],[W (curr)]]-1</f>
        <v>0.1421835299339167</v>
      </c>
      <c r="Q491" s="41">
        <f>RANK(Table1[[#This Row],[∆W%]],Table1[∆W%])</f>
        <v>278</v>
      </c>
      <c r="R491" s="55">
        <f>Table1[W (proposed)]-Table1[[#This Row],[W (curr)]]</f>
        <v>0.48434952332227832</v>
      </c>
      <c r="S491" s="46"/>
      <c r="T491" s="45"/>
      <c r="U491" s="45"/>
      <c r="V491" s="45"/>
      <c r="W491" s="45"/>
    </row>
    <row r="492" spans="1:23" s="43" customFormat="1">
      <c r="A492" s="36">
        <v>104131</v>
      </c>
      <c r="B492" s="36" t="s">
        <v>18</v>
      </c>
      <c r="C492" s="36" t="s">
        <v>162</v>
      </c>
      <c r="D492" s="36">
        <v>10413</v>
      </c>
      <c r="E492" s="36">
        <v>1</v>
      </c>
      <c r="F492" s="37">
        <v>92</v>
      </c>
      <c r="G492" s="38">
        <v>4375.4857703452681</v>
      </c>
      <c r="H492" s="38">
        <f>Table1[[#This Row],[Cost]]+IF(Table1[[#This Row],[n]]=0,0,IFERROR(VLOOKUP(Table1[[#This Row],[DRG]],HCPCs,5,0),0))</f>
        <v>4488.4057598127438</v>
      </c>
      <c r="I492" s="39">
        <v>0.51740039546190542</v>
      </c>
      <c r="J492" s="39">
        <f>Table1[[#This Row],[W (3M)]]-IFERROR((Table1[[#This Row],[W (3M)]]-Table1[[#This Row],[Adjusted Cost]]*Casemix/TotalCost)*EXP(-a/Table1[[#This Row],[n]]),)</f>
        <v>0.53409866026306374</v>
      </c>
      <c r="K492" s="39">
        <f>VLOOKUP(Table1[[#This Row],[BaseDRG]],BaseDRGTable,13+Table1[[#This Row],[severity]],FALSE)</f>
        <v>0.53409866026306374</v>
      </c>
      <c r="L492" s="39">
        <f>IF(Table1[[#This Row],[W (severity)]]&lt;Table1[[#This Row],[W (curr)]],MAX(Table1[[#This Row],[W (severity)]],0.7*Table1[[#This Row],[W (curr)]]),Table1[[#This Row],[W (severity)]])</f>
        <v>0.53409866026306374</v>
      </c>
      <c r="M492" s="39">
        <f>ROUND(IF(VLOOKUP(Table1[[#This Row],[BaseDRG]],BaseDRGTable,8,0)&gt;0,Table1[[#This Row],[w (limit)]]*Current_CaseMix/$L$797,Table1[[#This Row],[w (limit)]]),10)</f>
        <v>0.57256987029999995</v>
      </c>
      <c r="N492" s="41">
        <f>Table1[[#This Row],[n]]</f>
        <v>92</v>
      </c>
      <c r="O492" s="56">
        <v>0.49100918581179254</v>
      </c>
      <c r="P492" s="40">
        <f>Table1[[#This Row],[W (proposed)]]/Table1[[#This Row],[W (curr)]]-1</f>
        <v>0.16610826608745</v>
      </c>
      <c r="Q492" s="41">
        <f>RANK(Table1[[#This Row],[∆W%]],Table1[∆W%])</f>
        <v>252</v>
      </c>
      <c r="R492" s="55">
        <f>Table1[W (proposed)]-Table1[[#This Row],[W (curr)]]</f>
        <v>8.1560684488207413E-2</v>
      </c>
      <c r="S492" s="46"/>
      <c r="T492" s="45"/>
      <c r="U492" s="45"/>
      <c r="V492" s="45"/>
      <c r="W492" s="45"/>
    </row>
    <row r="493" spans="1:23" s="43" customFormat="1">
      <c r="A493" s="36">
        <v>104132</v>
      </c>
      <c r="B493" s="36" t="s">
        <v>18</v>
      </c>
      <c r="C493" s="36" t="s">
        <v>392</v>
      </c>
      <c r="D493" s="36">
        <v>10413</v>
      </c>
      <c r="E493" s="36">
        <v>2</v>
      </c>
      <c r="F493" s="37">
        <v>80</v>
      </c>
      <c r="G493" s="38">
        <v>5985.7283272089026</v>
      </c>
      <c r="H493" s="38">
        <f>Table1[[#This Row],[Cost]]+IF(Table1[[#This Row],[n]]=0,0,IFERROR(VLOOKUP(Table1[[#This Row],[DRG]],HCPCs,5,0),0))</f>
        <v>6270.4635995751769</v>
      </c>
      <c r="I493" s="39">
        <v>0.88849957291707282</v>
      </c>
      <c r="J493" s="39">
        <f>Table1[[#This Row],[W (3M)]]-IFERROR((Table1[[#This Row],[W (3M)]]-Table1[[#This Row],[Adjusted Cost]]*Casemix/TotalCost)*EXP(-a/Table1[[#This Row],[n]]),)</f>
        <v>0.74777301995233736</v>
      </c>
      <c r="K493" s="39">
        <f>VLOOKUP(Table1[[#This Row],[BaseDRG]],BaseDRGTable,13+Table1[[#This Row],[severity]],FALSE)</f>
        <v>0.74777301995233736</v>
      </c>
      <c r="L493" s="39">
        <f>IF(Table1[[#This Row],[W (severity)]]&lt;Table1[[#This Row],[W (curr)]],MAX(Table1[[#This Row],[W (severity)]],0.7*Table1[[#This Row],[W (curr)]]),Table1[[#This Row],[W (severity)]])</f>
        <v>0.74777301995233736</v>
      </c>
      <c r="M493" s="39">
        <f>ROUND(IF(VLOOKUP(Table1[[#This Row],[BaseDRG]],BaseDRGTable,8,0)&gt;0,Table1[[#This Row],[w (limit)]]*Current_CaseMix/$L$797,Table1[[#This Row],[w (limit)]]),10)</f>
        <v>0.80163522760000006</v>
      </c>
      <c r="N493" s="41">
        <f>Table1[[#This Row],[n]]</f>
        <v>80</v>
      </c>
      <c r="O493" s="56">
        <v>0.8481026902025639</v>
      </c>
      <c r="P493" s="40">
        <f>Table1[[#This Row],[W (proposed)]]/Table1[[#This Row],[W (curr)]]-1</f>
        <v>-5.4789901198716184E-2</v>
      </c>
      <c r="Q493" s="41">
        <f>RANK(Table1[[#This Row],[∆W%]],Table1[∆W%])</f>
        <v>500</v>
      </c>
      <c r="R493" s="55">
        <f>Table1[W (proposed)]-Table1[[#This Row],[W (curr)]]</f>
        <v>-4.6467462602563847E-2</v>
      </c>
      <c r="S493" s="46"/>
      <c r="T493" s="45"/>
      <c r="U493" s="45"/>
      <c r="V493" s="45"/>
      <c r="W493" s="45"/>
    </row>
    <row r="494" spans="1:23" s="43" customFormat="1">
      <c r="A494" s="36">
        <v>104133</v>
      </c>
      <c r="B494" s="36" t="s">
        <v>18</v>
      </c>
      <c r="C494" s="36" t="s">
        <v>355</v>
      </c>
      <c r="D494" s="36">
        <v>10413</v>
      </c>
      <c r="E494" s="36">
        <v>3</v>
      </c>
      <c r="F494" s="37">
        <v>29</v>
      </c>
      <c r="G494" s="38">
        <v>20119.750164088993</v>
      </c>
      <c r="H494" s="38">
        <f>Table1[[#This Row],[Cost]]+IF(Table1[[#This Row],[n]]=0,0,IFERROR(VLOOKUP(Table1[[#This Row],[DRG]],HCPCs,5,0),0))</f>
        <v>20280.249204380954</v>
      </c>
      <c r="I494" s="39">
        <v>1.5372981648176476</v>
      </c>
      <c r="J494" s="39">
        <f>Table1[[#This Row],[W (3M)]]-IFERROR((Table1[[#This Row],[W (3M)]]-Table1[[#This Row],[Adjusted Cost]]*Casemix/TotalCost)*EXP(-a/Table1[[#This Row],[n]]),)</f>
        <v>2.3900589673237151</v>
      </c>
      <c r="K494" s="39">
        <f>VLOOKUP(Table1[[#This Row],[BaseDRG]],BaseDRGTable,13+Table1[[#This Row],[severity]],FALSE)</f>
        <v>2.3900589673237151</v>
      </c>
      <c r="L494" s="39">
        <f>IF(Table1[[#This Row],[W (severity)]]&lt;Table1[[#This Row],[W (curr)]],MAX(Table1[[#This Row],[W (severity)]],0.7*Table1[[#This Row],[W (curr)]]),Table1[[#This Row],[W (severity)]])</f>
        <v>2.3900589673237151</v>
      </c>
      <c r="M494" s="39">
        <f>ROUND(IF(VLOOKUP(Table1[[#This Row],[BaseDRG]],BaseDRGTable,8,0)&gt;0,Table1[[#This Row],[w (limit)]]*Current_CaseMix/$L$797,Table1[[#This Row],[w (limit)]]),10)</f>
        <v>2.5622152886</v>
      </c>
      <c r="N494" s="41">
        <f>Table1[[#This Row],[n]]</f>
        <v>29</v>
      </c>
      <c r="O494" s="56">
        <v>2.3929165588251546</v>
      </c>
      <c r="P494" s="40">
        <f>Table1[[#This Row],[W (proposed)]]/Table1[[#This Row],[W (curr)]]-1</f>
        <v>7.0749951205137496E-2</v>
      </c>
      <c r="Q494" s="41">
        <f>RANK(Table1[[#This Row],[∆W%]],Table1[∆W%])</f>
        <v>335</v>
      </c>
      <c r="R494" s="55">
        <f>Table1[W (proposed)]-Table1[[#This Row],[W (curr)]]</f>
        <v>0.16929872977484539</v>
      </c>
      <c r="S494" s="46"/>
      <c r="T494" s="45"/>
      <c r="U494" s="45"/>
      <c r="V494" s="45"/>
      <c r="W494" s="45"/>
    </row>
    <row r="495" spans="1:23" s="43" customFormat="1">
      <c r="A495" s="36">
        <v>111011</v>
      </c>
      <c r="B495" s="36" t="s">
        <v>19</v>
      </c>
      <c r="C495" s="36" t="s">
        <v>195</v>
      </c>
      <c r="D495" s="36">
        <v>11101</v>
      </c>
      <c r="E495" s="36">
        <v>1</v>
      </c>
      <c r="F495" s="37">
        <v>0</v>
      </c>
      <c r="G495" s="38">
        <v>0</v>
      </c>
      <c r="H495" s="38">
        <f>Table1[[#This Row],[Cost]]+IF(Table1[[#This Row],[n]]=0,0,IFERROR(VLOOKUP(Table1[[#This Row],[DRG]],HCPCs,5,0),0))</f>
        <v>0</v>
      </c>
      <c r="I495" s="39">
        <v>5.9117777613500007</v>
      </c>
      <c r="J495" s="39">
        <f>Table1[[#This Row],[W (3M)]]-IFERROR((Table1[[#This Row],[W (3M)]]-Table1[[#This Row],[Adjusted Cost]]*Casemix/TotalCost)*EXP(-a/Table1[[#This Row],[n]]),)</f>
        <v>5.9117777613500007</v>
      </c>
      <c r="K495" s="39">
        <f>VLOOKUP(Table1[[#This Row],[BaseDRG]],BaseDRGTable,13+Table1[[#This Row],[severity]],FALSE)</f>
        <v>5.9117777613500007</v>
      </c>
      <c r="L495" s="39">
        <f>IF(Table1[[#This Row],[W (severity)]]&lt;Table1[[#This Row],[W (curr)]],MAX(Table1[[#This Row],[W (severity)]],0.7*Table1[[#This Row],[W (curr)]]),Table1[[#This Row],[W (severity)]])</f>
        <v>5.9117777613500007</v>
      </c>
      <c r="M495" s="39">
        <f>ROUND(IF(VLOOKUP(Table1[[#This Row],[BaseDRG]],BaseDRGTable,8,0)&gt;0,Table1[[#This Row],[w (limit)]]*Current_CaseMix/$L$797,Table1[[#This Row],[w (limit)]]),10)</f>
        <v>5.9117777613999998</v>
      </c>
      <c r="N495" s="41">
        <f>Table1[[#This Row],[n]]</f>
        <v>0</v>
      </c>
      <c r="O495" s="56">
        <v>5.9707169540378295</v>
      </c>
      <c r="P495" s="40">
        <f>Table1[[#This Row],[W (proposed)]]/Table1[[#This Row],[W (curr)]]-1</f>
        <v>-9.8713760996442801E-3</v>
      </c>
      <c r="Q495" s="41">
        <f>RANK(Table1[[#This Row],[∆W%]],Table1[∆W%])</f>
        <v>457</v>
      </c>
      <c r="R495" s="55">
        <f>Table1[W (proposed)]-Table1[[#This Row],[W (curr)]]</f>
        <v>-5.8939192637829763E-2</v>
      </c>
      <c r="S495" s="46"/>
      <c r="T495" s="45"/>
      <c r="U495" s="45"/>
      <c r="V495" s="45"/>
      <c r="W495" s="45"/>
    </row>
    <row r="496" spans="1:23" s="43" customFormat="1">
      <c r="A496" s="36">
        <v>111012</v>
      </c>
      <c r="B496" s="36" t="s">
        <v>19</v>
      </c>
      <c r="C496" s="36" t="s">
        <v>517</v>
      </c>
      <c r="D496" s="36">
        <v>11101</v>
      </c>
      <c r="E496" s="36">
        <v>2</v>
      </c>
      <c r="F496" s="37">
        <v>0</v>
      </c>
      <c r="G496" s="38">
        <v>0</v>
      </c>
      <c r="H496" s="38">
        <f>Table1[[#This Row],[Cost]]+IF(Table1[[#This Row],[n]]=0,0,IFERROR(VLOOKUP(Table1[[#This Row],[DRG]],HCPCs,5,0),0))</f>
        <v>0</v>
      </c>
      <c r="I496" s="39">
        <v>6.5382565966000001</v>
      </c>
      <c r="J496" s="39">
        <f>Table1[[#This Row],[W (3M)]]-IFERROR((Table1[[#This Row],[W (3M)]]-Table1[[#This Row],[Adjusted Cost]]*Casemix/TotalCost)*EXP(-a/Table1[[#This Row],[n]]),)</f>
        <v>6.5382565966000001</v>
      </c>
      <c r="K496" s="39">
        <f>VLOOKUP(Table1[[#This Row],[BaseDRG]],BaseDRGTable,13+Table1[[#This Row],[severity]],FALSE)</f>
        <v>6.5382565966000001</v>
      </c>
      <c r="L496" s="39">
        <f>IF(Table1[[#This Row],[W (severity)]]&lt;Table1[[#This Row],[W (curr)]],MAX(Table1[[#This Row],[W (severity)]],0.7*Table1[[#This Row],[W (curr)]]),Table1[[#This Row],[W (severity)]])</f>
        <v>6.5382565966000001</v>
      </c>
      <c r="M496" s="39">
        <f>ROUND(IF(VLOOKUP(Table1[[#This Row],[BaseDRG]],BaseDRGTable,8,0)&gt;0,Table1[[#This Row],[w (limit)]]*Current_CaseMix/$L$797,Table1[[#This Row],[w (limit)]]),10)</f>
        <v>6.5382565966000001</v>
      </c>
      <c r="N496" s="41">
        <f>Table1[[#This Row],[n]]</f>
        <v>0</v>
      </c>
      <c r="O496" s="56">
        <v>6.6034416527617656</v>
      </c>
      <c r="P496" s="40">
        <f>Table1[[#This Row],[W (proposed)]]/Table1[[#This Row],[W (curr)]]-1</f>
        <v>-9.8713761080183593E-3</v>
      </c>
      <c r="Q496" s="41">
        <f>RANK(Table1[[#This Row],[∆W%]],Table1[∆W%])</f>
        <v>458</v>
      </c>
      <c r="R496" s="48">
        <f>Table1[W (proposed)]-Table1[[#This Row],[W (curr)]]</f>
        <v>-6.5185056161765509E-2</v>
      </c>
      <c r="S496" s="46"/>
      <c r="T496" s="45"/>
      <c r="U496" s="45"/>
      <c r="V496" s="45"/>
      <c r="W496" s="45"/>
    </row>
    <row r="497" spans="1:23" s="43" customFormat="1">
      <c r="A497" s="36">
        <v>111013</v>
      </c>
      <c r="B497" s="36" t="s">
        <v>19</v>
      </c>
      <c r="C497" s="36" t="s">
        <v>490</v>
      </c>
      <c r="D497" s="36">
        <v>11101</v>
      </c>
      <c r="E497" s="36">
        <v>3</v>
      </c>
      <c r="F497" s="37">
        <v>0</v>
      </c>
      <c r="G497" s="38">
        <v>0</v>
      </c>
      <c r="H497" s="38">
        <f>Table1[[#This Row],[Cost]]+IF(Table1[[#This Row],[n]]=0,0,IFERROR(VLOOKUP(Table1[[#This Row],[DRG]],HCPCs,5,0),0))</f>
        <v>0</v>
      </c>
      <c r="I497" s="39">
        <v>8.8512210527999997</v>
      </c>
      <c r="J497" s="39">
        <f>Table1[[#This Row],[W (3M)]]-IFERROR((Table1[[#This Row],[W (3M)]]-Table1[[#This Row],[Adjusted Cost]]*Casemix/TotalCost)*EXP(-a/Table1[[#This Row],[n]]),)</f>
        <v>8.8512210527999997</v>
      </c>
      <c r="K497" s="39">
        <f>VLOOKUP(Table1[[#This Row],[BaseDRG]],BaseDRGTable,13+Table1[[#This Row],[severity]],FALSE)</f>
        <v>8.8512210527999997</v>
      </c>
      <c r="L497" s="39">
        <f>IF(Table1[[#This Row],[W (severity)]]&lt;Table1[[#This Row],[W (curr)]],MAX(Table1[[#This Row],[W (severity)]],0.7*Table1[[#This Row],[W (curr)]]),Table1[[#This Row],[W (severity)]])</f>
        <v>8.8512210527999997</v>
      </c>
      <c r="M497" s="39">
        <f>ROUND(IF(VLOOKUP(Table1[[#This Row],[BaseDRG]],BaseDRGTable,8,0)&gt;0,Table1[[#This Row],[w (limit)]]*Current_CaseMix/$L$797,Table1[[#This Row],[w (limit)]]),10)</f>
        <v>8.8512210527999997</v>
      </c>
      <c r="N497" s="41">
        <f>Table1[[#This Row],[n]]</f>
        <v>0</v>
      </c>
      <c r="O497" s="56">
        <v>7.0074027757212818</v>
      </c>
      <c r="P497" s="40">
        <f>Table1[[#This Row],[W (proposed)]]/Table1[[#This Row],[W (curr)]]-1</f>
        <v>0.2631243466505222</v>
      </c>
      <c r="Q497" s="41">
        <f>RANK(Table1[[#This Row],[∆W%]],Table1[∆W%])</f>
        <v>189</v>
      </c>
      <c r="R497" s="55">
        <f>Table1[W (proposed)]-Table1[[#This Row],[W (curr)]]</f>
        <v>1.8438182770787179</v>
      </c>
      <c r="S497" s="46"/>
      <c r="T497" s="45"/>
      <c r="U497" s="45"/>
      <c r="V497" s="45"/>
      <c r="W497" s="45"/>
    </row>
    <row r="498" spans="1:23" s="43" customFormat="1">
      <c r="A498" s="36">
        <v>111111</v>
      </c>
      <c r="B498" s="36" t="s">
        <v>19</v>
      </c>
      <c r="C498" s="36" t="s">
        <v>212</v>
      </c>
      <c r="D498" s="36">
        <v>11111</v>
      </c>
      <c r="E498" s="36">
        <v>1</v>
      </c>
      <c r="F498" s="37">
        <v>3</v>
      </c>
      <c r="G498" s="38">
        <v>16811.107899999999</v>
      </c>
      <c r="H498" s="38">
        <f>Table1[[#This Row],[Cost]]+IF(Table1[[#This Row],[n]]=0,0,IFERROR(VLOOKUP(Table1[[#This Row],[DRG]],HCPCs,5,0),0))</f>
        <v>16811.107899999999</v>
      </c>
      <c r="I498" s="39">
        <v>1.7811920432833332</v>
      </c>
      <c r="J498" s="39">
        <f>Table1[[#This Row],[W (3M)]]-IFERROR((Table1[[#This Row],[W (3M)]]-Table1[[#This Row],[Adjusted Cost]]*Casemix/TotalCost)*EXP(-a/Table1[[#This Row],[n]]),)</f>
        <v>1.9495392781211742</v>
      </c>
      <c r="K498" s="39">
        <f>VLOOKUP(Table1[[#This Row],[BaseDRG]],BaseDRGTable,13+Table1[[#This Row],[severity]],FALSE)</f>
        <v>1.9495392781211742</v>
      </c>
      <c r="L498" s="39">
        <f>IF(Table1[[#This Row],[W (severity)]]&lt;Table1[[#This Row],[W (curr)]],MAX(Table1[[#This Row],[W (severity)]],0.7*Table1[[#This Row],[W (curr)]]),Table1[[#This Row],[W (severity)]])</f>
        <v>1.9495392781211742</v>
      </c>
      <c r="M498" s="39">
        <f>ROUND(IF(VLOOKUP(Table1[[#This Row],[BaseDRG]],BaseDRGTable,8,0)&gt;0,Table1[[#This Row],[w (limit)]]*Current_CaseMix/$L$797,Table1[[#This Row],[w (limit)]]),10)</f>
        <v>2.0899648972999998</v>
      </c>
      <c r="N498" s="41">
        <f>Table1[[#This Row],[n]]</f>
        <v>3</v>
      </c>
      <c r="O498" s="56">
        <v>1.4613267049360292</v>
      </c>
      <c r="P498" s="40">
        <f>Table1[[#This Row],[W (proposed)]]/Table1[[#This Row],[W (curr)]]-1</f>
        <v>0.43018319602356803</v>
      </c>
      <c r="Q498" s="41">
        <f>RANK(Table1[[#This Row],[∆W%]],Table1[∆W%])</f>
        <v>121</v>
      </c>
      <c r="R498" s="55">
        <f>Table1[W (proposed)]-Table1[[#This Row],[W (curr)]]</f>
        <v>0.62863819236397056</v>
      </c>
      <c r="S498" s="46"/>
      <c r="T498" s="45"/>
      <c r="U498" s="45"/>
      <c r="V498" s="45"/>
      <c r="W498" s="45"/>
    </row>
    <row r="499" spans="1:23" s="43" customFormat="1">
      <c r="A499" s="36">
        <v>111112</v>
      </c>
      <c r="B499" s="36" t="s">
        <v>19</v>
      </c>
      <c r="C499" s="36" t="s">
        <v>430</v>
      </c>
      <c r="D499" s="36">
        <v>11111</v>
      </c>
      <c r="E499" s="36">
        <v>2</v>
      </c>
      <c r="F499" s="37">
        <v>6</v>
      </c>
      <c r="G499" s="38">
        <v>21273.578799999988</v>
      </c>
      <c r="H499" s="38">
        <f>Table1[[#This Row],[Cost]]+IF(Table1[[#This Row],[n]]=0,0,IFERROR(VLOOKUP(Table1[[#This Row],[DRG]],HCPCs,5,0),0))</f>
        <v>21708.002002376081</v>
      </c>
      <c r="I499" s="39">
        <v>2.4089954582714279</v>
      </c>
      <c r="J499" s="39">
        <f>Table1[[#This Row],[W (3M)]]-IFERROR((Table1[[#This Row],[W (3M)]]-Table1[[#This Row],[Adjusted Cost]]*Casemix/TotalCost)*EXP(-a/Table1[[#This Row],[n]]),)</f>
        <v>2.5620260929535807</v>
      </c>
      <c r="K499" s="39">
        <f>VLOOKUP(Table1[[#This Row],[BaseDRG]],BaseDRGTable,13+Table1[[#This Row],[severity]],FALSE)</f>
        <v>2.5620260929535807</v>
      </c>
      <c r="L499" s="39">
        <f>IF(Table1[[#This Row],[W (severity)]]&lt;Table1[[#This Row],[W (curr)]],MAX(Table1[[#This Row],[W (severity)]],0.7*Table1[[#This Row],[W (curr)]]),Table1[[#This Row],[W (severity)]])</f>
        <v>2.5620260929535807</v>
      </c>
      <c r="M499" s="39">
        <f>ROUND(IF(VLOOKUP(Table1[[#This Row],[BaseDRG]],BaseDRGTable,8,0)&gt;0,Table1[[#This Row],[w (limit)]]*Current_CaseMix/$L$797,Table1[[#This Row],[w (limit)]]),10)</f>
        <v>2.7465692331999998</v>
      </c>
      <c r="N499" s="41">
        <f>Table1[[#This Row],[n]]</f>
        <v>6</v>
      </c>
      <c r="O499" s="56">
        <v>3.6208701746275378</v>
      </c>
      <c r="P499" s="40">
        <f>Table1[[#This Row],[W (proposed)]]/Table1[[#This Row],[W (curr)]]-1</f>
        <v>-0.2414615546157971</v>
      </c>
      <c r="Q499" s="41">
        <f>RANK(Table1[[#This Row],[∆W%]],Table1[∆W%])</f>
        <v>671</v>
      </c>
      <c r="R499" s="55">
        <f>Table1[W (proposed)]-Table1[[#This Row],[W (curr)]]</f>
        <v>-0.874300941427538</v>
      </c>
      <c r="S499" s="46"/>
      <c r="T499" s="45"/>
      <c r="U499" s="45"/>
      <c r="V499" s="45"/>
      <c r="W499" s="45"/>
    </row>
    <row r="500" spans="1:23" s="43" customFormat="1">
      <c r="A500" s="36">
        <v>111113</v>
      </c>
      <c r="B500" s="36" t="s">
        <v>19</v>
      </c>
      <c r="C500" s="36" t="s">
        <v>479</v>
      </c>
      <c r="D500" s="36">
        <v>11111</v>
      </c>
      <c r="E500" s="36">
        <v>3</v>
      </c>
      <c r="F500" s="37">
        <v>1</v>
      </c>
      <c r="G500" s="38">
        <v>46351.341200000046</v>
      </c>
      <c r="H500" s="38">
        <f>Table1[[#This Row],[Cost]]+IF(Table1[[#This Row],[n]]=0,0,IFERROR(VLOOKUP(Table1[[#This Row],[DRG]],HCPCs,5,0),0))</f>
        <v>48758.826493952751</v>
      </c>
      <c r="I500" s="39">
        <v>5.1077097611999998</v>
      </c>
      <c r="J500" s="39">
        <f>Table1[[#This Row],[W (3M)]]-IFERROR((Table1[[#This Row],[W (3M)]]-Table1[[#This Row],[Adjusted Cost]]*Casemix/TotalCost)*EXP(-a/Table1[[#This Row],[n]]),)</f>
        <v>5.4204157260261354</v>
      </c>
      <c r="K500" s="39">
        <f>VLOOKUP(Table1[[#This Row],[BaseDRG]],BaseDRGTable,13+Table1[[#This Row],[severity]],FALSE)</f>
        <v>5.4204157260261354</v>
      </c>
      <c r="L500" s="39">
        <f>IF(Table1[[#This Row],[W (severity)]]&lt;Table1[[#This Row],[W (curr)]],MAX(Table1[[#This Row],[W (severity)]],0.7*Table1[[#This Row],[W (curr)]]),Table1[[#This Row],[W (severity)]])</f>
        <v>5.4204157260261354</v>
      </c>
      <c r="M500" s="39">
        <f>ROUND(IF(VLOOKUP(Table1[[#This Row],[BaseDRG]],BaseDRGTable,8,0)&gt;0,Table1[[#This Row],[w (limit)]]*Current_CaseMix/$L$797,Table1[[#This Row],[w (limit)]]),10)</f>
        <v>5.8108491187000002</v>
      </c>
      <c r="N500" s="41">
        <f>Table1[[#This Row],[n]]</f>
        <v>1</v>
      </c>
      <c r="O500" s="56">
        <v>4.1012339969970704</v>
      </c>
      <c r="P500" s="40">
        <f>Table1[[#This Row],[W (proposed)]]/Table1[[#This Row],[W (curr)]]-1</f>
        <v>0.41685383544433519</v>
      </c>
      <c r="Q500" s="41">
        <f>RANK(Table1[[#This Row],[∆W%]],Table1[∆W%])</f>
        <v>124</v>
      </c>
      <c r="R500" s="55">
        <f>Table1[W (proposed)]-Table1[[#This Row],[W (curr)]]</f>
        <v>1.7096151217029298</v>
      </c>
      <c r="S500" s="46"/>
      <c r="T500" s="45"/>
      <c r="U500" s="45"/>
      <c r="V500" s="45"/>
      <c r="W500" s="45"/>
    </row>
    <row r="501" spans="1:23" s="43" customFormat="1">
      <c r="A501" s="36">
        <v>111121</v>
      </c>
      <c r="B501" s="36" t="s">
        <v>19</v>
      </c>
      <c r="C501" s="36" t="s">
        <v>151</v>
      </c>
      <c r="D501" s="36">
        <v>11112</v>
      </c>
      <c r="E501" s="36">
        <v>1</v>
      </c>
      <c r="F501" s="37">
        <v>2</v>
      </c>
      <c r="G501" s="38">
        <v>9365.0091499999999</v>
      </c>
      <c r="H501" s="38">
        <f>Table1[[#This Row],[Cost]]+IF(Table1[[#This Row],[n]]=0,0,IFERROR(VLOOKUP(Table1[[#This Row],[DRG]],HCPCs,5,0),0))</f>
        <v>9365.0091499999999</v>
      </c>
      <c r="I501" s="39">
        <v>1.00220131542</v>
      </c>
      <c r="J501" s="39">
        <f>Table1[[#This Row],[W (3M)]]-IFERROR((Table1[[#This Row],[W (3M)]]-Table1[[#This Row],[Adjusted Cost]]*Casemix/TotalCost)*EXP(-a/Table1[[#This Row],[n]]),)</f>
        <v>1.0776082563440559</v>
      </c>
      <c r="K501" s="39">
        <f>VLOOKUP(Table1[[#This Row],[BaseDRG]],BaseDRGTable,13+Table1[[#This Row],[severity]],FALSE)</f>
        <v>1.0776082563440559</v>
      </c>
      <c r="L501" s="39">
        <f>IF(Table1[[#This Row],[W (severity)]]&lt;Table1[[#This Row],[W (curr)]],MAX(Table1[[#This Row],[W (severity)]],0.7*Table1[[#This Row],[W (curr)]]),Table1[[#This Row],[W (severity)]])</f>
        <v>1.0776082563440559</v>
      </c>
      <c r="M501" s="39">
        <f>ROUND(IF(VLOOKUP(Table1[[#This Row],[BaseDRG]],BaseDRGTable,8,0)&gt;0,Table1[[#This Row],[w (limit)]]*Current_CaseMix/$L$797,Table1[[#This Row],[w (limit)]]),10)</f>
        <v>1.1552285475999999</v>
      </c>
      <c r="N501" s="41">
        <f>Table1[[#This Row],[n]]</f>
        <v>2</v>
      </c>
      <c r="O501" s="56">
        <v>0.31712876406775675</v>
      </c>
      <c r="P501" s="40">
        <f>Table1[[#This Row],[W (proposed)]]/Table1[[#This Row],[W (curr)]]-1</f>
        <v>2.6427744137178846</v>
      </c>
      <c r="Q501" s="41">
        <f>RANK(Table1[[#This Row],[∆W%]],Table1[∆W%])</f>
        <v>6</v>
      </c>
      <c r="R501" s="55">
        <f>Table1[W (proposed)]-Table1[[#This Row],[W (curr)]]</f>
        <v>0.83809978353224324</v>
      </c>
      <c r="S501" s="46"/>
      <c r="T501" s="45"/>
      <c r="U501" s="45"/>
      <c r="V501" s="45"/>
      <c r="W501" s="45"/>
    </row>
    <row r="502" spans="1:23" s="43" customFormat="1">
      <c r="A502" s="36">
        <v>111122</v>
      </c>
      <c r="B502" s="36" t="s">
        <v>19</v>
      </c>
      <c r="C502" s="36" t="s">
        <v>477</v>
      </c>
      <c r="D502" s="36">
        <v>11112</v>
      </c>
      <c r="E502" s="36">
        <v>2</v>
      </c>
      <c r="F502" s="37">
        <v>0</v>
      </c>
      <c r="G502" s="38">
        <v>0</v>
      </c>
      <c r="H502" s="38">
        <f>Table1[[#This Row],[Cost]]+IF(Table1[[#This Row],[n]]=0,0,IFERROR(VLOOKUP(Table1[[#This Row],[DRG]],HCPCs,5,0),0))</f>
        <v>0</v>
      </c>
      <c r="I502" s="39">
        <v>1.9041007347292684</v>
      </c>
      <c r="J502" s="39">
        <f>Table1[[#This Row],[W (3M)]]-IFERROR((Table1[[#This Row],[W (3M)]]-Table1[[#This Row],[Adjusted Cost]]*Casemix/TotalCost)*EXP(-a/Table1[[#This Row],[n]]),)</f>
        <v>1.9041007347292684</v>
      </c>
      <c r="K502" s="39">
        <f>VLOOKUP(Table1[[#This Row],[BaseDRG]],BaseDRGTable,13+Table1[[#This Row],[severity]],FALSE)</f>
        <v>1.9041007347292684</v>
      </c>
      <c r="L502" s="39">
        <f>IF(Table1[[#This Row],[W (severity)]]&lt;Table1[[#This Row],[W (curr)]],MAX(Table1[[#This Row],[W (severity)]],0.7*Table1[[#This Row],[W (curr)]]),Table1[[#This Row],[W (severity)]])</f>
        <v>1.9041007347292684</v>
      </c>
      <c r="M502" s="39">
        <f>ROUND(IF(VLOOKUP(Table1[[#This Row],[BaseDRG]],BaseDRGTable,8,0)&gt;0,Table1[[#This Row],[w (limit)]]*Current_CaseMix/$L$797,Table1[[#This Row],[w (limit)]]),10)</f>
        <v>2.0412534084999998</v>
      </c>
      <c r="N502" s="41">
        <f>Table1[[#This Row],[n]]</f>
        <v>0</v>
      </c>
      <c r="O502" s="56">
        <v>0.60251877878661786</v>
      </c>
      <c r="P502" s="40">
        <f>Table1[[#This Row],[W (proposed)]]/Table1[[#This Row],[W (curr)]]-1</f>
        <v>2.3878668688315026</v>
      </c>
      <c r="Q502" s="41">
        <f>RANK(Table1[[#This Row],[∆W%]],Table1[∆W%])</f>
        <v>9</v>
      </c>
      <c r="R502" s="55">
        <f>Table1[W (proposed)]-Table1[[#This Row],[W (curr)]]</f>
        <v>1.4387346297133821</v>
      </c>
      <c r="S502" s="46"/>
      <c r="T502" s="45"/>
      <c r="U502" s="45"/>
      <c r="V502" s="45"/>
      <c r="W502" s="45"/>
    </row>
    <row r="503" spans="1:23" s="43" customFormat="1">
      <c r="A503" s="36">
        <v>111123</v>
      </c>
      <c r="B503" s="36" t="s">
        <v>19</v>
      </c>
      <c r="C503" s="36" t="s">
        <v>791</v>
      </c>
      <c r="D503" s="36">
        <v>11112</v>
      </c>
      <c r="E503" s="36">
        <v>3</v>
      </c>
      <c r="F503" s="37">
        <v>25</v>
      </c>
      <c r="G503" s="38">
        <v>15883.063236166672</v>
      </c>
      <c r="H503" s="38">
        <f>Table1[[#This Row],[Cost]]+IF(Table1[[#This Row],[n]]=0,0,IFERROR(VLOOKUP(Table1[[#This Row],[DRG]],HCPCs,5,0),0))</f>
        <v>18996.650252043972</v>
      </c>
      <c r="I503" s="39">
        <v>4.0881964539333326</v>
      </c>
      <c r="J503" s="39">
        <f>Table1[[#This Row],[W (3M)]]-IFERROR((Table1[[#This Row],[W (3M)]]-Table1[[#This Row],[Adjusted Cost]]*Casemix/TotalCost)*EXP(-a/Table1[[#This Row],[n]]),)</f>
        <v>2.3186677446753077</v>
      </c>
      <c r="K503" s="39">
        <f>VLOOKUP(Table1[[#This Row],[BaseDRG]],BaseDRGTable,13+Table1[[#This Row],[severity]],FALSE)</f>
        <v>2.3186677446753077</v>
      </c>
      <c r="L503" s="39">
        <f>IF(Table1[[#This Row],[W (severity)]]&lt;Table1[[#This Row],[W (curr)]],MAX(Table1[[#This Row],[W (severity)]],0.7*Table1[[#This Row],[W (curr)]]),Table1[[#This Row],[W (severity)]])</f>
        <v>2.3186677446753077</v>
      </c>
      <c r="M503" s="39">
        <f>ROUND(IF(VLOOKUP(Table1[[#This Row],[BaseDRG]],BaseDRGTable,8,0)&gt;0,Table1[[#This Row],[w (limit)]]*Current_CaseMix/$L$797,Table1[[#This Row],[w (limit)]]),10)</f>
        <v>2.4856817451</v>
      </c>
      <c r="N503" s="41">
        <f>Table1[[#This Row],[n]]</f>
        <v>25</v>
      </c>
      <c r="O503" s="56">
        <v>1.2936369856576531</v>
      </c>
      <c r="P503" s="40">
        <f>Table1[[#This Row],[W (proposed)]]/Table1[[#This Row],[W (curr)]]-1</f>
        <v>0.92146774764354844</v>
      </c>
      <c r="Q503" s="41">
        <f>RANK(Table1[[#This Row],[∆W%]],Table1[∆W%])</f>
        <v>37</v>
      </c>
      <c r="R503" s="55">
        <f>Table1[W (proposed)]-Table1[[#This Row],[W (curr)]]</f>
        <v>1.1920447594423469</v>
      </c>
      <c r="S503" s="46"/>
      <c r="T503" s="45"/>
      <c r="U503" s="45"/>
      <c r="V503" s="45"/>
      <c r="W503" s="45"/>
    </row>
    <row r="504" spans="1:23" s="43" customFormat="1">
      <c r="A504" s="36">
        <v>111201</v>
      </c>
      <c r="B504" s="36" t="s">
        <v>19</v>
      </c>
      <c r="C504" s="36" t="s">
        <v>279</v>
      </c>
      <c r="D504" s="36">
        <v>11120</v>
      </c>
      <c r="E504" s="36">
        <v>1</v>
      </c>
      <c r="F504" s="37">
        <v>473</v>
      </c>
      <c r="G504" s="38">
        <v>6455.2860043804731</v>
      </c>
      <c r="H504" s="38">
        <f>Table1[[#This Row],[Cost]]+IF(Table1[[#This Row],[n]]=0,0,IFERROR(VLOOKUP(Table1[[#This Row],[DRG]],HCPCs,5,0),0))</f>
        <v>6620.7359635509865</v>
      </c>
      <c r="I504" s="39">
        <v>1.3368999499602929</v>
      </c>
      <c r="J504" s="39">
        <f>Table1[[#This Row],[W (3M)]]-IFERROR((Table1[[#This Row],[W (3M)]]-Table1[[#This Row],[Adjusted Cost]]*Casemix/TotalCost)*EXP(-a/Table1[[#This Row],[n]]),)</f>
        <v>0.78897830070095887</v>
      </c>
      <c r="K504" s="39">
        <f>VLOOKUP(Table1[[#This Row],[BaseDRG]],BaseDRGTable,13+Table1[[#This Row],[severity]],FALSE)</f>
        <v>0.78897830070095887</v>
      </c>
      <c r="L504" s="39">
        <f>IF(Table1[[#This Row],[W (severity)]]&lt;Table1[[#This Row],[W (curr)]],MAX(Table1[[#This Row],[W (severity)]],0.7*Table1[[#This Row],[W (curr)]]),Table1[[#This Row],[W (severity)]])</f>
        <v>0.78897830070095887</v>
      </c>
      <c r="M504" s="39">
        <f>ROUND(IF(VLOOKUP(Table1[[#This Row],[BaseDRG]],BaseDRGTable,8,0)&gt;0,Table1[[#This Row],[w (limit)]]*Current_CaseMix/$L$797,Table1[[#This Row],[w (limit)]]),10)</f>
        <v>0.84580853109999998</v>
      </c>
      <c r="N504" s="41">
        <f>Table1[[#This Row],[n]]</f>
        <v>473</v>
      </c>
      <c r="O504" s="56">
        <v>0.73362875282177309</v>
      </c>
      <c r="P504" s="40">
        <f>Table1[[#This Row],[W (proposed)]]/Table1[[#This Row],[W (curr)]]-1</f>
        <v>0.15291082560047875</v>
      </c>
      <c r="Q504" s="41">
        <f>RANK(Table1[[#This Row],[∆W%]],Table1[∆W%])</f>
        <v>271</v>
      </c>
      <c r="R504" s="55">
        <f>Table1[W (proposed)]-Table1[[#This Row],[W (curr)]]</f>
        <v>0.11217977827822689</v>
      </c>
      <c r="S504" s="46"/>
      <c r="T504" s="45"/>
      <c r="U504" s="45"/>
      <c r="V504" s="45"/>
      <c r="W504" s="45"/>
    </row>
    <row r="505" spans="1:23" s="43" customFormat="1">
      <c r="A505" s="36">
        <v>111202</v>
      </c>
      <c r="B505" s="36" t="s">
        <v>19</v>
      </c>
      <c r="C505" s="36" t="s">
        <v>680</v>
      </c>
      <c r="D505" s="36">
        <v>11120</v>
      </c>
      <c r="E505" s="36">
        <v>2</v>
      </c>
      <c r="F505" s="37">
        <v>97</v>
      </c>
      <c r="G505" s="38">
        <v>11332.252080126002</v>
      </c>
      <c r="H505" s="38">
        <f>Table1[[#This Row],[Cost]]+IF(Table1[[#This Row],[n]]=0,0,IFERROR(VLOOKUP(Table1[[#This Row],[DRG]],HCPCs,5,0),0))</f>
        <v>11654.401123990951</v>
      </c>
      <c r="I505" s="39">
        <v>1.7049000939318231</v>
      </c>
      <c r="J505" s="39">
        <f>Table1[[#This Row],[W (3M)]]-IFERROR((Table1[[#This Row],[W (3M)]]-Table1[[#This Row],[Adjusted Cost]]*Casemix/TotalCost)*EXP(-a/Table1[[#This Row],[n]]),)</f>
        <v>1.389805715265036</v>
      </c>
      <c r="K505" s="39">
        <f>VLOOKUP(Table1[[#This Row],[BaseDRG]],BaseDRGTable,13+Table1[[#This Row],[severity]],FALSE)</f>
        <v>1.389805715265036</v>
      </c>
      <c r="L505" s="39">
        <f>IF(Table1[[#This Row],[W (severity)]]&lt;Table1[[#This Row],[W (curr)]],MAX(Table1[[#This Row],[W (severity)]],0.7*Table1[[#This Row],[W (curr)]]),Table1[[#This Row],[W (severity)]])</f>
        <v>1.389805715265036</v>
      </c>
      <c r="M505" s="39">
        <f>ROUND(IF(VLOOKUP(Table1[[#This Row],[BaseDRG]],BaseDRGTable,8,0)&gt;0,Table1[[#This Row],[w (limit)]]*Current_CaseMix/$L$797,Table1[[#This Row],[w (limit)]]),10)</f>
        <v>1.4899136384</v>
      </c>
      <c r="N505" s="41">
        <f>Table1[[#This Row],[n]]</f>
        <v>97</v>
      </c>
      <c r="O505" s="56">
        <v>1.0208942719189926</v>
      </c>
      <c r="P505" s="40">
        <f>Table1[[#This Row],[W (proposed)]]/Table1[[#This Row],[W (curr)]]-1</f>
        <v>0.45942011761843227</v>
      </c>
      <c r="Q505" s="41">
        <f>RANK(Table1[[#This Row],[∆W%]],Table1[∆W%])</f>
        <v>113</v>
      </c>
      <c r="R505" s="55">
        <f>Table1[W (proposed)]-Table1[[#This Row],[W (curr)]]</f>
        <v>0.46901936648100739</v>
      </c>
      <c r="S505" s="46"/>
      <c r="T505" s="45"/>
      <c r="U505" s="45"/>
      <c r="V505" s="45"/>
      <c r="W505" s="45"/>
    </row>
    <row r="506" spans="1:23" s="43" customFormat="1">
      <c r="A506" s="36">
        <v>111203</v>
      </c>
      <c r="B506" s="36" t="s">
        <v>19</v>
      </c>
      <c r="C506" s="36" t="s">
        <v>827</v>
      </c>
      <c r="D506" s="36">
        <v>11120</v>
      </c>
      <c r="E506" s="36">
        <v>3</v>
      </c>
      <c r="F506" s="37">
        <v>133</v>
      </c>
      <c r="G506" s="38">
        <v>12969.070065655054</v>
      </c>
      <c r="H506" s="38">
        <f>Table1[[#This Row],[Cost]]+IF(Table1[[#This Row],[n]]=0,0,IFERROR(VLOOKUP(Table1[[#This Row],[DRG]],HCPCs,5,0),0))</f>
        <v>15030.657392425215</v>
      </c>
      <c r="I506" s="39">
        <v>3.479801011077778</v>
      </c>
      <c r="J506" s="39">
        <f>Table1[[#This Row],[W (3M)]]-IFERROR((Table1[[#This Row],[W (3M)]]-Table1[[#This Row],[Adjusted Cost]]*Casemix/TotalCost)*EXP(-a/Table1[[#This Row],[n]]),)</f>
        <v>1.7992035027537689</v>
      </c>
      <c r="K506" s="39">
        <f>VLOOKUP(Table1[[#This Row],[BaseDRG]],BaseDRGTable,13+Table1[[#This Row],[severity]],FALSE)</f>
        <v>1.7992035027537689</v>
      </c>
      <c r="L506" s="39">
        <f>IF(Table1[[#This Row],[W (severity)]]&lt;Table1[[#This Row],[W (curr)]],MAX(Table1[[#This Row],[W (severity)]],0.7*Table1[[#This Row],[W (curr)]]),Table1[[#This Row],[W (severity)]])</f>
        <v>1.7992035027537689</v>
      </c>
      <c r="M506" s="39">
        <f>ROUND(IF(VLOOKUP(Table1[[#This Row],[BaseDRG]],BaseDRGTable,8,0)&gt;0,Table1[[#This Row],[w (limit)]]*Current_CaseMix/$L$797,Table1[[#This Row],[w (limit)]]),10)</f>
        <v>1.9288004125</v>
      </c>
      <c r="N506" s="41">
        <f>Table1[[#This Row],[n]]</f>
        <v>133</v>
      </c>
      <c r="O506" s="56">
        <v>1.0644581368124686</v>
      </c>
      <c r="P506" s="40">
        <f>Table1[[#This Row],[W (proposed)]]/Table1[[#This Row],[W (curr)]]-1</f>
        <v>0.81200213122125575</v>
      </c>
      <c r="Q506" s="41">
        <f>RANK(Table1[[#This Row],[∆W%]],Table1[∆W%])</f>
        <v>47</v>
      </c>
      <c r="R506" s="55">
        <f>Table1[W (proposed)]-Table1[[#This Row],[W (curr)]]</f>
        <v>0.86434227568753141</v>
      </c>
      <c r="S506" s="46"/>
      <c r="T506" s="45"/>
      <c r="U506" s="45"/>
      <c r="V506" s="45"/>
      <c r="W506" s="45"/>
    </row>
    <row r="507" spans="1:23" s="43" customFormat="1">
      <c r="A507" s="36">
        <v>111301</v>
      </c>
      <c r="B507" s="36" t="s">
        <v>19</v>
      </c>
      <c r="C507" s="36" t="s">
        <v>234</v>
      </c>
      <c r="D507" s="36">
        <v>11130</v>
      </c>
      <c r="E507" s="36">
        <v>1</v>
      </c>
      <c r="F507" s="37">
        <v>19</v>
      </c>
      <c r="G507" s="38">
        <v>6500.1788625731006</v>
      </c>
      <c r="H507" s="38">
        <f>Table1[[#This Row],[Cost]]+IF(Table1[[#This Row],[n]]=0,0,IFERROR(VLOOKUP(Table1[[#This Row],[DRG]],HCPCs,5,0),0))</f>
        <v>6727.2301592215326</v>
      </c>
      <c r="I507" s="39">
        <v>0.79250004309396582</v>
      </c>
      <c r="J507" s="39">
        <f>Table1[[#This Row],[W (3M)]]-IFERROR((Table1[[#This Row],[W (3M)]]-Table1[[#This Row],[Adjusted Cost]]*Casemix/TotalCost)*EXP(-a/Table1[[#This Row],[n]]),)</f>
        <v>0.80038736699906166</v>
      </c>
      <c r="K507" s="39">
        <f>VLOOKUP(Table1[[#This Row],[BaseDRG]],BaseDRGTable,13+Table1[[#This Row],[severity]],FALSE)</f>
        <v>0.80038736699906166</v>
      </c>
      <c r="L507" s="39">
        <f>IF(Table1[[#This Row],[W (severity)]]&lt;Table1[[#This Row],[W (curr)]],MAX(Table1[[#This Row],[W (severity)]],0.7*Table1[[#This Row],[W (curr)]]),Table1[[#This Row],[W (severity)]])</f>
        <v>0.80038736699906166</v>
      </c>
      <c r="M507" s="39">
        <f>ROUND(IF(VLOOKUP(Table1[[#This Row],[BaseDRG]],BaseDRGTable,8,0)&gt;0,Table1[[#This Row],[w (limit)]]*Current_CaseMix/$L$797,Table1[[#This Row],[w (limit)]]),10)</f>
        <v>0.85803939429999998</v>
      </c>
      <c r="N507" s="41">
        <f>Table1[[#This Row],[n]]</f>
        <v>19</v>
      </c>
      <c r="O507" s="56">
        <v>0.47420115927172618</v>
      </c>
      <c r="P507" s="40">
        <f>Table1[[#This Row],[W (proposed)]]/Table1[[#This Row],[W (curr)]]-1</f>
        <v>0.80944178967796931</v>
      </c>
      <c r="Q507" s="41">
        <f>RANK(Table1[[#This Row],[∆W%]],Table1[∆W%])</f>
        <v>48</v>
      </c>
      <c r="R507" s="55">
        <f>Table1[W (proposed)]-Table1[[#This Row],[W (curr)]]</f>
        <v>0.3838382350282738</v>
      </c>
      <c r="S507" s="46"/>
      <c r="T507" s="45"/>
      <c r="U507" s="45"/>
      <c r="V507" s="45"/>
      <c r="W507" s="45"/>
    </row>
    <row r="508" spans="1:23" s="43" customFormat="1">
      <c r="A508" s="36">
        <v>111302</v>
      </c>
      <c r="B508" s="36" t="s">
        <v>19</v>
      </c>
      <c r="C508" s="36" t="s">
        <v>653</v>
      </c>
      <c r="D508" s="36">
        <v>11130</v>
      </c>
      <c r="E508" s="36">
        <v>2</v>
      </c>
      <c r="F508" s="37">
        <v>19</v>
      </c>
      <c r="G508" s="38">
        <v>8737.0647798245609</v>
      </c>
      <c r="H508" s="38">
        <f>Table1[[#This Row],[Cost]]+IF(Table1[[#This Row],[n]]=0,0,IFERROR(VLOOKUP(Table1[[#This Row],[DRG]],HCPCs,5,0),0))</f>
        <v>9759.9611061848082</v>
      </c>
      <c r="I508" s="39">
        <v>1.2043001853109105</v>
      </c>
      <c r="J508" s="39">
        <f>Table1[[#This Row],[W (3M)]]-IFERROR((Table1[[#This Row],[W (3M)]]-Table1[[#This Row],[Adjusted Cost]]*Casemix/TotalCost)*EXP(-a/Table1[[#This Row],[n]]),)</f>
        <v>1.1634616940045523</v>
      </c>
      <c r="K508" s="39">
        <f>VLOOKUP(Table1[[#This Row],[BaseDRG]],BaseDRGTable,13+Table1[[#This Row],[severity]],FALSE)</f>
        <v>1.2162859331014477</v>
      </c>
      <c r="L508" s="39">
        <f>IF(Table1[[#This Row],[W (severity)]]&lt;Table1[[#This Row],[W (curr)]],MAX(Table1[[#This Row],[W (severity)]],0.7*Table1[[#This Row],[W (curr)]]),Table1[[#This Row],[W (severity)]])</f>
        <v>1.2162859331014477</v>
      </c>
      <c r="M508" s="39">
        <f>ROUND(IF(VLOOKUP(Table1[[#This Row],[BaseDRG]],BaseDRGTable,8,0)&gt;0,Table1[[#This Row],[w (limit)]]*Current_CaseMix/$L$797,Table1[[#This Row],[w (limit)]]),10)</f>
        <v>1.3038951991000001</v>
      </c>
      <c r="N508" s="41">
        <f>Table1[[#This Row],[n]]</f>
        <v>19</v>
      </c>
      <c r="O508" s="56">
        <v>0.82347663925764647</v>
      </c>
      <c r="P508" s="40">
        <f>Table1[[#This Row],[W (proposed)]]/Table1[[#This Row],[W (curr)]]-1</f>
        <v>0.58340277907026561</v>
      </c>
      <c r="Q508" s="41">
        <f>RANK(Table1[[#This Row],[∆W%]],Table1[∆W%])</f>
        <v>81</v>
      </c>
      <c r="R508" s="55">
        <f>Table1[W (proposed)]-Table1[[#This Row],[W (curr)]]</f>
        <v>0.4804185598423536</v>
      </c>
      <c r="S508" s="46"/>
      <c r="T508" s="45"/>
      <c r="U508" s="45"/>
      <c r="V508" s="45"/>
      <c r="W508" s="45"/>
    </row>
    <row r="509" spans="1:23" s="43" customFormat="1">
      <c r="A509" s="36">
        <v>111303</v>
      </c>
      <c r="B509" s="36" t="s">
        <v>19</v>
      </c>
      <c r="C509" s="36" t="s">
        <v>805</v>
      </c>
      <c r="D509" s="36">
        <v>11130</v>
      </c>
      <c r="E509" s="36">
        <v>3</v>
      </c>
      <c r="F509" s="37">
        <v>19</v>
      </c>
      <c r="G509" s="38">
        <v>7743.6754553976598</v>
      </c>
      <c r="H509" s="38">
        <f>Table1[[#This Row],[Cost]]+IF(Table1[[#This Row],[n]]=0,0,IFERROR(VLOOKUP(Table1[[#This Row],[DRG]],HCPCs,5,0),0))</f>
        <v>7743.6754553976598</v>
      </c>
      <c r="I509" s="39">
        <v>2.7167938725000003</v>
      </c>
      <c r="J509" s="39">
        <f>Table1[[#This Row],[W (3M)]]-IFERROR((Table1[[#This Row],[W (3M)]]-Table1[[#This Row],[Adjusted Cost]]*Casemix/TotalCost)*EXP(-a/Table1[[#This Row],[n]]),)</f>
        <v>0.99572497386151504</v>
      </c>
      <c r="K509" s="39">
        <f>VLOOKUP(Table1[[#This Row],[BaseDRG]],BaseDRGTable,13+Table1[[#This Row],[severity]],FALSE)</f>
        <v>1.3961540328054627</v>
      </c>
      <c r="L509" s="39">
        <f>IF(Table1[[#This Row],[W (severity)]]&lt;Table1[[#This Row],[W (curr)]],MAX(Table1[[#This Row],[W (severity)]],0.7*Table1[[#This Row],[W (curr)]]),Table1[[#This Row],[W (severity)]])</f>
        <v>1.3961540328054627</v>
      </c>
      <c r="M509" s="39">
        <f>ROUND(IF(VLOOKUP(Table1[[#This Row],[BaseDRG]],BaseDRGTable,8,0)&gt;0,Table1[[#This Row],[w (limit)]]*Current_CaseMix/$L$797,Table1[[#This Row],[w (limit)]]),10)</f>
        <v>1.4967192262</v>
      </c>
      <c r="N509" s="41">
        <f>Table1[[#This Row],[n]]</f>
        <v>19</v>
      </c>
      <c r="O509" s="56">
        <v>1.0048364769168383</v>
      </c>
      <c r="P509" s="40">
        <f>Table1[[#This Row],[W (proposed)]]/Table1[[#This Row],[W (curr)]]-1</f>
        <v>0.48951522022012606</v>
      </c>
      <c r="Q509" s="41">
        <f>RANK(Table1[[#This Row],[∆W%]],Table1[∆W%])</f>
        <v>104</v>
      </c>
      <c r="R509" s="55">
        <f>Table1[W (proposed)]-Table1[[#This Row],[W (curr)]]</f>
        <v>0.49188274928316167</v>
      </c>
      <c r="S509" s="46"/>
      <c r="T509" s="45"/>
      <c r="U509" s="45"/>
      <c r="V509" s="45"/>
      <c r="W509" s="45"/>
    </row>
    <row r="510" spans="1:23" s="43" customFormat="1">
      <c r="A510" s="36">
        <v>111401</v>
      </c>
      <c r="B510" s="36" t="s">
        <v>19</v>
      </c>
      <c r="C510" s="36" t="s">
        <v>293</v>
      </c>
      <c r="D510" s="36">
        <v>11140</v>
      </c>
      <c r="E510" s="36">
        <v>1</v>
      </c>
      <c r="F510" s="37">
        <v>973</v>
      </c>
      <c r="G510" s="38">
        <v>4336.8543399332102</v>
      </c>
      <c r="H510" s="38">
        <f>Table1[[#This Row],[Cost]]+IF(Table1[[#This Row],[n]]=0,0,IFERROR(VLOOKUP(Table1[[#This Row],[DRG]],HCPCs,5,0),0))</f>
        <v>4431.0489960019822</v>
      </c>
      <c r="I510" s="39">
        <v>0.74039997453300543</v>
      </c>
      <c r="J510" s="39">
        <f>Table1[[#This Row],[W (3M)]]-IFERROR((Table1[[#This Row],[W (3M)]]-Table1[[#This Row],[Adjusted Cost]]*Casemix/TotalCost)*EXP(-a/Table1[[#This Row],[n]]),)</f>
        <v>0.52759249568072397</v>
      </c>
      <c r="K510" s="39">
        <f>VLOOKUP(Table1[[#This Row],[BaseDRG]],BaseDRGTable,13+Table1[[#This Row],[severity]],FALSE)</f>
        <v>0.52759249568072397</v>
      </c>
      <c r="L510" s="39">
        <f>IF(Table1[[#This Row],[W (severity)]]&lt;Table1[[#This Row],[W (curr)]],MAX(Table1[[#This Row],[W (severity)]],0.7*Table1[[#This Row],[W (curr)]]),Table1[[#This Row],[W (severity)]])</f>
        <v>0.52759249568072397</v>
      </c>
      <c r="M510" s="39">
        <f>ROUND(IF(VLOOKUP(Table1[[#This Row],[BaseDRG]],BaseDRGTable,8,0)&gt;0,Table1[[#This Row],[w (limit)]]*Current_CaseMix/$L$797,Table1[[#This Row],[w (limit)]]),10)</f>
        <v>0.56559506569999995</v>
      </c>
      <c r="N510" s="41">
        <f>Table1[[#This Row],[n]]</f>
        <v>973</v>
      </c>
      <c r="O510" s="56">
        <v>0.42318495838617748</v>
      </c>
      <c r="P510" s="40">
        <f>Table1[[#This Row],[W (proposed)]]/Table1[[#This Row],[W (curr)]]-1</f>
        <v>0.33651977579001313</v>
      </c>
      <c r="Q510" s="41">
        <f>RANK(Table1[[#This Row],[∆W%]],Table1[∆W%])</f>
        <v>155</v>
      </c>
      <c r="R510" s="55">
        <f>Table1[W (proposed)]-Table1[[#This Row],[W (curr)]]</f>
        <v>0.14241010731382248</v>
      </c>
      <c r="S510" s="46"/>
      <c r="T510" s="45"/>
      <c r="U510" s="45"/>
      <c r="V510" s="45"/>
      <c r="W510" s="45"/>
    </row>
    <row r="511" spans="1:23" s="43" customFormat="1">
      <c r="A511" s="36">
        <v>111402</v>
      </c>
      <c r="B511" s="36" t="s">
        <v>19</v>
      </c>
      <c r="C511" s="36" t="s">
        <v>728</v>
      </c>
      <c r="D511" s="36">
        <v>11140</v>
      </c>
      <c r="E511" s="36">
        <v>2</v>
      </c>
      <c r="F511" s="37">
        <v>229</v>
      </c>
      <c r="G511" s="38">
        <v>5358.8046959879903</v>
      </c>
      <c r="H511" s="38">
        <f>Table1[[#This Row],[Cost]]+IF(Table1[[#This Row],[n]]=0,0,IFERROR(VLOOKUP(Table1[[#This Row],[DRG]],HCPCs,5,0),0))</f>
        <v>6256.5426588955061</v>
      </c>
      <c r="I511" s="39">
        <v>1.0501999909197031</v>
      </c>
      <c r="J511" s="39">
        <f>Table1[[#This Row],[W (3M)]]-IFERROR((Table1[[#This Row],[W (3M)]]-Table1[[#This Row],[Adjusted Cost]]*Casemix/TotalCost)*EXP(-a/Table1[[#This Row],[n]]),)</f>
        <v>0.74576709826473464</v>
      </c>
      <c r="K511" s="39">
        <f>VLOOKUP(Table1[[#This Row],[BaseDRG]],BaseDRGTable,13+Table1[[#This Row],[severity]],FALSE)</f>
        <v>0.74576709826473464</v>
      </c>
      <c r="L511" s="39">
        <f>IF(Table1[[#This Row],[W (severity)]]&lt;Table1[[#This Row],[W (curr)]],MAX(Table1[[#This Row],[W (severity)]],0.7*Table1[[#This Row],[W (curr)]]),Table1[[#This Row],[W (severity)]])</f>
        <v>0.74576709826473464</v>
      </c>
      <c r="M511" s="39">
        <f>ROUND(IF(VLOOKUP(Table1[[#This Row],[BaseDRG]],BaseDRGTable,8,0)&gt;0,Table1[[#This Row],[w (limit)]]*Current_CaseMix/$L$797,Table1[[#This Row],[w (limit)]]),10)</f>
        <v>0.79948481900000001</v>
      </c>
      <c r="N511" s="41">
        <f>Table1[[#This Row],[n]]</f>
        <v>229</v>
      </c>
      <c r="O511" s="56">
        <v>0.58850532598759342</v>
      </c>
      <c r="P511" s="40">
        <f>Table1[[#This Row],[W (proposed)]]/Table1[[#This Row],[W (curr)]]-1</f>
        <v>0.35850056693769727</v>
      </c>
      <c r="Q511" s="41">
        <f>RANK(Table1[[#This Row],[∆W%]],Table1[∆W%])</f>
        <v>144</v>
      </c>
      <c r="R511" s="55">
        <f>Table1[W (proposed)]-Table1[[#This Row],[W (curr)]]</f>
        <v>0.21097949301240659</v>
      </c>
      <c r="S511" s="46"/>
      <c r="T511" s="45"/>
      <c r="U511" s="45"/>
      <c r="V511" s="45"/>
      <c r="W511" s="45"/>
    </row>
    <row r="512" spans="1:23" s="43" customFormat="1">
      <c r="A512" s="36">
        <v>111403</v>
      </c>
      <c r="B512" s="36" t="s">
        <v>19</v>
      </c>
      <c r="C512" s="36" t="s">
        <v>830</v>
      </c>
      <c r="D512" s="36">
        <v>11140</v>
      </c>
      <c r="E512" s="36">
        <v>3</v>
      </c>
      <c r="F512" s="37">
        <v>278</v>
      </c>
      <c r="G512" s="38">
        <v>5671.5807212286682</v>
      </c>
      <c r="H512" s="38">
        <f>Table1[[#This Row],[Cost]]+IF(Table1[[#This Row],[n]]=0,0,IFERROR(VLOOKUP(Table1[[#This Row],[DRG]],HCPCs,5,0),0))</f>
        <v>6327.6892982687586</v>
      </c>
      <c r="I512" s="39">
        <v>2.4244994930888897</v>
      </c>
      <c r="J512" s="39">
        <f>Table1[[#This Row],[W (3M)]]-IFERROR((Table1[[#This Row],[W (3M)]]-Table1[[#This Row],[Adjusted Cost]]*Casemix/TotalCost)*EXP(-a/Table1[[#This Row],[n]]),)</f>
        <v>0.75797280362262098</v>
      </c>
      <c r="K512" s="39">
        <f>VLOOKUP(Table1[[#This Row],[BaseDRG]],BaseDRGTable,13+Table1[[#This Row],[severity]],FALSE)</f>
        <v>0.75797280362262098</v>
      </c>
      <c r="L512" s="39">
        <f>IF(Table1[[#This Row],[W (severity)]]&lt;Table1[[#This Row],[W (curr)]],MAX(Table1[[#This Row],[W (severity)]],0.7*Table1[[#This Row],[W (curr)]]),Table1[[#This Row],[W (severity)]])</f>
        <v>0.75797280362262098</v>
      </c>
      <c r="M512" s="39">
        <f>ROUND(IF(VLOOKUP(Table1[[#This Row],[BaseDRG]],BaseDRGTable,8,0)&gt;0,Table1[[#This Row],[w (limit)]]*Current_CaseMix/$L$797,Table1[[#This Row],[w (limit)]]),10)</f>
        <v>0.81256970319999999</v>
      </c>
      <c r="N512" s="41">
        <f>Table1[[#This Row],[n]]</f>
        <v>278</v>
      </c>
      <c r="O512" s="56">
        <v>0.73123896005135103</v>
      </c>
      <c r="P512" s="40">
        <f>Table1[[#This Row],[W (proposed)]]/Table1[[#This Row],[W (curr)]]-1</f>
        <v>0.11122320826961629</v>
      </c>
      <c r="Q512" s="41">
        <f>RANK(Table1[[#This Row],[∆W%]],Table1[∆W%])</f>
        <v>301</v>
      </c>
      <c r="R512" s="55">
        <f>Table1[W (proposed)]-Table1[[#This Row],[W (curr)]]</f>
        <v>8.1330743148648965E-2</v>
      </c>
      <c r="S512" s="46"/>
      <c r="T512" s="45"/>
      <c r="U512" s="45"/>
      <c r="V512" s="45"/>
      <c r="W512" s="45"/>
    </row>
    <row r="513" spans="1:23" s="43" customFormat="1">
      <c r="A513" s="36">
        <v>114101</v>
      </c>
      <c r="B513" s="36" t="s">
        <v>19</v>
      </c>
      <c r="C513" s="36" t="s">
        <v>90</v>
      </c>
      <c r="D513" s="36">
        <v>11410</v>
      </c>
      <c r="E513" s="36">
        <v>1</v>
      </c>
      <c r="F513" s="37">
        <v>76</v>
      </c>
      <c r="G513" s="38">
        <v>4678.938163324684</v>
      </c>
      <c r="H513" s="38">
        <f>Table1[[#This Row],[Cost]]+IF(Table1[[#This Row],[n]]=0,0,IFERROR(VLOOKUP(Table1[[#This Row],[DRG]],HCPCs,5,0),0))</f>
        <v>4678.938163324684</v>
      </c>
      <c r="I513" s="39">
        <v>0.61349998352021395</v>
      </c>
      <c r="J513" s="39">
        <f>Table1[[#This Row],[W (3M)]]-IFERROR((Table1[[#This Row],[W (3M)]]-Table1[[#This Row],[Adjusted Cost]]*Casemix/TotalCost)*EXP(-a/Table1[[#This Row],[n]]),)</f>
        <v>0.55751554684941584</v>
      </c>
      <c r="K513" s="39">
        <f>VLOOKUP(Table1[[#This Row],[BaseDRG]],BaseDRGTable,13+Table1[[#This Row],[severity]],FALSE)</f>
        <v>0.55751554684941584</v>
      </c>
      <c r="L513" s="39">
        <f>IF(Table1[[#This Row],[W (severity)]]&lt;Table1[[#This Row],[W (curr)]],MAX(Table1[[#This Row],[W (severity)]],0.7*Table1[[#This Row],[W (curr)]]),Table1[[#This Row],[W (severity)]])</f>
        <v>0.55751554684941584</v>
      </c>
      <c r="M513" s="39">
        <f>ROUND(IF(VLOOKUP(Table1[[#This Row],[BaseDRG]],BaseDRGTable,8,0)&gt;0,Table1[[#This Row],[w (limit)]]*Current_CaseMix/$L$797,Table1[[#This Row],[w (limit)]]),10)</f>
        <v>0.5976734789</v>
      </c>
      <c r="N513" s="41">
        <f>Table1[[#This Row],[n]]</f>
        <v>76</v>
      </c>
      <c r="O513" s="56">
        <v>0.68205913264475959</v>
      </c>
      <c r="P513" s="40">
        <f>Table1[[#This Row],[W (proposed)]]/Table1[[#This Row],[W (curr)]]-1</f>
        <v>-0.12372190284667095</v>
      </c>
      <c r="Q513" s="41">
        <f>RANK(Table1[[#This Row],[∆W%]],Table1[∆W%])</f>
        <v>566</v>
      </c>
      <c r="R513" s="55">
        <f>Table1[W (proposed)]-Table1[[#This Row],[W (curr)]]</f>
        <v>-8.4385653744759592E-2</v>
      </c>
      <c r="S513" s="46"/>
      <c r="T513" s="45"/>
      <c r="U513" s="45"/>
      <c r="V513" s="45"/>
      <c r="W513" s="45"/>
    </row>
    <row r="514" spans="1:23" s="43" customFormat="1">
      <c r="A514" s="36">
        <v>114102</v>
      </c>
      <c r="B514" s="36" t="s">
        <v>19</v>
      </c>
      <c r="C514" s="36" t="s">
        <v>377</v>
      </c>
      <c r="D514" s="36">
        <v>11410</v>
      </c>
      <c r="E514" s="36">
        <v>2</v>
      </c>
      <c r="F514" s="37">
        <v>149</v>
      </c>
      <c r="G514" s="38">
        <v>7580.117119055878</v>
      </c>
      <c r="H514" s="38">
        <f>Table1[[#This Row],[Cost]]+IF(Table1[[#This Row],[n]]=0,0,IFERROR(VLOOKUP(Table1[[#This Row],[DRG]],HCPCs,5,0),0))</f>
        <v>7604.5955190388568</v>
      </c>
      <c r="I514" s="39">
        <v>1.0173001166334943</v>
      </c>
      <c r="J514" s="39">
        <f>Table1[[#This Row],[W (3M)]]-IFERROR((Table1[[#This Row],[W (3M)]]-Table1[[#This Row],[Adjusted Cost]]*Casemix/TotalCost)*EXP(-a/Table1[[#This Row],[n]]),)</f>
        <v>0.90575780871704625</v>
      </c>
      <c r="K514" s="39">
        <f>VLOOKUP(Table1[[#This Row],[BaseDRG]],BaseDRGTable,13+Table1[[#This Row],[severity]],FALSE)</f>
        <v>0.90575780871704625</v>
      </c>
      <c r="L514" s="39">
        <f>IF(Table1[[#This Row],[W (severity)]]&lt;Table1[[#This Row],[W (curr)]],MAX(Table1[[#This Row],[W (severity)]],0.7*Table1[[#This Row],[W (curr)]]),Table1[[#This Row],[W (severity)]])</f>
        <v>0.98858590881427721</v>
      </c>
      <c r="M514" s="39">
        <f>ROUND(IF(VLOOKUP(Table1[[#This Row],[BaseDRG]],BaseDRGTable,8,0)&gt;0,Table1[[#This Row],[w (limit)]]*Current_CaseMix/$L$797,Table1[[#This Row],[w (limit)]]),10)</f>
        <v>1.0597939064999999</v>
      </c>
      <c r="N514" s="41">
        <f>Table1[[#This Row],[n]]</f>
        <v>149</v>
      </c>
      <c r="O514" s="56">
        <v>1.4122655840203961</v>
      </c>
      <c r="P514" s="40">
        <f>Table1[[#This Row],[W (proposed)]]/Table1[[#This Row],[W (curr)]]-1</f>
        <v>-0.24957889047822734</v>
      </c>
      <c r="Q514" s="41">
        <f>RANK(Table1[[#This Row],[∆W%]],Table1[∆W%])</f>
        <v>689</v>
      </c>
      <c r="R514" s="55">
        <f>Table1[W (proposed)]-Table1[[#This Row],[W (curr)]]</f>
        <v>-0.35247167752039621</v>
      </c>
      <c r="S514" s="46"/>
      <c r="T514" s="45"/>
      <c r="U514" s="45"/>
      <c r="V514" s="45"/>
      <c r="W514" s="45"/>
    </row>
    <row r="515" spans="1:23" s="43" customFormat="1">
      <c r="A515" s="36">
        <v>114103</v>
      </c>
      <c r="B515" s="36" t="s">
        <v>19</v>
      </c>
      <c r="C515" s="36" t="s">
        <v>820</v>
      </c>
      <c r="D515" s="36">
        <v>11410</v>
      </c>
      <c r="E515" s="36">
        <v>3</v>
      </c>
      <c r="F515" s="37">
        <v>338</v>
      </c>
      <c r="G515" s="38">
        <v>13922.474979826044</v>
      </c>
      <c r="H515" s="38">
        <f>Table1[[#This Row],[Cost]]+IF(Table1[[#This Row],[n]]=0,0,IFERROR(VLOOKUP(Table1[[#This Row],[DRG]],HCPCs,5,0),0))</f>
        <v>14197.222055431375</v>
      </c>
      <c r="I515" s="39">
        <v>1.7690994115957728</v>
      </c>
      <c r="J515" s="39">
        <f>Table1[[#This Row],[W (3M)]]-IFERROR((Table1[[#This Row],[W (3M)]]-Table1[[#This Row],[Adjusted Cost]]*Casemix/TotalCost)*EXP(-a/Table1[[#This Row],[n]]),)</f>
        <v>1.6900496343437523</v>
      </c>
      <c r="K515" s="39">
        <f>VLOOKUP(Table1[[#This Row],[BaseDRG]],BaseDRGTable,13+Table1[[#This Row],[severity]],FALSE)</f>
        <v>1.6900496343437523</v>
      </c>
      <c r="L515" s="39">
        <f>IF(Table1[[#This Row],[W (severity)]]&lt;Table1[[#This Row],[W (curr)]],MAX(Table1[[#This Row],[W (severity)]],0.7*Table1[[#This Row],[W (curr)]]),Table1[[#This Row],[W (severity)]])</f>
        <v>1.6900496343437523</v>
      </c>
      <c r="M515" s="39">
        <f>ROUND(IF(VLOOKUP(Table1[[#This Row],[BaseDRG]],BaseDRGTable,8,0)&gt;0,Table1[[#This Row],[w (limit)]]*Current_CaseMix/$L$797,Table1[[#This Row],[w (limit)]]),10)</f>
        <v>1.8117841739</v>
      </c>
      <c r="N515" s="41">
        <f>Table1[[#This Row],[n]]</f>
        <v>338</v>
      </c>
      <c r="O515" s="56">
        <v>2.1849321542448163</v>
      </c>
      <c r="P515" s="40">
        <f>Table1[[#This Row],[W (proposed)]]/Table1[[#This Row],[W (curr)]]-1</f>
        <v>-0.17078241062079491</v>
      </c>
      <c r="Q515" s="41">
        <f>RANK(Table1[[#This Row],[∆W%]],Table1[∆W%])</f>
        <v>610</v>
      </c>
      <c r="R515" s="55">
        <f>Table1[W (proposed)]-Table1[[#This Row],[W (curr)]]</f>
        <v>-0.37314798034481633</v>
      </c>
      <c r="S515" s="46"/>
      <c r="T515" s="45"/>
      <c r="U515" s="45"/>
      <c r="V515" s="45"/>
      <c r="W515" s="45"/>
    </row>
    <row r="516" spans="1:23" s="43" customFormat="1">
      <c r="A516" s="36">
        <v>114111</v>
      </c>
      <c r="B516" s="36" t="s">
        <v>19</v>
      </c>
      <c r="C516" s="36" t="s">
        <v>153</v>
      </c>
      <c r="D516" s="36">
        <v>11411</v>
      </c>
      <c r="E516" s="36">
        <v>1</v>
      </c>
      <c r="F516" s="37">
        <v>56</v>
      </c>
      <c r="G516" s="38">
        <v>5517.2737898921814</v>
      </c>
      <c r="H516" s="38">
        <f>Table1[[#This Row],[Cost]]+IF(Table1[[#This Row],[n]]=0,0,IFERROR(VLOOKUP(Table1[[#This Row],[DRG]],HCPCs,5,0),0))</f>
        <v>5517.2737898921814</v>
      </c>
      <c r="I516" s="39">
        <v>0.53540015123043538</v>
      </c>
      <c r="J516" s="39">
        <f>Table1[[#This Row],[W (3M)]]-IFERROR((Table1[[#This Row],[W (3M)]]-Table1[[#This Row],[Adjusted Cost]]*Casemix/TotalCost)*EXP(-a/Table1[[#This Row],[n]]),)</f>
        <v>0.65498761037224995</v>
      </c>
      <c r="K516" s="39">
        <f>VLOOKUP(Table1[[#This Row],[BaseDRG]],BaseDRGTable,13+Table1[[#This Row],[severity]],FALSE)</f>
        <v>0.65498761037224995</v>
      </c>
      <c r="L516" s="39">
        <f>IF(Table1[[#This Row],[W (severity)]]&lt;Table1[[#This Row],[W (curr)]],MAX(Table1[[#This Row],[W (severity)]],0.7*Table1[[#This Row],[W (curr)]]),Table1[[#This Row],[W (severity)]])</f>
        <v>0.65498761037224995</v>
      </c>
      <c r="M516" s="39">
        <f>ROUND(IF(VLOOKUP(Table1[[#This Row],[BaseDRG]],BaseDRGTable,8,0)&gt;0,Table1[[#This Row],[w (limit)]]*Current_CaseMix/$L$797,Table1[[#This Row],[w (limit)]]),10)</f>
        <v>0.70216647040000002</v>
      </c>
      <c r="N516" s="41">
        <f>Table1[[#This Row],[n]]</f>
        <v>56</v>
      </c>
      <c r="O516" s="56">
        <v>0.57750515103366906</v>
      </c>
      <c r="P516" s="40">
        <f>Table1[[#This Row],[W (proposed)]]/Table1[[#This Row],[W (curr)]]-1</f>
        <v>0.21586183109051271</v>
      </c>
      <c r="Q516" s="41">
        <f>RANK(Table1[[#This Row],[∆W%]],Table1[∆W%])</f>
        <v>219</v>
      </c>
      <c r="R516" s="55">
        <f>Table1[W (proposed)]-Table1[[#This Row],[W (curr)]]</f>
        <v>0.12466131936633096</v>
      </c>
      <c r="S516" s="46"/>
      <c r="T516" s="45"/>
      <c r="U516" s="45"/>
      <c r="V516" s="45"/>
      <c r="W516" s="45"/>
    </row>
    <row r="517" spans="1:23" s="43" customFormat="1">
      <c r="A517" s="36">
        <v>114112</v>
      </c>
      <c r="B517" s="36" t="s">
        <v>19</v>
      </c>
      <c r="C517" s="36" t="s">
        <v>634</v>
      </c>
      <c r="D517" s="36">
        <v>11411</v>
      </c>
      <c r="E517" s="36">
        <v>2</v>
      </c>
      <c r="F517" s="37">
        <v>56</v>
      </c>
      <c r="G517" s="38">
        <v>7810.3135466981112</v>
      </c>
      <c r="H517" s="38">
        <f>Table1[[#This Row],[Cost]]+IF(Table1[[#This Row],[n]]=0,0,IFERROR(VLOOKUP(Table1[[#This Row],[DRG]],HCPCs,5,0),0))</f>
        <v>7810.3135466981112</v>
      </c>
      <c r="I517" s="39">
        <v>0.95669993223939442</v>
      </c>
      <c r="J517" s="39">
        <f>Table1[[#This Row],[W (3M)]]-IFERROR((Table1[[#This Row],[W (3M)]]-Table1[[#This Row],[Adjusted Cost]]*Casemix/TotalCost)*EXP(-a/Table1[[#This Row],[n]]),)</f>
        <v>0.93002722485273814</v>
      </c>
      <c r="K517" s="39">
        <f>VLOOKUP(Table1[[#This Row],[BaseDRG]],BaseDRGTable,13+Table1[[#This Row],[severity]],FALSE)</f>
        <v>0.93002722485273814</v>
      </c>
      <c r="L517" s="39">
        <f>IF(Table1[[#This Row],[W (severity)]]&lt;Table1[[#This Row],[W (curr)]],MAX(Table1[[#This Row],[W (severity)]],0.7*Table1[[#This Row],[W (curr)]]),Table1[[#This Row],[W (severity)]])</f>
        <v>0.93002722485273814</v>
      </c>
      <c r="M517" s="39">
        <f>ROUND(IF(VLOOKUP(Table1[[#This Row],[BaseDRG]],BaseDRGTable,8,0)&gt;0,Table1[[#This Row],[w (limit)]]*Current_CaseMix/$L$797,Table1[[#This Row],[w (limit)]]),10)</f>
        <v>0.99701723139999998</v>
      </c>
      <c r="N517" s="41">
        <f>Table1[[#This Row],[n]]</f>
        <v>56</v>
      </c>
      <c r="O517" s="56">
        <v>0.99384157616523627</v>
      </c>
      <c r="P517" s="40">
        <f>Table1[[#This Row],[W (proposed)]]/Table1[[#This Row],[W (curr)]]-1</f>
        <v>3.1953334524572607E-3</v>
      </c>
      <c r="Q517" s="41">
        <f>RANK(Table1[[#This Row],[∆W%]],Table1[∆W%])</f>
        <v>410</v>
      </c>
      <c r="R517" s="55">
        <f>Table1[W (proposed)]-Table1[[#This Row],[W (curr)]]</f>
        <v>3.1756552347637079E-3</v>
      </c>
      <c r="S517" s="46"/>
      <c r="T517" s="45"/>
      <c r="U517" s="45"/>
      <c r="V517" s="45"/>
      <c r="W517" s="45"/>
    </row>
    <row r="518" spans="1:23" s="43" customFormat="1">
      <c r="A518" s="36">
        <v>114113</v>
      </c>
      <c r="B518" s="36" t="s">
        <v>19</v>
      </c>
      <c r="C518" s="36" t="s">
        <v>621</v>
      </c>
      <c r="D518" s="36">
        <v>11411</v>
      </c>
      <c r="E518" s="36">
        <v>3</v>
      </c>
      <c r="F518" s="37">
        <v>26</v>
      </c>
      <c r="G518" s="38">
        <v>12343.829325501103</v>
      </c>
      <c r="H518" s="38">
        <f>Table1[[#This Row],[Cost]]+IF(Table1[[#This Row],[n]]=0,0,IFERROR(VLOOKUP(Table1[[#This Row],[DRG]],HCPCs,5,0),0))</f>
        <v>12383.765011174137</v>
      </c>
      <c r="I518" s="39">
        <v>1.6687969162000005</v>
      </c>
      <c r="J518" s="39">
        <f>Table1[[#This Row],[W (3M)]]-IFERROR((Table1[[#This Row],[W (3M)]]-Table1[[#This Row],[Adjusted Cost]]*Casemix/TotalCost)*EXP(-a/Table1[[#This Row],[n]]),)</f>
        <v>1.4799128923758169</v>
      </c>
      <c r="K518" s="39">
        <f>VLOOKUP(Table1[[#This Row],[BaseDRG]],BaseDRGTable,13+Table1[[#This Row],[severity]],FALSE)</f>
        <v>1.4799128923758169</v>
      </c>
      <c r="L518" s="39">
        <f>IF(Table1[[#This Row],[W (severity)]]&lt;Table1[[#This Row],[W (curr)]],MAX(Table1[[#This Row],[W (severity)]],0.7*Table1[[#This Row],[W (curr)]]),Table1[[#This Row],[W (severity)]])</f>
        <v>1.4799128923758169</v>
      </c>
      <c r="M518" s="39">
        <f>ROUND(IF(VLOOKUP(Table1[[#This Row],[BaseDRG]],BaseDRGTable,8,0)&gt;0,Table1[[#This Row],[w (limit)]]*Current_CaseMix/$L$797,Table1[[#This Row],[w (limit)]]),10)</f>
        <v>1.5865112495</v>
      </c>
      <c r="N518" s="41">
        <f>Table1[[#This Row],[n]]</f>
        <v>26</v>
      </c>
      <c r="O518" s="56">
        <v>1.3399111143256008</v>
      </c>
      <c r="P518" s="40">
        <f>Table1[[#This Row],[W (proposed)]]/Table1[[#This Row],[W (curr)]]-1</f>
        <v>0.1840421596163242</v>
      </c>
      <c r="Q518" s="41">
        <f>RANK(Table1[[#This Row],[∆W%]],Table1[∆W%])</f>
        <v>238</v>
      </c>
      <c r="R518" s="55">
        <f>Table1[W (proposed)]-Table1[[#This Row],[W (curr)]]</f>
        <v>0.24660013517439916</v>
      </c>
      <c r="S518" s="46"/>
      <c r="T518" s="45"/>
      <c r="U518" s="45"/>
      <c r="V518" s="45"/>
      <c r="W518" s="45"/>
    </row>
    <row r="519" spans="1:23" s="43" customFormat="1">
      <c r="A519" s="36">
        <v>114121</v>
      </c>
      <c r="B519" s="36" t="s">
        <v>19</v>
      </c>
      <c r="C519" s="36" t="s">
        <v>256</v>
      </c>
      <c r="D519" s="36">
        <v>11412</v>
      </c>
      <c r="E519" s="36">
        <v>1</v>
      </c>
      <c r="F519" s="37">
        <v>536</v>
      </c>
      <c r="G519" s="38">
        <v>3837.2231430508559</v>
      </c>
      <c r="H519" s="38">
        <f>Table1[[#This Row],[Cost]]+IF(Table1[[#This Row],[n]]=0,0,IFERROR(VLOOKUP(Table1[[#This Row],[DRG]],HCPCs,5,0),0))</f>
        <v>3837.2231430508559</v>
      </c>
      <c r="I519" s="39">
        <v>0.48859996903073616</v>
      </c>
      <c r="J519" s="39">
        <f>Table1[[#This Row],[W (3M)]]-IFERROR((Table1[[#This Row],[W (3M)]]-Table1[[#This Row],[Adjusted Cost]]*Casemix/TotalCost)*EXP(-a/Table1[[#This Row],[n]]),)</f>
        <v>0.45678326683054721</v>
      </c>
      <c r="K519" s="39">
        <f>VLOOKUP(Table1[[#This Row],[BaseDRG]],BaseDRGTable,13+Table1[[#This Row],[severity]],FALSE)</f>
        <v>0.45678326683054721</v>
      </c>
      <c r="L519" s="39">
        <f>IF(Table1[[#This Row],[W (severity)]]&lt;Table1[[#This Row],[W (curr)]],MAX(Table1[[#This Row],[W (severity)]],0.7*Table1[[#This Row],[W (curr)]]),Table1[[#This Row],[W (severity)]])</f>
        <v>0.45678326683054721</v>
      </c>
      <c r="M519" s="39">
        <f>ROUND(IF(VLOOKUP(Table1[[#This Row],[BaseDRG]],BaseDRGTable,8,0)&gt;0,Table1[[#This Row],[w (limit)]]*Current_CaseMix/$L$797,Table1[[#This Row],[w (limit)]]),10)</f>
        <v>0.489685437</v>
      </c>
      <c r="N519" s="41">
        <f>Table1[[#This Row],[n]]</f>
        <v>536</v>
      </c>
      <c r="O519" s="56">
        <v>0.49113119245197906</v>
      </c>
      <c r="P519" s="40">
        <f>Table1[[#This Row],[W (proposed)]]/Table1[[#This Row],[W (curr)]]-1</f>
        <v>-2.9437255751586511E-3</v>
      </c>
      <c r="Q519" s="41">
        <f>RANK(Table1[[#This Row],[∆W%]],Table1[∆W%])</f>
        <v>442</v>
      </c>
      <c r="R519" s="55">
        <f>Table1[W (proposed)]-Table1[[#This Row],[W (curr)]]</f>
        <v>-1.4457554519790583E-3</v>
      </c>
      <c r="S519" s="46"/>
      <c r="T519" s="45"/>
      <c r="U519" s="45"/>
      <c r="V519" s="45"/>
      <c r="W519" s="45"/>
    </row>
    <row r="520" spans="1:23" s="43" customFormat="1">
      <c r="A520" s="36">
        <v>114122</v>
      </c>
      <c r="B520" s="36" t="s">
        <v>19</v>
      </c>
      <c r="C520" s="36" t="s">
        <v>713</v>
      </c>
      <c r="D520" s="36">
        <v>11412</v>
      </c>
      <c r="E520" s="36">
        <v>2</v>
      </c>
      <c r="F520" s="37">
        <v>447</v>
      </c>
      <c r="G520" s="38">
        <v>6497.8055494005066</v>
      </c>
      <c r="H520" s="38">
        <f>Table1[[#This Row],[Cost]]+IF(Table1[[#This Row],[n]]=0,0,IFERROR(VLOOKUP(Table1[[#This Row],[DRG]],HCPCs,5,0),0))</f>
        <v>6497.8055494005066</v>
      </c>
      <c r="I520" s="39">
        <v>0.68669998296032198</v>
      </c>
      <c r="J520" s="39">
        <f>Table1[[#This Row],[W (3M)]]-IFERROR((Table1[[#This Row],[W (3M)]]-Table1[[#This Row],[Adjusted Cost]]*Casemix/TotalCost)*EXP(-a/Table1[[#This Row],[n]]),)</f>
        <v>0.77326361553460399</v>
      </c>
      <c r="K520" s="39">
        <f>VLOOKUP(Table1[[#This Row],[BaseDRG]],BaseDRGTable,13+Table1[[#This Row],[severity]],FALSE)</f>
        <v>0.77326361553460399</v>
      </c>
      <c r="L520" s="39">
        <f>IF(Table1[[#This Row],[W (severity)]]&lt;Table1[[#This Row],[W (curr)]],MAX(Table1[[#This Row],[W (severity)]],0.7*Table1[[#This Row],[W (curr)]]),Table1[[#This Row],[W (severity)]])</f>
        <v>0.77326361553460399</v>
      </c>
      <c r="M520" s="39">
        <f>ROUND(IF(VLOOKUP(Table1[[#This Row],[BaseDRG]],BaseDRGTable,8,0)&gt;0,Table1[[#This Row],[w (limit)]]*Current_CaseMix/$L$797,Table1[[#This Row],[w (limit)]]),10)</f>
        <v>0.82896191470000002</v>
      </c>
      <c r="N520" s="41">
        <f>Table1[[#This Row],[n]]</f>
        <v>447</v>
      </c>
      <c r="O520" s="56">
        <v>0.81916511818102489</v>
      </c>
      <c r="P520" s="40">
        <f>Table1[[#This Row],[W (proposed)]]/Table1[[#This Row],[W (curr)]]-1</f>
        <v>1.1959489364890441E-2</v>
      </c>
      <c r="Q520" s="41">
        <f>RANK(Table1[[#This Row],[∆W%]],Table1[∆W%])</f>
        <v>400</v>
      </c>
      <c r="R520" s="55">
        <f>Table1[W (proposed)]-Table1[[#This Row],[W (curr)]]</f>
        <v>9.7967965189751371E-3</v>
      </c>
      <c r="S520" s="46"/>
      <c r="T520" s="45"/>
      <c r="U520" s="45"/>
      <c r="V520" s="45"/>
      <c r="W520" s="45"/>
    </row>
    <row r="521" spans="1:23" s="43" customFormat="1">
      <c r="A521" s="36">
        <v>114123</v>
      </c>
      <c r="B521" s="36" t="s">
        <v>19</v>
      </c>
      <c r="C521" s="36" t="s">
        <v>816</v>
      </c>
      <c r="D521" s="36">
        <v>11412</v>
      </c>
      <c r="E521" s="36">
        <v>3</v>
      </c>
      <c r="F521" s="37">
        <v>347</v>
      </c>
      <c r="G521" s="38">
        <v>10644.602547176508</v>
      </c>
      <c r="H521" s="38">
        <f>Table1[[#This Row],[Cost]]+IF(Table1[[#This Row],[n]]=0,0,IFERROR(VLOOKUP(Table1[[#This Row],[DRG]],HCPCs,5,0),0))</f>
        <v>10882.552043655087</v>
      </c>
      <c r="I521" s="39">
        <v>1.0792999604972224</v>
      </c>
      <c r="J521" s="39">
        <f>Table1[[#This Row],[W (3M)]]-IFERROR((Table1[[#This Row],[W (3M)]]-Table1[[#This Row],[Adjusted Cost]]*Casemix/TotalCost)*EXP(-a/Table1[[#This Row],[n]]),)</f>
        <v>1.2948273860392643</v>
      </c>
      <c r="K521" s="39">
        <f>VLOOKUP(Table1[[#This Row],[BaseDRG]],BaseDRGTable,13+Table1[[#This Row],[severity]],FALSE)</f>
        <v>1.2948273860392643</v>
      </c>
      <c r="L521" s="39">
        <f>IF(Table1[[#This Row],[W (severity)]]&lt;Table1[[#This Row],[W (curr)]],MAX(Table1[[#This Row],[W (severity)]],0.7*Table1[[#This Row],[W (curr)]]),Table1[[#This Row],[W (severity)]])</f>
        <v>1.2948273860392643</v>
      </c>
      <c r="M521" s="39">
        <f>ROUND(IF(VLOOKUP(Table1[[#This Row],[BaseDRG]],BaseDRGTable,8,0)&gt;0,Table1[[#This Row],[w (limit)]]*Current_CaseMix/$L$797,Table1[[#This Row],[w (limit)]]),10)</f>
        <v>1.3880940051999999</v>
      </c>
      <c r="N521" s="41">
        <f>Table1[[#This Row],[n]]</f>
        <v>347</v>
      </c>
      <c r="O521" s="56">
        <v>1.379596334170923</v>
      </c>
      <c r="P521" s="40">
        <f>Table1[[#This Row],[W (proposed)]]/Table1[[#This Row],[W (curr)]]-1</f>
        <v>6.1595343642193434E-3</v>
      </c>
      <c r="Q521" s="41">
        <f>RANK(Table1[[#This Row],[∆W%]],Table1[∆W%])</f>
        <v>407</v>
      </c>
      <c r="R521" s="55">
        <f>Table1[W (proposed)]-Table1[[#This Row],[W (curr)]]</f>
        <v>8.4976710290769475E-3</v>
      </c>
      <c r="S521" s="46"/>
      <c r="T521" s="45"/>
      <c r="U521" s="45"/>
      <c r="V521" s="45"/>
      <c r="W521" s="45"/>
    </row>
    <row r="522" spans="1:23" s="43" customFormat="1">
      <c r="A522" s="36">
        <v>114131</v>
      </c>
      <c r="B522" s="36" t="s">
        <v>19</v>
      </c>
      <c r="C522" s="36" t="s">
        <v>274</v>
      </c>
      <c r="D522" s="36">
        <v>11413</v>
      </c>
      <c r="E522" s="36">
        <v>1</v>
      </c>
      <c r="F522" s="37">
        <v>140</v>
      </c>
      <c r="G522" s="38">
        <v>2936.1407389538808</v>
      </c>
      <c r="H522" s="38">
        <f>Table1[[#This Row],[Cost]]+IF(Table1[[#This Row],[n]]=0,0,IFERROR(VLOOKUP(Table1[[#This Row],[DRG]],HCPCs,5,0),0))</f>
        <v>2936.1407389538808</v>
      </c>
      <c r="I522" s="39">
        <v>0.4438999131557283</v>
      </c>
      <c r="J522" s="39">
        <f>Table1[[#This Row],[W (3M)]]-IFERROR((Table1[[#This Row],[W (3M)]]-Table1[[#This Row],[Adjusted Cost]]*Casemix/TotalCost)*EXP(-a/Table1[[#This Row],[n]]),)</f>
        <v>0.35001999382645754</v>
      </c>
      <c r="K522" s="39">
        <f>VLOOKUP(Table1[[#This Row],[BaseDRG]],BaseDRGTable,13+Table1[[#This Row],[severity]],FALSE)</f>
        <v>0.35001999382645754</v>
      </c>
      <c r="L522" s="39">
        <f>IF(Table1[[#This Row],[W (severity)]]&lt;Table1[[#This Row],[W (curr)]],MAX(Table1[[#This Row],[W (severity)]],0.7*Table1[[#This Row],[W (curr)]]),Table1[[#This Row],[W (severity)]])</f>
        <v>0.35001999382645754</v>
      </c>
      <c r="M522" s="39">
        <f>ROUND(IF(VLOOKUP(Table1[[#This Row],[BaseDRG]],BaseDRGTable,8,0)&gt;0,Table1[[#This Row],[w (limit)]]*Current_CaseMix/$L$797,Table1[[#This Row],[w (limit)]]),10)</f>
        <v>0.37523198870000002</v>
      </c>
      <c r="N522" s="41">
        <f>Table1[[#This Row],[n]]</f>
        <v>140</v>
      </c>
      <c r="O522" s="56">
        <v>0.3029922731830208</v>
      </c>
      <c r="P522" s="40">
        <f>Table1[[#This Row],[W (proposed)]]/Table1[[#This Row],[W (curr)]]-1</f>
        <v>0.23842098268078016</v>
      </c>
      <c r="Q522" s="41">
        <f>RANK(Table1[[#This Row],[∆W%]],Table1[∆W%])</f>
        <v>208</v>
      </c>
      <c r="R522" s="55">
        <f>Table1[W (proposed)]-Table1[[#This Row],[W (curr)]]</f>
        <v>7.2239715516979219E-2</v>
      </c>
      <c r="S522" s="46"/>
      <c r="T522" s="45"/>
      <c r="U522" s="45"/>
      <c r="V522" s="45"/>
      <c r="W522" s="45"/>
    </row>
    <row r="523" spans="1:23" s="43" customFormat="1">
      <c r="A523" s="36">
        <v>114132</v>
      </c>
      <c r="B523" s="36" t="s">
        <v>19</v>
      </c>
      <c r="C523" s="36" t="s">
        <v>693</v>
      </c>
      <c r="D523" s="36">
        <v>11413</v>
      </c>
      <c r="E523" s="36">
        <v>2</v>
      </c>
      <c r="F523" s="37">
        <v>76</v>
      </c>
      <c r="G523" s="38">
        <v>4988.9083182727954</v>
      </c>
      <c r="H523" s="38">
        <f>Table1[[#This Row],[Cost]]+IF(Table1[[#This Row],[n]]=0,0,IFERROR(VLOOKUP(Table1[[#This Row],[DRG]],HCPCs,5,0),0))</f>
        <v>5371.9551407824638</v>
      </c>
      <c r="I523" s="39">
        <v>0.63799979082211278</v>
      </c>
      <c r="J523" s="39">
        <f>Table1[[#This Row],[W (3M)]]-IFERROR((Table1[[#This Row],[W (3M)]]-Table1[[#This Row],[Adjusted Cost]]*Casemix/TotalCost)*EXP(-a/Table1[[#This Row],[n]]),)</f>
        <v>0.63939654272551449</v>
      </c>
      <c r="K523" s="39">
        <f>VLOOKUP(Table1[[#This Row],[BaseDRG]],BaseDRGTable,13+Table1[[#This Row],[severity]],FALSE)</f>
        <v>0.63939654272551449</v>
      </c>
      <c r="L523" s="39">
        <f>IF(Table1[[#This Row],[W (severity)]]&lt;Table1[[#This Row],[W (curr)]],MAX(Table1[[#This Row],[W (severity)]],0.7*Table1[[#This Row],[W (curr)]]),Table1[[#This Row],[W (severity)]])</f>
        <v>0.63939654272551449</v>
      </c>
      <c r="M523" s="39">
        <f>ROUND(IF(VLOOKUP(Table1[[#This Row],[BaseDRG]],BaseDRGTable,8,0)&gt;0,Table1[[#This Row],[w (limit)]]*Current_CaseMix/$L$797,Table1[[#This Row],[w (limit)]]),10)</f>
        <v>0.68545237569999995</v>
      </c>
      <c r="N523" s="41">
        <f>Table1[[#This Row],[n]]</f>
        <v>76</v>
      </c>
      <c r="O523" s="56">
        <v>0.40820042666014772</v>
      </c>
      <c r="P523" s="40">
        <f>Table1[[#This Row],[W (proposed)]]/Table1[[#This Row],[W (curr)]]-1</f>
        <v>0.67920543667310218</v>
      </c>
      <c r="Q523" s="41">
        <f>RANK(Table1[[#This Row],[∆W%]],Table1[∆W%])</f>
        <v>56</v>
      </c>
      <c r="R523" s="55">
        <f>Table1[W (proposed)]-Table1[[#This Row],[W (curr)]]</f>
        <v>0.27725194903985223</v>
      </c>
      <c r="S523" s="46"/>
      <c r="T523" s="45"/>
      <c r="U523" s="45"/>
      <c r="V523" s="45"/>
      <c r="W523" s="45"/>
    </row>
    <row r="524" spans="1:23" s="43" customFormat="1">
      <c r="A524" s="36">
        <v>114133</v>
      </c>
      <c r="B524" s="36" t="s">
        <v>19</v>
      </c>
      <c r="C524" s="36" t="s">
        <v>795</v>
      </c>
      <c r="D524" s="36">
        <v>11413</v>
      </c>
      <c r="E524" s="36">
        <v>3</v>
      </c>
      <c r="F524" s="37">
        <v>142</v>
      </c>
      <c r="G524" s="38">
        <v>5501.4417681511704</v>
      </c>
      <c r="H524" s="38">
        <f>Table1[[#This Row],[Cost]]+IF(Table1[[#This Row],[n]]=0,0,IFERROR(VLOOKUP(Table1[[#This Row],[DRG]],HCPCs,5,0),0))</f>
        <v>5885.1074069649076</v>
      </c>
      <c r="I524" s="39">
        <v>1.1208990473000002</v>
      </c>
      <c r="J524" s="39">
        <f>Table1[[#This Row],[W (3M)]]-IFERROR((Table1[[#This Row],[W (3M)]]-Table1[[#This Row],[Adjusted Cost]]*Casemix/TotalCost)*EXP(-a/Table1[[#This Row],[n]]),)</f>
        <v>0.70285248220821628</v>
      </c>
      <c r="K524" s="39">
        <f>VLOOKUP(Table1[[#This Row],[BaseDRG]],BaseDRGTable,13+Table1[[#This Row],[severity]],FALSE)</f>
        <v>0.70285248220821628</v>
      </c>
      <c r="L524" s="39">
        <f>IF(Table1[[#This Row],[W (severity)]]&lt;Table1[[#This Row],[W (curr)]],MAX(Table1[[#This Row],[W (severity)]],0.7*Table1[[#This Row],[W (curr)]]),Table1[[#This Row],[W (severity)]])</f>
        <v>0.70285248220821628</v>
      </c>
      <c r="M524" s="39">
        <f>ROUND(IF(VLOOKUP(Table1[[#This Row],[BaseDRG]],BaseDRGTable,8,0)&gt;0,Table1[[#This Row],[w (limit)]]*Current_CaseMix/$L$797,Table1[[#This Row],[w (limit)]]),10)</f>
        <v>0.75347905650000002</v>
      </c>
      <c r="N524" s="41">
        <f>Table1[[#This Row],[n]]</f>
        <v>142</v>
      </c>
      <c r="O524" s="56">
        <v>0.79184451580030346</v>
      </c>
      <c r="P524" s="40">
        <f>Table1[[#This Row],[W (proposed)]]/Table1[[#This Row],[W (curr)]]-1</f>
        <v>-4.8450748265305821E-2</v>
      </c>
      <c r="Q524" s="41">
        <f>RANK(Table1[[#This Row],[∆W%]],Table1[∆W%])</f>
        <v>492</v>
      </c>
      <c r="R524" s="55">
        <f>Table1[W (proposed)]-Table1[[#This Row],[W (curr)]]</f>
        <v>-3.8365459300303439E-2</v>
      </c>
      <c r="S524" s="46"/>
      <c r="T524" s="45"/>
      <c r="U524" s="45"/>
      <c r="V524" s="45"/>
      <c r="W524" s="45"/>
    </row>
    <row r="525" spans="1:23" s="43" customFormat="1">
      <c r="A525" s="36">
        <v>114141</v>
      </c>
      <c r="B525" s="36" t="s">
        <v>19</v>
      </c>
      <c r="C525" s="36" t="s">
        <v>168</v>
      </c>
      <c r="D525" s="36">
        <v>11414</v>
      </c>
      <c r="E525" s="36">
        <v>1</v>
      </c>
      <c r="F525" s="37">
        <v>5</v>
      </c>
      <c r="G525" s="38">
        <v>8993.6432000000004</v>
      </c>
      <c r="H525" s="38">
        <f>Table1[[#This Row],[Cost]]+IF(Table1[[#This Row],[n]]=0,0,IFERROR(VLOOKUP(Table1[[#This Row],[DRG]],HCPCs,5,0),0))</f>
        <v>8993.6432000000004</v>
      </c>
      <c r="I525" s="39">
        <v>0.51729887524999996</v>
      </c>
      <c r="J525" s="39">
        <f>Table1[[#This Row],[W (3M)]]-IFERROR((Table1[[#This Row],[W (3M)]]-Table1[[#This Row],[Adjusted Cost]]*Casemix/TotalCost)*EXP(-a/Table1[[#This Row],[n]]),)</f>
        <v>0.98869932462792409</v>
      </c>
      <c r="K525" s="39">
        <f>VLOOKUP(Table1[[#This Row],[BaseDRG]],BaseDRGTable,13+Table1[[#This Row],[severity]],FALSE)</f>
        <v>0.98869932462792409</v>
      </c>
      <c r="L525" s="39">
        <f>IF(Table1[[#This Row],[W (severity)]]&lt;Table1[[#This Row],[W (curr)]],MAX(Table1[[#This Row],[W (severity)]],0.7*Table1[[#This Row],[W (curr)]]),Table1[[#This Row],[W (severity)]])</f>
        <v>0.98869932462792409</v>
      </c>
      <c r="M525" s="39">
        <f>ROUND(IF(VLOOKUP(Table1[[#This Row],[BaseDRG]],BaseDRGTable,8,0)&gt;0,Table1[[#This Row],[w (limit)]]*Current_CaseMix/$L$797,Table1[[#This Row],[w (limit)]]),10)</f>
        <v>1.0599154917</v>
      </c>
      <c r="N525" s="41">
        <f>Table1[[#This Row],[n]]</f>
        <v>5</v>
      </c>
      <c r="O525" s="56">
        <v>0.72972010581430957</v>
      </c>
      <c r="P525" s="40">
        <f>Table1[[#This Row],[W (proposed)]]/Table1[[#This Row],[W (curr)]]-1</f>
        <v>0.45249594091589218</v>
      </c>
      <c r="Q525" s="41">
        <f>RANK(Table1[[#This Row],[∆W%]],Table1[∆W%])</f>
        <v>116</v>
      </c>
      <c r="R525" s="55">
        <f>Table1[W (proposed)]-Table1[[#This Row],[W (curr)]]</f>
        <v>0.33019538588569042</v>
      </c>
      <c r="S525" s="46"/>
      <c r="T525" s="45"/>
      <c r="U525" s="45"/>
      <c r="V525" s="45"/>
      <c r="W525" s="45"/>
    </row>
    <row r="526" spans="1:23" s="43" customFormat="1">
      <c r="A526" s="36">
        <v>114142</v>
      </c>
      <c r="B526" s="36" t="s">
        <v>19</v>
      </c>
      <c r="C526" s="36" t="s">
        <v>699</v>
      </c>
      <c r="D526" s="36">
        <v>11414</v>
      </c>
      <c r="E526" s="36">
        <v>2</v>
      </c>
      <c r="F526" s="37">
        <v>28</v>
      </c>
      <c r="G526" s="38">
        <v>9864.8661919312181</v>
      </c>
      <c r="H526" s="38">
        <f>Table1[[#This Row],[Cost]]+IF(Table1[[#This Row],[n]]=0,0,IFERROR(VLOOKUP(Table1[[#This Row],[DRG]],HCPCs,5,0),0))</f>
        <v>9983.2031630618239</v>
      </c>
      <c r="I526" s="39">
        <v>0.79650080284912395</v>
      </c>
      <c r="J526" s="39">
        <f>Table1[[#This Row],[W (3M)]]-IFERROR((Table1[[#This Row],[W (3M)]]-Table1[[#This Row],[Adjusted Cost]]*Casemix/TotalCost)*EXP(-a/Table1[[#This Row],[n]]),)</f>
        <v>1.1772422257574038</v>
      </c>
      <c r="K526" s="39">
        <f>VLOOKUP(Table1[[#This Row],[BaseDRG]],BaseDRGTable,13+Table1[[#This Row],[severity]],FALSE)</f>
        <v>1.1772422257574038</v>
      </c>
      <c r="L526" s="39">
        <f>IF(Table1[[#This Row],[W (severity)]]&lt;Table1[[#This Row],[W (curr)]],MAX(Table1[[#This Row],[W (severity)]],0.7*Table1[[#This Row],[W (curr)]]),Table1[[#This Row],[W (severity)]])</f>
        <v>1.1772422257574038</v>
      </c>
      <c r="M526" s="39">
        <f>ROUND(IF(VLOOKUP(Table1[[#This Row],[BaseDRG]],BaseDRGTable,8,0)&gt;0,Table1[[#This Row],[w (limit)]]*Current_CaseMix/$L$797,Table1[[#This Row],[w (limit)]]),10)</f>
        <v>1.2620391674</v>
      </c>
      <c r="N526" s="41">
        <f>Table1[[#This Row],[n]]</f>
        <v>28</v>
      </c>
      <c r="O526" s="56">
        <v>1.1235722286373657</v>
      </c>
      <c r="P526" s="40">
        <f>Table1[[#This Row],[W (proposed)]]/Table1[[#This Row],[W (curr)]]-1</f>
        <v>0.12323812856300553</v>
      </c>
      <c r="Q526" s="41">
        <f>RANK(Table1[[#This Row],[∆W%]],Table1[∆W%])</f>
        <v>290</v>
      </c>
      <c r="R526" s="55">
        <f>Table1[W (proposed)]-Table1[[#This Row],[W (curr)]]</f>
        <v>0.13846693876263427</v>
      </c>
      <c r="S526" s="46"/>
      <c r="T526" s="45"/>
      <c r="U526" s="45"/>
      <c r="V526" s="45"/>
      <c r="W526" s="45"/>
    </row>
    <row r="527" spans="1:23" s="43" customFormat="1">
      <c r="A527" s="36">
        <v>114143</v>
      </c>
      <c r="B527" s="36" t="s">
        <v>19</v>
      </c>
      <c r="C527" s="36" t="s">
        <v>774</v>
      </c>
      <c r="D527" s="36">
        <v>11414</v>
      </c>
      <c r="E527" s="36">
        <v>3</v>
      </c>
      <c r="F527" s="37">
        <v>67</v>
      </c>
      <c r="G527" s="38">
        <v>16320.860066112367</v>
      </c>
      <c r="H527" s="38">
        <f>Table1[[#This Row],[Cost]]+IF(Table1[[#This Row],[n]]=0,0,IFERROR(VLOOKUP(Table1[[#This Row],[DRG]],HCPCs,5,0),0))</f>
        <v>16584.546978552771</v>
      </c>
      <c r="I527" s="39">
        <v>1.2917024064055556</v>
      </c>
      <c r="J527" s="39">
        <f>Table1[[#This Row],[W (3M)]]-IFERROR((Table1[[#This Row],[W (3M)]]-Table1[[#This Row],[Adjusted Cost]]*Casemix/TotalCost)*EXP(-a/Table1[[#This Row],[n]]),)</f>
        <v>1.9659214143587767</v>
      </c>
      <c r="K527" s="39">
        <f>VLOOKUP(Table1[[#This Row],[BaseDRG]],BaseDRGTable,13+Table1[[#This Row],[severity]],FALSE)</f>
        <v>1.9659214143587767</v>
      </c>
      <c r="L527" s="39">
        <f>IF(Table1[[#This Row],[W (severity)]]&lt;Table1[[#This Row],[W (curr)]],MAX(Table1[[#This Row],[W (severity)]],0.7*Table1[[#This Row],[W (curr)]]),Table1[[#This Row],[W (severity)]])</f>
        <v>1.9659214143587767</v>
      </c>
      <c r="M527" s="39">
        <f>ROUND(IF(VLOOKUP(Table1[[#This Row],[BaseDRG]],BaseDRGTable,8,0)&gt;0,Table1[[#This Row],[w (limit)]]*Current_CaseMix/$L$797,Table1[[#This Row],[w (limit)]]),10)</f>
        <v>2.1075270414</v>
      </c>
      <c r="N527" s="41">
        <f>Table1[[#This Row],[n]]</f>
        <v>67</v>
      </c>
      <c r="O527" s="56">
        <v>1.8221211407570335</v>
      </c>
      <c r="P527" s="40">
        <f>Table1[[#This Row],[W (proposed)]]/Table1[[#This Row],[W (curr)]]-1</f>
        <v>0.15663387809901019</v>
      </c>
      <c r="Q527" s="41">
        <f>RANK(Table1[[#This Row],[∆W%]],Table1[∆W%])</f>
        <v>267</v>
      </c>
      <c r="R527" s="55">
        <f>Table1[W (proposed)]-Table1[[#This Row],[W (curr)]]</f>
        <v>0.28540590064296656</v>
      </c>
      <c r="S527" s="46"/>
      <c r="T527" s="45"/>
      <c r="U527" s="45"/>
      <c r="V527" s="45"/>
      <c r="W527" s="45"/>
    </row>
    <row r="528" spans="1:23" s="43" customFormat="1">
      <c r="A528" s="36">
        <v>114151</v>
      </c>
      <c r="B528" s="36" t="s">
        <v>19</v>
      </c>
      <c r="C528" s="36" t="s">
        <v>166</v>
      </c>
      <c r="D528" s="36">
        <v>11415</v>
      </c>
      <c r="E528" s="36">
        <v>1</v>
      </c>
      <c r="F528" s="37">
        <v>52</v>
      </c>
      <c r="G528" s="38">
        <v>2677.0131574568286</v>
      </c>
      <c r="H528" s="38">
        <f>Table1[[#This Row],[Cost]]+IF(Table1[[#This Row],[n]]=0,0,IFERROR(VLOOKUP(Table1[[#This Row],[DRG]],HCPCs,5,0),0))</f>
        <v>2691.7003115949833</v>
      </c>
      <c r="I528" s="39">
        <v>0.43590048801444398</v>
      </c>
      <c r="J528" s="39">
        <f>Table1[[#This Row],[W (3M)]]-IFERROR((Table1[[#This Row],[W (3M)]]-Table1[[#This Row],[Adjusted Cost]]*Casemix/TotalCost)*EXP(-a/Table1[[#This Row],[n]]),)</f>
        <v>0.32215035892753641</v>
      </c>
      <c r="K528" s="39">
        <f>VLOOKUP(Table1[[#This Row],[BaseDRG]],BaseDRGTable,13+Table1[[#This Row],[severity]],FALSE)</f>
        <v>0.32215035892753641</v>
      </c>
      <c r="L528" s="39">
        <f>IF(Table1[[#This Row],[W (severity)]]&lt;Table1[[#This Row],[W (curr)]],MAX(Table1[[#This Row],[W (severity)]],0.7*Table1[[#This Row],[W (curr)]]),Table1[[#This Row],[W (severity)]])</f>
        <v>0.32215035892753641</v>
      </c>
      <c r="M528" s="39">
        <f>ROUND(IF(VLOOKUP(Table1[[#This Row],[BaseDRG]],BaseDRGTable,8,0)&gt;0,Table1[[#This Row],[w (limit)]]*Current_CaseMix/$L$797,Table1[[#This Row],[w (limit)]]),10)</f>
        <v>0.3453548997</v>
      </c>
      <c r="N528" s="41">
        <f>Table1[[#This Row],[n]]</f>
        <v>52</v>
      </c>
      <c r="O528" s="56">
        <v>0.30211114791274674</v>
      </c>
      <c r="P528" s="40">
        <f>Table1[[#This Row],[W (proposed)]]/Table1[[#This Row],[W (curr)]]-1</f>
        <v>0.14313855045078494</v>
      </c>
      <c r="Q528" s="41">
        <f>RANK(Table1[[#This Row],[∆W%]],Table1[∆W%])</f>
        <v>277</v>
      </c>
      <c r="R528" s="48">
        <f>Table1[W (proposed)]-Table1[[#This Row],[W (curr)]]</f>
        <v>4.324375178725326E-2</v>
      </c>
      <c r="S528" s="46"/>
      <c r="T528" s="45"/>
      <c r="U528" s="45"/>
      <c r="V528" s="45"/>
      <c r="W528" s="45"/>
    </row>
    <row r="529" spans="1:23" s="43" customFormat="1">
      <c r="A529" s="36">
        <v>114152</v>
      </c>
      <c r="B529" s="36" t="s">
        <v>19</v>
      </c>
      <c r="C529" s="36" t="s">
        <v>458</v>
      </c>
      <c r="D529" s="36">
        <v>11415</v>
      </c>
      <c r="E529" s="36">
        <v>2</v>
      </c>
      <c r="F529" s="37">
        <v>26</v>
      </c>
      <c r="G529" s="38">
        <v>3821.8170929230773</v>
      </c>
      <c r="H529" s="38">
        <f>Table1[[#This Row],[Cost]]+IF(Table1[[#This Row],[n]]=0,0,IFERROR(VLOOKUP(Table1[[#This Row],[DRG]],HCPCs,5,0),0))</f>
        <v>4406.3356964349723</v>
      </c>
      <c r="I529" s="39">
        <v>0.59829794528750002</v>
      </c>
      <c r="J529" s="39">
        <f>Table1[[#This Row],[W (3M)]]-IFERROR((Table1[[#This Row],[W (3M)]]-Table1[[#This Row],[Adjusted Cost]]*Casemix/TotalCost)*EXP(-a/Table1[[#This Row],[n]]),)</f>
        <v>0.52671274526680323</v>
      </c>
      <c r="K529" s="39">
        <f>VLOOKUP(Table1[[#This Row],[BaseDRG]],BaseDRGTable,13+Table1[[#This Row],[severity]],FALSE)</f>
        <v>0.52671274526680323</v>
      </c>
      <c r="L529" s="39">
        <f>IF(Table1[[#This Row],[W (severity)]]&lt;Table1[[#This Row],[W (curr)]],MAX(Table1[[#This Row],[W (severity)]],0.7*Table1[[#This Row],[W (curr)]]),Table1[[#This Row],[W (severity)]])</f>
        <v>0.52671274526680323</v>
      </c>
      <c r="M529" s="39">
        <f>ROUND(IF(VLOOKUP(Table1[[#This Row],[BaseDRG]],BaseDRGTable,8,0)&gt;0,Table1[[#This Row],[w (limit)]]*Current_CaseMix/$L$797,Table1[[#This Row],[w (limit)]]),10)</f>
        <v>0.56465194669999996</v>
      </c>
      <c r="N529" s="41">
        <f>Table1[[#This Row],[n]]</f>
        <v>26</v>
      </c>
      <c r="O529" s="56">
        <v>0.54264318936875477</v>
      </c>
      <c r="P529" s="40">
        <f>Table1[[#This Row],[W (proposed)]]/Table1[[#This Row],[W (curr)]]-1</f>
        <v>4.0558432801575339E-2</v>
      </c>
      <c r="Q529" s="41">
        <f>RANK(Table1[[#This Row],[∆W%]],Table1[∆W%])</f>
        <v>372</v>
      </c>
      <c r="R529" s="55">
        <f>Table1[W (proposed)]-Table1[[#This Row],[W (curr)]]</f>
        <v>2.2008757331245188E-2</v>
      </c>
      <c r="S529" s="46"/>
      <c r="T529" s="45"/>
      <c r="U529" s="45"/>
      <c r="V529" s="45"/>
      <c r="W529" s="45"/>
    </row>
    <row r="530" spans="1:23" s="43" customFormat="1">
      <c r="A530" s="36">
        <v>114153</v>
      </c>
      <c r="B530" s="36" t="s">
        <v>19</v>
      </c>
      <c r="C530" s="36" t="s">
        <v>587</v>
      </c>
      <c r="D530" s="36">
        <v>11415</v>
      </c>
      <c r="E530" s="36">
        <v>3</v>
      </c>
      <c r="F530" s="37">
        <v>13</v>
      </c>
      <c r="G530" s="38">
        <v>11914.629607692308</v>
      </c>
      <c r="H530" s="38">
        <f>Table1[[#This Row],[Cost]]+IF(Table1[[#This Row],[n]]=0,0,IFERROR(VLOOKUP(Table1[[#This Row],[DRG]],HCPCs,5,0),0))</f>
        <v>12209.249580204014</v>
      </c>
      <c r="I530" s="39">
        <v>0.89159747622857144</v>
      </c>
      <c r="J530" s="39">
        <f>Table1[[#This Row],[W (3M)]]-IFERROR((Table1[[#This Row],[W (3M)]]-Table1[[#This Row],[Adjusted Cost]]*Casemix/TotalCost)*EXP(-a/Table1[[#This Row],[n]]),)</f>
        <v>1.4197180240578677</v>
      </c>
      <c r="K530" s="39">
        <f>VLOOKUP(Table1[[#This Row],[BaseDRG]],BaseDRGTable,13+Table1[[#This Row],[severity]],FALSE)</f>
        <v>1.4197180240578677</v>
      </c>
      <c r="L530" s="39">
        <f>IF(Table1[[#This Row],[W (severity)]]&lt;Table1[[#This Row],[W (curr)]],MAX(Table1[[#This Row],[W (severity)]],0.7*Table1[[#This Row],[W (curr)]]),Table1[[#This Row],[W (severity)]])</f>
        <v>1.4197180240578677</v>
      </c>
      <c r="M530" s="39">
        <f>ROUND(IF(VLOOKUP(Table1[[#This Row],[BaseDRG]],BaseDRGTable,8,0)&gt;0,Table1[[#This Row],[w (limit)]]*Current_CaseMix/$L$797,Table1[[#This Row],[w (limit)]]),10)</f>
        <v>1.5219805354</v>
      </c>
      <c r="N530" s="41">
        <f>Table1[[#This Row],[n]]</f>
        <v>13</v>
      </c>
      <c r="O530" s="56">
        <v>0.83992238169986277</v>
      </c>
      <c r="P530" s="40">
        <f>Table1[[#This Row],[W (proposed)]]/Table1[[#This Row],[W (curr)]]-1</f>
        <v>0.81204902805395585</v>
      </c>
      <c r="Q530" s="41">
        <f>RANK(Table1[[#This Row],[∆W%]],Table1[∆W%])</f>
        <v>46</v>
      </c>
      <c r="R530" s="55">
        <f>Table1[W (proposed)]-Table1[[#This Row],[W (curr)]]</f>
        <v>0.68205815370013723</v>
      </c>
      <c r="S530" s="46"/>
      <c r="T530" s="45"/>
      <c r="U530" s="45"/>
      <c r="V530" s="45"/>
      <c r="W530" s="45"/>
    </row>
    <row r="531" spans="1:23" s="43" customFormat="1">
      <c r="A531" s="36">
        <v>114161</v>
      </c>
      <c r="B531" s="36" t="s">
        <v>19</v>
      </c>
      <c r="C531" s="36" t="s">
        <v>185</v>
      </c>
      <c r="D531" s="36">
        <v>11416</v>
      </c>
      <c r="E531" s="36">
        <v>1</v>
      </c>
      <c r="F531" s="37">
        <v>163</v>
      </c>
      <c r="G531" s="38">
        <v>2595.8441819474392</v>
      </c>
      <c r="H531" s="38">
        <f>Table1[[#This Row],[Cost]]+IF(Table1[[#This Row],[n]]=0,0,IFERROR(VLOOKUP(Table1[[#This Row],[DRG]],HCPCs,5,0),0))</f>
        <v>2601.4543693587229</v>
      </c>
      <c r="I531" s="39">
        <v>0.57450000280486524</v>
      </c>
      <c r="J531" s="39">
        <f>Table1[[#This Row],[W (3M)]]-IFERROR((Table1[[#This Row],[W (3M)]]-Table1[[#This Row],[Adjusted Cost]]*Casemix/TotalCost)*EXP(-a/Table1[[#This Row],[n]]),)</f>
        <v>0.3109417783547952</v>
      </c>
      <c r="K531" s="39">
        <f>VLOOKUP(Table1[[#This Row],[BaseDRG]],BaseDRGTable,13+Table1[[#This Row],[severity]],FALSE)</f>
        <v>0.3109417783547952</v>
      </c>
      <c r="L531" s="39">
        <f>IF(Table1[[#This Row],[W (severity)]]&lt;Table1[[#This Row],[W (curr)]],MAX(Table1[[#This Row],[W (severity)]],0.7*Table1[[#This Row],[W (curr)]]),Table1[[#This Row],[W (severity)]])</f>
        <v>0.3109417783547952</v>
      </c>
      <c r="M531" s="39">
        <f>ROUND(IF(VLOOKUP(Table1[[#This Row],[BaseDRG]],BaseDRGTable,8,0)&gt;0,Table1[[#This Row],[w (limit)]]*Current_CaseMix/$L$797,Table1[[#This Row],[w (limit)]]),10)</f>
        <v>0.33333896330000001</v>
      </c>
      <c r="N531" s="41">
        <f>Table1[[#This Row],[n]]</f>
        <v>163</v>
      </c>
      <c r="O531" s="56">
        <v>0.36541301745269855</v>
      </c>
      <c r="P531" s="40">
        <f>Table1[[#This Row],[W (proposed)]]/Table1[[#This Row],[W (curr)]]-1</f>
        <v>-8.7774798983045077E-2</v>
      </c>
      <c r="Q531" s="41">
        <f>RANK(Table1[[#This Row],[∆W%]],Table1[∆W%])</f>
        <v>534</v>
      </c>
      <c r="R531" s="55">
        <f>Table1[W (proposed)]-Table1[[#This Row],[W (curr)]]</f>
        <v>-3.2074054152698539E-2</v>
      </c>
      <c r="S531" s="46"/>
      <c r="T531" s="45"/>
      <c r="U531" s="45"/>
      <c r="V531" s="45"/>
      <c r="W531" s="45"/>
    </row>
    <row r="532" spans="1:23" s="43" customFormat="1">
      <c r="A532" s="36">
        <v>114162</v>
      </c>
      <c r="B532" s="36" t="s">
        <v>19</v>
      </c>
      <c r="C532" s="36" t="s">
        <v>792</v>
      </c>
      <c r="D532" s="36">
        <v>11416</v>
      </c>
      <c r="E532" s="36">
        <v>2</v>
      </c>
      <c r="F532" s="37">
        <v>121</v>
      </c>
      <c r="G532" s="38">
        <v>6283.3664751926945</v>
      </c>
      <c r="H532" s="38">
        <f>Table1[[#This Row],[Cost]]+IF(Table1[[#This Row],[n]]=0,0,IFERROR(VLOOKUP(Table1[[#This Row],[DRG]],HCPCs,5,0),0))</f>
        <v>6283.3664751926945</v>
      </c>
      <c r="I532" s="39">
        <v>0.8617000406301526</v>
      </c>
      <c r="J532" s="39">
        <f>Table1[[#This Row],[W (3M)]]-IFERROR((Table1[[#This Row],[W (3M)]]-Table1[[#This Row],[Adjusted Cost]]*Casemix/TotalCost)*EXP(-a/Table1[[#This Row],[n]]),)</f>
        <v>0.74864444530612562</v>
      </c>
      <c r="K532" s="39">
        <f>VLOOKUP(Table1[[#This Row],[BaseDRG]],BaseDRGTable,13+Table1[[#This Row],[severity]],FALSE)</f>
        <v>0.74864444530612562</v>
      </c>
      <c r="L532" s="39">
        <f>IF(Table1[[#This Row],[W (severity)]]&lt;Table1[[#This Row],[W (curr)]],MAX(Table1[[#This Row],[W (severity)]],0.7*Table1[[#This Row],[W (curr)]]),Table1[[#This Row],[W (severity)]])</f>
        <v>0.74864444530612562</v>
      </c>
      <c r="M532" s="39">
        <f>ROUND(IF(VLOOKUP(Table1[[#This Row],[BaseDRG]],BaseDRGTable,8,0)&gt;0,Table1[[#This Row],[w (limit)]]*Current_CaseMix/$L$797,Table1[[#This Row],[w (limit)]]),10)</f>
        <v>0.80256942180000002</v>
      </c>
      <c r="N532" s="41">
        <f>Table1[[#This Row],[n]]</f>
        <v>121</v>
      </c>
      <c r="O532" s="56">
        <v>0.78790653695654689</v>
      </c>
      <c r="P532" s="40">
        <f>Table1[[#This Row],[W (proposed)]]/Table1[[#This Row],[W (curr)]]-1</f>
        <v>1.8609929167603623E-2</v>
      </c>
      <c r="Q532" s="41">
        <f>RANK(Table1[[#This Row],[∆W%]],Table1[∆W%])</f>
        <v>391</v>
      </c>
      <c r="R532" s="55">
        <f>Table1[W (proposed)]-Table1[[#This Row],[W (curr)]]</f>
        <v>1.4662884843453128E-2</v>
      </c>
      <c r="S532" s="46"/>
      <c r="T532" s="45"/>
      <c r="U532" s="45"/>
      <c r="V532" s="45"/>
      <c r="W532" s="45"/>
    </row>
    <row r="533" spans="1:23" s="43" customFormat="1">
      <c r="A533" s="36">
        <v>114163</v>
      </c>
      <c r="B533" s="36" t="s">
        <v>19</v>
      </c>
      <c r="C533" s="36" t="s">
        <v>787</v>
      </c>
      <c r="D533" s="36">
        <v>11416</v>
      </c>
      <c r="E533" s="36">
        <v>3</v>
      </c>
      <c r="F533" s="37">
        <v>109</v>
      </c>
      <c r="G533" s="38">
        <v>13367.395949575894</v>
      </c>
      <c r="H533" s="38">
        <f>Table1[[#This Row],[Cost]]+IF(Table1[[#This Row],[n]]=0,0,IFERROR(VLOOKUP(Table1[[#This Row],[DRG]],HCPCs,5,0),0))</f>
        <v>13629.559277757582</v>
      </c>
      <c r="I533" s="39">
        <v>1.4786996083305577</v>
      </c>
      <c r="J533" s="39">
        <f>Table1[[#This Row],[W (3M)]]-IFERROR((Table1[[#This Row],[W (3M)]]-Table1[[#This Row],[Adjusted Cost]]*Casemix/TotalCost)*EXP(-a/Table1[[#This Row],[n]]),)</f>
        <v>1.621244681815736</v>
      </c>
      <c r="K533" s="39">
        <f>VLOOKUP(Table1[[#This Row],[BaseDRG]],BaseDRGTable,13+Table1[[#This Row],[severity]],FALSE)</f>
        <v>1.621244681815736</v>
      </c>
      <c r="L533" s="39">
        <f>IF(Table1[[#This Row],[W (severity)]]&lt;Table1[[#This Row],[W (curr)]],MAX(Table1[[#This Row],[W (severity)]],0.7*Table1[[#This Row],[W (curr)]]),Table1[[#This Row],[W (severity)]])</f>
        <v>1.621244681815736</v>
      </c>
      <c r="M533" s="39">
        <f>ROUND(IF(VLOOKUP(Table1[[#This Row],[BaseDRG]],BaseDRGTable,8,0)&gt;0,Table1[[#This Row],[w (limit)]]*Current_CaseMix/$L$797,Table1[[#This Row],[w (limit)]]),10)</f>
        <v>1.7380231899</v>
      </c>
      <c r="N533" s="41">
        <f>Table1[[#This Row],[n]]</f>
        <v>109</v>
      </c>
      <c r="O533" s="56">
        <v>2.1056406866113164</v>
      </c>
      <c r="P533" s="40">
        <f>Table1[[#This Row],[W (proposed)]]/Table1[[#This Row],[W (curr)]]-1</f>
        <v>-0.17458700292448115</v>
      </c>
      <c r="Q533" s="41">
        <f>RANK(Table1[[#This Row],[∆W%]],Table1[∆W%])</f>
        <v>617</v>
      </c>
      <c r="R533" s="55">
        <f>Table1[W (proposed)]-Table1[[#This Row],[W (curr)]]</f>
        <v>-0.36761749671131638</v>
      </c>
      <c r="S533" s="46"/>
      <c r="T533" s="45"/>
      <c r="U533" s="45"/>
      <c r="V533" s="45"/>
      <c r="W533" s="45"/>
    </row>
    <row r="534" spans="1:23" s="43" customFormat="1">
      <c r="A534" s="36">
        <v>121101</v>
      </c>
      <c r="B534" s="36" t="s">
        <v>20</v>
      </c>
      <c r="C534" s="36" t="s">
        <v>139</v>
      </c>
      <c r="D534" s="36">
        <v>12110</v>
      </c>
      <c r="E534" s="36">
        <v>1</v>
      </c>
      <c r="F534" s="37">
        <v>10</v>
      </c>
      <c r="G534" s="38">
        <v>12474.215909999999</v>
      </c>
      <c r="H534" s="38">
        <f>Table1[[#This Row],[Cost]]+IF(Table1[[#This Row],[n]]=0,0,IFERROR(VLOOKUP(Table1[[#This Row],[DRG]],HCPCs,5,0),0))</f>
        <v>12474.215909999999</v>
      </c>
      <c r="I534" s="39">
        <v>1.2454010708000001</v>
      </c>
      <c r="J534" s="39">
        <f>Table1[[#This Row],[W (3M)]]-IFERROR((Table1[[#This Row],[W (3M)]]-Table1[[#This Row],[Adjusted Cost]]*Casemix/TotalCost)*EXP(-a/Table1[[#This Row],[n]]),)</f>
        <v>1.4663728113080861</v>
      </c>
      <c r="K534" s="39">
        <f>VLOOKUP(Table1[[#This Row],[BaseDRG]],BaseDRGTable,13+Table1[[#This Row],[severity]],FALSE)</f>
        <v>1.4663728113080861</v>
      </c>
      <c r="L534" s="39">
        <f>IF(Table1[[#This Row],[W (severity)]]&lt;Table1[[#This Row],[W (curr)]],MAX(Table1[[#This Row],[W (severity)]],0.7*Table1[[#This Row],[W (curr)]]),Table1[[#This Row],[W (severity)]])</f>
        <v>1.4663728113080861</v>
      </c>
      <c r="M534" s="39">
        <f>ROUND(IF(VLOOKUP(Table1[[#This Row],[BaseDRG]],BaseDRGTable,8,0)&gt;0,Table1[[#This Row],[w (limit)]]*Current_CaseMix/$L$797,Table1[[#This Row],[w (limit)]]),10)</f>
        <v>1.5719958743</v>
      </c>
      <c r="N534" s="41">
        <f>Table1[[#This Row],[n]]</f>
        <v>10</v>
      </c>
      <c r="O534" s="56">
        <v>1.6715164850139042</v>
      </c>
      <c r="P534" s="40">
        <f>Table1[[#This Row],[W (proposed)]]/Table1[[#This Row],[W (curr)]]-1</f>
        <v>-5.9539114095591095E-2</v>
      </c>
      <c r="Q534" s="41">
        <f>RANK(Table1[[#This Row],[∆W%]],Table1[∆W%])</f>
        <v>505</v>
      </c>
      <c r="R534" s="55">
        <f>Table1[W (proposed)]-Table1[[#This Row],[W (curr)]]</f>
        <v>-9.9520610713904167E-2</v>
      </c>
      <c r="S534" s="46"/>
      <c r="T534" s="45"/>
      <c r="U534" s="45"/>
      <c r="V534" s="45"/>
      <c r="W534" s="45"/>
    </row>
    <row r="535" spans="1:23" s="43" customFormat="1">
      <c r="A535" s="36">
        <v>121102</v>
      </c>
      <c r="B535" s="36" t="s">
        <v>20</v>
      </c>
      <c r="C535" s="36" t="s">
        <v>452</v>
      </c>
      <c r="D535" s="36">
        <v>12110</v>
      </c>
      <c r="E535" s="36">
        <v>2</v>
      </c>
      <c r="F535" s="37">
        <v>2</v>
      </c>
      <c r="G535" s="38">
        <v>17161.367299999994</v>
      </c>
      <c r="H535" s="38">
        <f>Table1[[#This Row],[Cost]]+IF(Table1[[#This Row],[n]]=0,0,IFERROR(VLOOKUP(Table1[[#This Row],[DRG]],HCPCs,5,0),0))</f>
        <v>17161.367299999994</v>
      </c>
      <c r="I535" s="39">
        <v>1.430000623</v>
      </c>
      <c r="J535" s="39">
        <f>Table1[[#This Row],[W (3M)]]-IFERROR((Table1[[#This Row],[W (3M)]]-Table1[[#This Row],[Adjusted Cost]]*Casemix/TotalCost)*EXP(-a/Table1[[#This Row],[n]]),)</f>
        <v>1.8406902994035557</v>
      </c>
      <c r="K535" s="39">
        <f>VLOOKUP(Table1[[#This Row],[BaseDRG]],BaseDRGTable,13+Table1[[#This Row],[severity]],FALSE)</f>
        <v>1.8406902994035557</v>
      </c>
      <c r="L535" s="39">
        <f>IF(Table1[[#This Row],[W (severity)]]&lt;Table1[[#This Row],[W (curr)]],MAX(Table1[[#This Row],[W (severity)]],0.7*Table1[[#This Row],[W (curr)]]),Table1[[#This Row],[W (severity)]])</f>
        <v>1.8406902994035557</v>
      </c>
      <c r="M535" s="39">
        <f>ROUND(IF(VLOOKUP(Table1[[#This Row],[BaseDRG]],BaseDRGTable,8,0)&gt;0,Table1[[#This Row],[w (limit)]]*Current_CaseMix/$L$797,Table1[[#This Row],[w (limit)]]),10)</f>
        <v>1.9732755096000001</v>
      </c>
      <c r="N535" s="41">
        <f>Table1[[#This Row],[n]]</f>
        <v>2</v>
      </c>
      <c r="O535" s="56">
        <v>1.9192769871228965</v>
      </c>
      <c r="P535" s="40">
        <f>Table1[[#This Row],[W (proposed)]]/Table1[[#This Row],[W (curr)]]-1</f>
        <v>2.8134825165621491E-2</v>
      </c>
      <c r="Q535" s="41">
        <f>RANK(Table1[[#This Row],[∆W%]],Table1[∆W%])</f>
        <v>382</v>
      </c>
      <c r="R535" s="55">
        <f>Table1[W (proposed)]-Table1[[#This Row],[W (curr)]]</f>
        <v>5.3998522477103572E-2</v>
      </c>
      <c r="S535" s="46"/>
      <c r="T535" s="45"/>
      <c r="U535" s="45"/>
      <c r="V535" s="45"/>
      <c r="W535" s="45"/>
    </row>
    <row r="536" spans="1:23" s="43" customFormat="1">
      <c r="A536" s="36">
        <v>121103</v>
      </c>
      <c r="B536" s="36" t="s">
        <v>20</v>
      </c>
      <c r="C536" s="36" t="s">
        <v>562</v>
      </c>
      <c r="D536" s="36">
        <v>12110</v>
      </c>
      <c r="E536" s="36">
        <v>3</v>
      </c>
      <c r="F536" s="37">
        <v>2</v>
      </c>
      <c r="G536" s="38">
        <v>14862.29</v>
      </c>
      <c r="H536" s="38">
        <f>Table1[[#This Row],[Cost]]+IF(Table1[[#This Row],[n]]=0,0,IFERROR(VLOOKUP(Table1[[#This Row],[DRG]],HCPCs,5,0),0))</f>
        <v>14902.520253035147</v>
      </c>
      <c r="I536" s="39">
        <v>2.5548665638000001</v>
      </c>
      <c r="J536" s="39">
        <f>Table1[[#This Row],[W (3M)]]-IFERROR((Table1[[#This Row],[W (3M)]]-Table1[[#This Row],[Adjusted Cost]]*Casemix/TotalCost)*EXP(-a/Table1[[#This Row],[n]]),)</f>
        <v>2.0313102446806139</v>
      </c>
      <c r="K536" s="39">
        <f>VLOOKUP(Table1[[#This Row],[BaseDRG]],BaseDRGTable,13+Table1[[#This Row],[severity]],FALSE)</f>
        <v>2.0313102446806139</v>
      </c>
      <c r="L536" s="39">
        <f>IF(Table1[[#This Row],[W (severity)]]&lt;Table1[[#This Row],[W (curr)]],MAX(Table1[[#This Row],[W (severity)]],0.7*Table1[[#This Row],[W (curr)]]),Table1[[#This Row],[W (severity)]])</f>
        <v>2.0313102446806139</v>
      </c>
      <c r="M536" s="39">
        <f>ROUND(IF(VLOOKUP(Table1[[#This Row],[BaseDRG]],BaseDRGTable,8,0)&gt;0,Table1[[#This Row],[w (limit)]]*Current_CaseMix/$L$797,Table1[[#This Row],[w (limit)]]),10)</f>
        <v>2.1776258394000001</v>
      </c>
      <c r="N536" s="41">
        <f>Table1[[#This Row],[n]]</f>
        <v>2</v>
      </c>
      <c r="O536" s="56">
        <v>2.5215721183600364</v>
      </c>
      <c r="P536" s="40">
        <f>Table1[[#This Row],[W (proposed)]]/Table1[[#This Row],[W (curr)]]-1</f>
        <v>-0.13640152365887115</v>
      </c>
      <c r="Q536" s="41">
        <f>RANK(Table1[[#This Row],[∆W%]],Table1[∆W%])</f>
        <v>575</v>
      </c>
      <c r="R536" s="48">
        <f>Table1[W (proposed)]-Table1[[#This Row],[W (curr)]]</f>
        <v>-0.34394627896003627</v>
      </c>
      <c r="S536" s="46"/>
      <c r="T536" s="45"/>
      <c r="U536" s="45"/>
      <c r="V536" s="45"/>
      <c r="W536" s="45"/>
    </row>
    <row r="537" spans="1:23" s="43" customFormat="1">
      <c r="A537" s="36">
        <v>121111</v>
      </c>
      <c r="B537" s="36" t="s">
        <v>20</v>
      </c>
      <c r="C537" s="36" t="s">
        <v>87</v>
      </c>
      <c r="D537" s="36">
        <v>12111</v>
      </c>
      <c r="E537" s="36">
        <v>1</v>
      </c>
      <c r="F537" s="37">
        <v>56</v>
      </c>
      <c r="G537" s="38">
        <v>4986.3181735512117</v>
      </c>
      <c r="H537" s="38">
        <f>Table1[[#This Row],[Cost]]+IF(Table1[[#This Row],[n]]=0,0,IFERROR(VLOOKUP(Table1[[#This Row],[DRG]],HCPCs,5,0),0))</f>
        <v>12758.612511418989</v>
      </c>
      <c r="I537" s="39">
        <v>1.3537994552155868</v>
      </c>
      <c r="J537" s="39">
        <f>Table1[[#This Row],[W (3M)]]-IFERROR((Table1[[#This Row],[W (3M)]]-Table1[[#This Row],[Adjusted Cost]]*Casemix/TotalCost)*EXP(-a/Table1[[#This Row],[n]]),)</f>
        <v>1.516290011883463</v>
      </c>
      <c r="K537" s="39">
        <f>VLOOKUP(Table1[[#This Row],[BaseDRG]],BaseDRGTable,13+Table1[[#This Row],[severity]],FALSE)</f>
        <v>1.516290011883463</v>
      </c>
      <c r="L537" s="39">
        <f>IF(Table1[[#This Row],[W (severity)]]&lt;Table1[[#This Row],[W (curr)]],MAX(Table1[[#This Row],[W (severity)]],0.7*Table1[[#This Row],[W (curr)]]),Table1[[#This Row],[W (severity)]])</f>
        <v>1.516290011883463</v>
      </c>
      <c r="M537" s="39">
        <f>ROUND(IF(VLOOKUP(Table1[[#This Row],[BaseDRG]],BaseDRGTable,8,0)&gt;0,Table1[[#This Row],[w (limit)]]*Current_CaseMix/$L$797,Table1[[#This Row],[w (limit)]]),10)</f>
        <v>1.6255086186000001</v>
      </c>
      <c r="N537" s="41">
        <f>Table1[[#This Row],[n]]</f>
        <v>56</v>
      </c>
      <c r="O537" s="56">
        <v>1.2144408373702424</v>
      </c>
      <c r="P537" s="40">
        <f>Table1[[#This Row],[W (proposed)]]/Table1[[#This Row],[W (curr)]]-1</f>
        <v>0.3384831673808717</v>
      </c>
      <c r="Q537" s="41">
        <f>RANK(Table1[[#This Row],[∆W%]],Table1[∆W%])</f>
        <v>153</v>
      </c>
      <c r="R537" s="55">
        <f>Table1[W (proposed)]-Table1[[#This Row],[W (curr)]]</f>
        <v>0.41106778122975762</v>
      </c>
      <c r="S537" s="46"/>
      <c r="T537" s="45"/>
      <c r="U537" s="45"/>
      <c r="V537" s="45"/>
      <c r="W537" s="45"/>
    </row>
    <row r="538" spans="1:23" s="43" customFormat="1">
      <c r="A538" s="36">
        <v>121112</v>
      </c>
      <c r="B538" s="36" t="s">
        <v>20</v>
      </c>
      <c r="C538" s="36" t="s">
        <v>566</v>
      </c>
      <c r="D538" s="36">
        <v>12111</v>
      </c>
      <c r="E538" s="36">
        <v>2</v>
      </c>
      <c r="F538" s="37">
        <v>10</v>
      </c>
      <c r="G538" s="38">
        <v>7324.5461099999993</v>
      </c>
      <c r="H538" s="38">
        <f>Table1[[#This Row],[Cost]]+IF(Table1[[#This Row],[n]]=0,0,IFERROR(VLOOKUP(Table1[[#This Row],[DRG]],HCPCs,5,0),0))</f>
        <v>17393.903510906493</v>
      </c>
      <c r="I538" s="39">
        <v>1.5458858987999999</v>
      </c>
      <c r="J538" s="39">
        <f>Table1[[#This Row],[W (3M)]]-IFERROR((Table1[[#This Row],[W (3M)]]-Table1[[#This Row],[Adjusted Cost]]*Casemix/TotalCost)*EXP(-a/Table1[[#This Row],[n]]),)</f>
        <v>2.0300327019739601</v>
      </c>
      <c r="K538" s="39">
        <f>VLOOKUP(Table1[[#This Row],[BaseDRG]],BaseDRGTable,13+Table1[[#This Row],[severity]],FALSE)</f>
        <v>1.7314317411131299</v>
      </c>
      <c r="L538" s="39">
        <f>IF(Table1[[#This Row],[W (severity)]]&lt;Table1[[#This Row],[W (curr)]],MAX(Table1[[#This Row],[W (severity)]],0.7*Table1[[#This Row],[W (curr)]]),Table1[[#This Row],[W (severity)]])</f>
        <v>1.7314317411131299</v>
      </c>
      <c r="M538" s="39">
        <f>ROUND(IF(VLOOKUP(Table1[[#This Row],[BaseDRG]],BaseDRGTable,8,0)&gt;0,Table1[[#This Row],[w (limit)]]*Current_CaseMix/$L$797,Table1[[#This Row],[w (limit)]]),10)</f>
        <v>1.8561470403</v>
      </c>
      <c r="N538" s="41">
        <f>Table1[[#This Row],[n]]</f>
        <v>10</v>
      </c>
      <c r="O538" s="56">
        <v>1.386754115009269</v>
      </c>
      <c r="P538" s="40">
        <f>Table1[[#This Row],[W (proposed)]]/Table1[[#This Row],[W (curr)]]-1</f>
        <v>0.33848316742697637</v>
      </c>
      <c r="Q538" s="41">
        <f>RANK(Table1[[#This Row],[∆W%]],Table1[∆W%])</f>
        <v>152</v>
      </c>
      <c r="R538" s="55">
        <f>Table1[W (proposed)]-Table1[[#This Row],[W (curr)]]</f>
        <v>0.46939292529073096</v>
      </c>
      <c r="S538" s="46"/>
      <c r="T538" s="45"/>
      <c r="U538" s="45"/>
      <c r="V538" s="45"/>
      <c r="W538" s="45"/>
    </row>
    <row r="539" spans="1:23" s="43" customFormat="1">
      <c r="A539" s="36">
        <v>121113</v>
      </c>
      <c r="B539" s="36" t="s">
        <v>20</v>
      </c>
      <c r="C539" s="36" t="s">
        <v>573</v>
      </c>
      <c r="D539" s="36">
        <v>12111</v>
      </c>
      <c r="E539" s="36">
        <v>3</v>
      </c>
      <c r="F539" s="37">
        <v>1</v>
      </c>
      <c r="G539" s="38">
        <v>3156.9860999999996</v>
      </c>
      <c r="H539" s="38">
        <f>Table1[[#This Row],[Cost]]+IF(Table1[[#This Row],[n]]=0,0,IFERROR(VLOOKUP(Table1[[#This Row],[DRG]],HCPCs,5,0),0))</f>
        <v>3156.9860999999996</v>
      </c>
      <c r="I539" s="39">
        <v>2.9567957964499998</v>
      </c>
      <c r="J539" s="39">
        <f>Table1[[#This Row],[W (3M)]]-IFERROR((Table1[[#This Row],[W (3M)]]-Table1[[#This Row],[Adjusted Cost]]*Casemix/TotalCost)*EXP(-a/Table1[[#This Row],[n]]),)</f>
        <v>1.7970655698023328</v>
      </c>
      <c r="K539" s="39">
        <f>VLOOKUP(Table1[[#This Row],[BaseDRG]],BaseDRGTable,13+Table1[[#This Row],[severity]],FALSE)</f>
        <v>2.4360392423687522</v>
      </c>
      <c r="L539" s="39">
        <f>IF(Table1[[#This Row],[W (severity)]]&lt;Table1[[#This Row],[W (curr)]],MAX(Table1[[#This Row],[W (severity)]],0.7*Table1[[#This Row],[W (curr)]]),Table1[[#This Row],[W (severity)]])</f>
        <v>2.4360392423687522</v>
      </c>
      <c r="M539" s="39">
        <f>ROUND(IF(VLOOKUP(Table1[[#This Row],[BaseDRG]],BaseDRGTable,8,0)&gt;0,Table1[[#This Row],[w (limit)]]*Current_CaseMix/$L$797,Table1[[#This Row],[w (limit)]]),10)</f>
        <v>2.6115075300999999</v>
      </c>
      <c r="N539" s="41">
        <f>Table1[[#This Row],[n]]</f>
        <v>1</v>
      </c>
      <c r="O539" s="56">
        <v>2.6524265090664576</v>
      </c>
      <c r="P539" s="40">
        <f>Table1[[#This Row],[W (proposed)]]/Table1[[#This Row],[W (curr)]]-1</f>
        <v>-1.5426998194517205E-2</v>
      </c>
      <c r="Q539" s="41">
        <f>RANK(Table1[[#This Row],[∆W%]],Table1[∆W%])</f>
        <v>463</v>
      </c>
      <c r="R539" s="55">
        <f>Table1[W (proposed)]-Table1[[#This Row],[W (curr)]]</f>
        <v>-4.0918978966457686E-2</v>
      </c>
      <c r="S539" s="46"/>
      <c r="T539" s="45"/>
      <c r="U539" s="45"/>
      <c r="V539" s="45"/>
      <c r="W539" s="45"/>
    </row>
    <row r="540" spans="1:23" s="43" customFormat="1">
      <c r="A540" s="36">
        <v>121121</v>
      </c>
      <c r="B540" s="36" t="s">
        <v>20</v>
      </c>
      <c r="C540" s="36" t="s">
        <v>272</v>
      </c>
      <c r="D540" s="36">
        <v>12112</v>
      </c>
      <c r="E540" s="36">
        <v>1</v>
      </c>
      <c r="F540" s="37">
        <v>702</v>
      </c>
      <c r="G540" s="38">
        <v>4139.6480540754692</v>
      </c>
      <c r="H540" s="38">
        <f>Table1[[#This Row],[Cost]]+IF(Table1[[#This Row],[n]]=0,0,IFERROR(VLOOKUP(Table1[[#This Row],[DRG]],HCPCs,5,0),0))</f>
        <v>4139.6480540754692</v>
      </c>
      <c r="I540" s="39">
        <v>0.64129994531881684</v>
      </c>
      <c r="J540" s="39">
        <f>Table1[[#This Row],[W (3M)]]-IFERROR((Table1[[#This Row],[W (3M)]]-Table1[[#This Row],[Adjusted Cost]]*Casemix/TotalCost)*EXP(-a/Table1[[#This Row],[n]]),)</f>
        <v>0.49290188834683024</v>
      </c>
      <c r="K540" s="39">
        <f>VLOOKUP(Table1[[#This Row],[BaseDRG]],BaseDRGTable,13+Table1[[#This Row],[severity]],FALSE)</f>
        <v>0.49290188834683024</v>
      </c>
      <c r="L540" s="39">
        <f>IF(Table1[[#This Row],[W (severity)]]&lt;Table1[[#This Row],[W (curr)]],MAX(Table1[[#This Row],[W (severity)]],0.7*Table1[[#This Row],[W (curr)]]),Table1[[#This Row],[W (severity)]])</f>
        <v>0.49290188834683024</v>
      </c>
      <c r="M540" s="39">
        <f>ROUND(IF(VLOOKUP(Table1[[#This Row],[BaseDRG]],BaseDRGTable,8,0)&gt;0,Table1[[#This Row],[w (limit)]]*Current_CaseMix/$L$797,Table1[[#This Row],[w (limit)]]),10)</f>
        <v>0.52840568850000003</v>
      </c>
      <c r="N540" s="41">
        <f>Table1[[#This Row],[n]]</f>
        <v>702</v>
      </c>
      <c r="O540" s="56">
        <v>0.40149309103131564</v>
      </c>
      <c r="P540" s="40">
        <f>Table1[[#This Row],[W (proposed)]]/Table1[[#This Row],[W (curr)]]-1</f>
        <v>0.3161015726140739</v>
      </c>
      <c r="Q540" s="41">
        <f>RANK(Table1[[#This Row],[∆W%]],Table1[∆W%])</f>
        <v>162</v>
      </c>
      <c r="R540" s="55">
        <f>Table1[W (proposed)]-Table1[[#This Row],[W (curr)]]</f>
        <v>0.12691259746868438</v>
      </c>
      <c r="S540" s="46"/>
      <c r="T540" s="45"/>
      <c r="U540" s="45"/>
      <c r="V540" s="45"/>
      <c r="W540" s="45"/>
    </row>
    <row r="541" spans="1:23" s="43" customFormat="1">
      <c r="A541" s="36">
        <v>121122</v>
      </c>
      <c r="B541" s="36" t="s">
        <v>20</v>
      </c>
      <c r="C541" s="36" t="s">
        <v>620</v>
      </c>
      <c r="D541" s="36">
        <v>12112</v>
      </c>
      <c r="E541" s="36">
        <v>2</v>
      </c>
      <c r="F541" s="37">
        <v>21</v>
      </c>
      <c r="G541" s="38">
        <v>6054.4927200000011</v>
      </c>
      <c r="H541" s="38">
        <f>Table1[[#This Row],[Cost]]+IF(Table1[[#This Row],[n]]=0,0,IFERROR(VLOOKUP(Table1[[#This Row],[DRG]],HCPCs,5,0),0))</f>
        <v>6054.4927200000011</v>
      </c>
      <c r="I541" s="39">
        <v>1.2209017852250001</v>
      </c>
      <c r="J541" s="39">
        <f>Table1[[#This Row],[W (3M)]]-IFERROR((Table1[[#This Row],[W (3M)]]-Table1[[#This Row],[Adjusted Cost]]*Casemix/TotalCost)*EXP(-a/Table1[[#This Row],[n]]),)</f>
        <v>0.7393508838766405</v>
      </c>
      <c r="K541" s="39">
        <f>VLOOKUP(Table1[[#This Row],[BaseDRG]],BaseDRGTable,13+Table1[[#This Row],[severity]],FALSE)</f>
        <v>0.7393508838766405</v>
      </c>
      <c r="L541" s="39">
        <f>IF(Table1[[#This Row],[W (severity)]]&lt;Table1[[#This Row],[W (curr)]],MAX(Table1[[#This Row],[W (severity)]],0.7*Table1[[#This Row],[W (curr)]]),Table1[[#This Row],[W (severity)]])</f>
        <v>0.7393508838766405</v>
      </c>
      <c r="M541" s="39">
        <f>ROUND(IF(VLOOKUP(Table1[[#This Row],[BaseDRG]],BaseDRGTable,8,0)&gt;0,Table1[[#This Row],[w (limit)]]*Current_CaseMix/$L$797,Table1[[#This Row],[w (limit)]]),10)</f>
        <v>0.7926064437</v>
      </c>
      <c r="N541" s="41">
        <f>Table1[[#This Row],[n]]</f>
        <v>21</v>
      </c>
      <c r="O541" s="56">
        <v>0.64358122940411799</v>
      </c>
      <c r="P541" s="40">
        <f>Table1[[#This Row],[W (proposed)]]/Table1[[#This Row],[W (curr)]]-1</f>
        <v>0.23155618512034937</v>
      </c>
      <c r="Q541" s="41">
        <f>RANK(Table1[[#This Row],[∆W%]],Table1[∆W%])</f>
        <v>212</v>
      </c>
      <c r="R541" s="55">
        <f>Table1[W (proposed)]-Table1[[#This Row],[W (curr)]]</f>
        <v>0.149025214295882</v>
      </c>
      <c r="S541" s="46"/>
      <c r="T541" s="45"/>
      <c r="U541" s="45"/>
      <c r="V541" s="45"/>
      <c r="W541" s="45"/>
    </row>
    <row r="542" spans="1:23" s="43" customFormat="1">
      <c r="A542" s="36">
        <v>121123</v>
      </c>
      <c r="B542" s="36" t="s">
        <v>20</v>
      </c>
      <c r="C542" s="36" t="s">
        <v>633</v>
      </c>
      <c r="D542" s="36">
        <v>12112</v>
      </c>
      <c r="E542" s="36">
        <v>3</v>
      </c>
      <c r="F542" s="37">
        <v>6</v>
      </c>
      <c r="G542" s="38">
        <v>7367.6560999999992</v>
      </c>
      <c r="H542" s="38">
        <f>Table1[[#This Row],[Cost]]+IF(Table1[[#This Row],[n]]=0,0,IFERROR(VLOOKUP(Table1[[#This Row],[DRG]],HCPCs,5,0),0))</f>
        <v>7407.8863530351446</v>
      </c>
      <c r="I542" s="39">
        <v>2.86139803405</v>
      </c>
      <c r="J542" s="39">
        <f>Table1[[#This Row],[W (3M)]]-IFERROR((Table1[[#This Row],[W (3M)]]-Table1[[#This Row],[Adjusted Cost]]*Casemix/TotalCost)*EXP(-a/Table1[[#This Row],[n]]),)</f>
        <v>1.1288571863850803</v>
      </c>
      <c r="K542" s="39">
        <f>VLOOKUP(Table1[[#This Row],[BaseDRG]],BaseDRGTable,13+Table1[[#This Row],[severity]],FALSE)</f>
        <v>1.1288571863850803</v>
      </c>
      <c r="L542" s="39">
        <f>IF(Table1[[#This Row],[W (severity)]]&lt;Table1[[#This Row],[W (curr)]],MAX(Table1[[#This Row],[W (severity)]],0.7*Table1[[#This Row],[W (curr)]]),Table1[[#This Row],[W (severity)]])</f>
        <v>1.1288571863850803</v>
      </c>
      <c r="M542" s="39">
        <f>ROUND(IF(VLOOKUP(Table1[[#This Row],[BaseDRG]],BaseDRGTable,8,0)&gt;0,Table1[[#This Row],[w (limit)]]*Current_CaseMix/$L$797,Table1[[#This Row],[w (limit)]]),10)</f>
        <v>1.2101689461</v>
      </c>
      <c r="N542" s="41">
        <f>Table1[[#This Row],[n]]</f>
        <v>6</v>
      </c>
      <c r="O542" s="56">
        <v>1.5287326976571745</v>
      </c>
      <c r="P542" s="40">
        <f>Table1[[#This Row],[W (proposed)]]/Table1[[#This Row],[W (curr)]]-1</f>
        <v>-0.2083842074192449</v>
      </c>
      <c r="Q542" s="41">
        <f>RANK(Table1[[#This Row],[∆W%]],Table1[∆W%])</f>
        <v>647</v>
      </c>
      <c r="R542" s="55">
        <f>Table1[W (proposed)]-Table1[[#This Row],[W (curr)]]</f>
        <v>-0.31856375155717442</v>
      </c>
      <c r="S542" s="46"/>
      <c r="T542" s="45"/>
      <c r="U542" s="45"/>
      <c r="V542" s="45"/>
      <c r="W542" s="45"/>
    </row>
    <row r="543" spans="1:23" s="43" customFormat="1">
      <c r="A543" s="36">
        <v>121131</v>
      </c>
      <c r="B543" s="36" t="s">
        <v>20</v>
      </c>
      <c r="C543" s="36" t="s">
        <v>135</v>
      </c>
      <c r="D543" s="36">
        <v>12113</v>
      </c>
      <c r="E543" s="36">
        <v>1</v>
      </c>
      <c r="F543" s="37">
        <v>129</v>
      </c>
      <c r="G543" s="38">
        <v>4524.4012104979629</v>
      </c>
      <c r="H543" s="38">
        <f>Table1[[#This Row],[Cost]]+IF(Table1[[#This Row],[n]]=0,0,IFERROR(VLOOKUP(Table1[[#This Row],[DRG]],HCPCs,5,0),0))</f>
        <v>4524.4012104979629</v>
      </c>
      <c r="I543" s="39">
        <v>0.79890005998257796</v>
      </c>
      <c r="J543" s="39">
        <f>Table1[[#This Row],[W (3M)]]-IFERROR((Table1[[#This Row],[W (3M)]]-Table1[[#This Row],[Adjusted Cost]]*Casemix/TotalCost)*EXP(-a/Table1[[#This Row],[n]]),)</f>
        <v>0.5401386585220882</v>
      </c>
      <c r="K543" s="39">
        <f>VLOOKUP(Table1[[#This Row],[BaseDRG]],BaseDRGTable,13+Table1[[#This Row],[severity]],FALSE)</f>
        <v>0.5401386585220882</v>
      </c>
      <c r="L543" s="39">
        <f>IF(Table1[[#This Row],[W (severity)]]&lt;Table1[[#This Row],[W (curr)]],MAX(Table1[[#This Row],[W (severity)]],0.7*Table1[[#This Row],[W (curr)]]),Table1[[#This Row],[W (severity)]])</f>
        <v>0.5401386585220882</v>
      </c>
      <c r="M543" s="39">
        <f>ROUND(IF(VLOOKUP(Table1[[#This Row],[BaseDRG]],BaseDRGTable,8,0)&gt;0,Table1[[#This Row],[w (limit)]]*Current_CaseMix/$L$797,Table1[[#This Row],[w (limit)]]),10)</f>
        <v>0.57904493059999995</v>
      </c>
      <c r="N543" s="41">
        <f>Table1[[#This Row],[n]]</f>
        <v>129</v>
      </c>
      <c r="O543" s="56">
        <v>0.49267210340804801</v>
      </c>
      <c r="P543" s="40">
        <f>Table1[[#This Row],[W (proposed)]]/Table1[[#This Row],[W (curr)]]-1</f>
        <v>0.17531503528304104</v>
      </c>
      <c r="Q543" s="41">
        <f>RANK(Table1[[#This Row],[∆W%]],Table1[∆W%])</f>
        <v>245</v>
      </c>
      <c r="R543" s="55">
        <f>Table1[W (proposed)]-Table1[[#This Row],[W (curr)]]</f>
        <v>8.637282719195194E-2</v>
      </c>
      <c r="S543" s="46"/>
      <c r="T543" s="45"/>
      <c r="U543" s="45"/>
      <c r="V543" s="45"/>
      <c r="W543" s="45"/>
    </row>
    <row r="544" spans="1:23" s="43" customFormat="1">
      <c r="A544" s="36">
        <v>121132</v>
      </c>
      <c r="B544" s="36" t="s">
        <v>20</v>
      </c>
      <c r="C544" s="36" t="s">
        <v>625</v>
      </c>
      <c r="D544" s="36">
        <v>12113</v>
      </c>
      <c r="E544" s="36">
        <v>2</v>
      </c>
      <c r="F544" s="37">
        <v>15</v>
      </c>
      <c r="G544" s="38">
        <v>8629.9026466666655</v>
      </c>
      <c r="H544" s="38">
        <f>Table1[[#This Row],[Cost]]+IF(Table1[[#This Row],[n]]=0,0,IFERROR(VLOOKUP(Table1[[#This Row],[DRG]],HCPCs,5,0),0))</f>
        <v>8629.9026466666655</v>
      </c>
      <c r="I544" s="39">
        <v>1.3191970788923078</v>
      </c>
      <c r="J544" s="39">
        <f>Table1[[#This Row],[W (3M)]]-IFERROR((Table1[[#This Row],[W (3M)]]-Table1[[#This Row],[Adjusted Cost]]*Casemix/TotalCost)*EXP(-a/Table1[[#This Row],[n]]),)</f>
        <v>1.0423625571672381</v>
      </c>
      <c r="K544" s="39">
        <f>VLOOKUP(Table1[[#This Row],[BaseDRG]],BaseDRGTable,13+Table1[[#This Row],[severity]],FALSE)</f>
        <v>1.0423625571672381</v>
      </c>
      <c r="L544" s="39">
        <f>IF(Table1[[#This Row],[W (severity)]]&lt;Table1[[#This Row],[W (curr)]],MAX(Table1[[#This Row],[W (severity)]],0.7*Table1[[#This Row],[W (curr)]]),Table1[[#This Row],[W (severity)]])</f>
        <v>1.0423625571672381</v>
      </c>
      <c r="M544" s="39">
        <f>ROUND(IF(VLOOKUP(Table1[[#This Row],[BaseDRG]],BaseDRGTable,8,0)&gt;0,Table1[[#This Row],[w (limit)]]*Current_CaseMix/$L$797,Table1[[#This Row],[w (limit)]]),10)</f>
        <v>1.1174440952</v>
      </c>
      <c r="N544" s="41">
        <f>Table1[[#This Row],[n]]</f>
        <v>15</v>
      </c>
      <c r="O544" s="56">
        <v>0.85286831456715406</v>
      </c>
      <c r="P544" s="40">
        <f>Table1[[#This Row],[W (proposed)]]/Table1[[#This Row],[W (curr)]]-1</f>
        <v>0.31021879475862923</v>
      </c>
      <c r="Q544" s="41">
        <f>RANK(Table1[[#This Row],[∆W%]],Table1[∆W%])</f>
        <v>166</v>
      </c>
      <c r="R544" s="55">
        <f>Table1[W (proposed)]-Table1[[#This Row],[W (curr)]]</f>
        <v>0.26457578063284592</v>
      </c>
      <c r="S544" s="46"/>
      <c r="T544" s="45"/>
      <c r="U544" s="45"/>
      <c r="V544" s="45"/>
      <c r="W544" s="45"/>
    </row>
    <row r="545" spans="1:23" s="43" customFormat="1">
      <c r="A545" s="36">
        <v>121133</v>
      </c>
      <c r="B545" s="36" t="s">
        <v>20</v>
      </c>
      <c r="C545" s="36" t="s">
        <v>533</v>
      </c>
      <c r="D545" s="36">
        <v>12113</v>
      </c>
      <c r="E545" s="36">
        <v>3</v>
      </c>
      <c r="F545" s="37">
        <v>4</v>
      </c>
      <c r="G545" s="38">
        <v>9027.3817750000017</v>
      </c>
      <c r="H545" s="38">
        <f>Table1[[#This Row],[Cost]]+IF(Table1[[#This Row],[n]]=0,0,IFERROR(VLOOKUP(Table1[[#This Row],[DRG]],HCPCs,5,0),0))</f>
        <v>9027.3817750000017</v>
      </c>
      <c r="I545" s="39">
        <v>2.5947784336000002</v>
      </c>
      <c r="J545" s="39">
        <f>Table1[[#This Row],[W (3M)]]-IFERROR((Table1[[#This Row],[W (3M)]]-Table1[[#This Row],[Adjusted Cost]]*Casemix/TotalCost)*EXP(-a/Table1[[#This Row],[n]]),)</f>
        <v>1.3500864823454068</v>
      </c>
      <c r="K545" s="39">
        <f>VLOOKUP(Table1[[#This Row],[BaseDRG]],BaseDRGTable,13+Table1[[#This Row],[severity]],FALSE)</f>
        <v>1.3500864823454068</v>
      </c>
      <c r="L545" s="39">
        <f>IF(Table1[[#This Row],[W (severity)]]&lt;Table1[[#This Row],[W (curr)]],MAX(Table1[[#This Row],[W (severity)]],0.7*Table1[[#This Row],[W (curr)]]),Table1[[#This Row],[W (severity)]])</f>
        <v>1.8344534838113666</v>
      </c>
      <c r="M545" s="39">
        <f>ROUND(IF(VLOOKUP(Table1[[#This Row],[BaseDRG]],BaseDRGTable,8,0)&gt;0,Table1[[#This Row],[w (limit)]]*Current_CaseMix/$L$797,Table1[[#This Row],[w (limit)]]),10)</f>
        <v>1.9665894552000001</v>
      </c>
      <c r="N545" s="41">
        <f>Table1[[#This Row],[n]]</f>
        <v>4</v>
      </c>
      <c r="O545" s="56">
        <v>2.6206478340162382</v>
      </c>
      <c r="P545" s="40">
        <f>Table1[[#This Row],[W (proposed)]]/Table1[[#This Row],[W (curr)]]-1</f>
        <v>-0.24957889050428794</v>
      </c>
      <c r="Q545" s="41">
        <f>RANK(Table1[[#This Row],[∆W%]],Table1[∆W%])</f>
        <v>761</v>
      </c>
      <c r="R545" s="48">
        <f>Table1[W (proposed)]-Table1[[#This Row],[W (curr)]]</f>
        <v>-0.65405837881623818</v>
      </c>
      <c r="S545" s="46"/>
      <c r="T545" s="45"/>
      <c r="U545" s="45"/>
      <c r="V545" s="45"/>
      <c r="W545" s="45"/>
    </row>
    <row r="546" spans="1:23" s="43" customFormat="1">
      <c r="A546" s="36">
        <v>121141</v>
      </c>
      <c r="B546" s="36" t="s">
        <v>20</v>
      </c>
      <c r="C546" s="36" t="s">
        <v>233</v>
      </c>
      <c r="D546" s="36">
        <v>12114</v>
      </c>
      <c r="E546" s="36">
        <v>1</v>
      </c>
      <c r="F546" s="37">
        <v>100</v>
      </c>
      <c r="G546" s="38">
        <v>8149.1340722197838</v>
      </c>
      <c r="H546" s="38">
        <f>Table1[[#This Row],[Cost]]+IF(Table1[[#This Row],[n]]=0,0,IFERROR(VLOOKUP(Table1[[#This Row],[DRG]],HCPCs,5,0),0))</f>
        <v>8149.1340722197838</v>
      </c>
      <c r="I546" s="39">
        <v>0.66240031539693833</v>
      </c>
      <c r="J546" s="39">
        <f>Table1[[#This Row],[W (3M)]]-IFERROR((Table1[[#This Row],[W (3M)]]-Table1[[#This Row],[Adjusted Cost]]*Casemix/TotalCost)*EXP(-a/Table1[[#This Row],[n]]),)</f>
        <v>0.96752170925641179</v>
      </c>
      <c r="K546" s="39">
        <f>VLOOKUP(Table1[[#This Row],[BaseDRG]],BaseDRGTable,13+Table1[[#This Row],[severity]],FALSE)</f>
        <v>0.96752170925641179</v>
      </c>
      <c r="L546" s="39">
        <f>IF(Table1[[#This Row],[W (severity)]]&lt;Table1[[#This Row],[W (curr)]],MAX(Table1[[#This Row],[W (severity)]],0.7*Table1[[#This Row],[W (curr)]]),Table1[[#This Row],[W (severity)]])</f>
        <v>0.96752170925641179</v>
      </c>
      <c r="M546" s="39">
        <f>ROUND(IF(VLOOKUP(Table1[[#This Row],[BaseDRG]],BaseDRGTable,8,0)&gt;0,Table1[[#This Row],[w (limit)]]*Current_CaseMix/$L$797,Table1[[#This Row],[w (limit)]]),10)</f>
        <v>1.0372124492999999</v>
      </c>
      <c r="N546" s="41">
        <f>Table1[[#This Row],[n]]</f>
        <v>100</v>
      </c>
      <c r="O546" s="56">
        <v>0.81570378701086799</v>
      </c>
      <c r="P546" s="40">
        <f>Table1[[#This Row],[W (proposed)]]/Table1[[#This Row],[W (curr)]]-1</f>
        <v>0.27155527020518866</v>
      </c>
      <c r="Q546" s="41">
        <f>RANK(Table1[[#This Row],[∆W%]],Table1[∆W%])</f>
        <v>182</v>
      </c>
      <c r="R546" s="55">
        <f>Table1[W (proposed)]-Table1[[#This Row],[W (curr)]]</f>
        <v>0.22150866228913191</v>
      </c>
      <c r="S546" s="46"/>
      <c r="T546" s="45"/>
      <c r="U546" s="45"/>
      <c r="V546" s="45"/>
      <c r="W546" s="45"/>
    </row>
    <row r="547" spans="1:23" s="43" customFormat="1">
      <c r="A547" s="36">
        <v>121142</v>
      </c>
      <c r="B547" s="36" t="s">
        <v>20</v>
      </c>
      <c r="C547" s="36" t="s">
        <v>474</v>
      </c>
      <c r="D547" s="36">
        <v>12114</v>
      </c>
      <c r="E547" s="36">
        <v>2</v>
      </c>
      <c r="F547" s="37">
        <v>45</v>
      </c>
      <c r="G547" s="38">
        <v>9004.0712831216933</v>
      </c>
      <c r="H547" s="38">
        <f>Table1[[#This Row],[Cost]]+IF(Table1[[#This Row],[n]]=0,0,IFERROR(VLOOKUP(Table1[[#This Row],[DRG]],HCPCs,5,0),0))</f>
        <v>9004.0712831216933</v>
      </c>
      <c r="I547" s="39">
        <v>0.81819995576333382</v>
      </c>
      <c r="J547" s="39">
        <f>Table1[[#This Row],[W (3M)]]-IFERROR((Table1[[#This Row],[W (3M)]]-Table1[[#This Row],[Adjusted Cost]]*Casemix/TotalCost)*EXP(-a/Table1[[#This Row],[n]]),)</f>
        <v>1.067266220064587</v>
      </c>
      <c r="K547" s="39">
        <f>VLOOKUP(Table1[[#This Row],[BaseDRG]],BaseDRGTable,13+Table1[[#This Row],[severity]],FALSE)</f>
        <v>1.067266220064587</v>
      </c>
      <c r="L547" s="39">
        <f>IF(Table1[[#This Row],[W (severity)]]&lt;Table1[[#This Row],[W (curr)]],MAX(Table1[[#This Row],[W (severity)]],0.7*Table1[[#This Row],[W (curr)]]),Table1[[#This Row],[W (severity)]])</f>
        <v>1.067266220064587</v>
      </c>
      <c r="M547" s="39">
        <f>ROUND(IF(VLOOKUP(Table1[[#This Row],[BaseDRG]],BaseDRGTable,8,0)&gt;0,Table1[[#This Row],[w (limit)]]*Current_CaseMix/$L$797,Table1[[#This Row],[w (limit)]]),10)</f>
        <v>1.1441415729</v>
      </c>
      <c r="N547" s="41">
        <f>Table1[[#This Row],[n]]</f>
        <v>45</v>
      </c>
      <c r="O547" s="56">
        <v>1.0041740388984144</v>
      </c>
      <c r="P547" s="40">
        <f>Table1[[#This Row],[W (proposed)]]/Table1[[#This Row],[W (curr)]]-1</f>
        <v>0.13938573253211262</v>
      </c>
      <c r="Q547" s="41">
        <f>RANK(Table1[[#This Row],[∆W%]],Table1[∆W%])</f>
        <v>283</v>
      </c>
      <c r="R547" s="55">
        <f>Table1[W (proposed)]-Table1[[#This Row],[W (curr)]]</f>
        <v>0.13996753400158557</v>
      </c>
      <c r="S547" s="46"/>
      <c r="T547" s="45"/>
      <c r="U547" s="45"/>
      <c r="V547" s="45"/>
      <c r="W547" s="45"/>
    </row>
    <row r="548" spans="1:23" s="43" customFormat="1">
      <c r="A548" s="36">
        <v>121143</v>
      </c>
      <c r="B548" s="36" t="s">
        <v>20</v>
      </c>
      <c r="C548" s="36" t="s">
        <v>471</v>
      </c>
      <c r="D548" s="36">
        <v>12114</v>
      </c>
      <c r="E548" s="36">
        <v>3</v>
      </c>
      <c r="F548" s="37">
        <v>4</v>
      </c>
      <c r="G548" s="38">
        <v>19664.317075000003</v>
      </c>
      <c r="H548" s="38">
        <f>Table1[[#This Row],[Cost]]+IF(Table1[[#This Row],[n]]=0,0,IFERROR(VLOOKUP(Table1[[#This Row],[DRG]],HCPCs,5,0),0))</f>
        <v>19684.432201517575</v>
      </c>
      <c r="I548" s="39">
        <v>1.9974837730666668</v>
      </c>
      <c r="J548" s="39">
        <f>Table1[[#This Row],[W (3M)]]-IFERROR((Table1[[#This Row],[W (3M)]]-Table1[[#This Row],[Adjusted Cost]]*Casemix/TotalCost)*EXP(-a/Table1[[#This Row],[n]]),)</f>
        <v>2.2803621237923295</v>
      </c>
      <c r="K548" s="39">
        <f>VLOOKUP(Table1[[#This Row],[BaseDRG]],BaseDRGTable,13+Table1[[#This Row],[severity]],FALSE)</f>
        <v>2.2803621237923295</v>
      </c>
      <c r="L548" s="39">
        <f>IF(Table1[[#This Row],[W (severity)]]&lt;Table1[[#This Row],[W (curr)]],MAX(Table1[[#This Row],[W (severity)]],0.7*Table1[[#This Row],[W (curr)]]),Table1[[#This Row],[W (severity)]])</f>
        <v>2.2803621237923295</v>
      </c>
      <c r="M548" s="39">
        <f>ROUND(IF(VLOOKUP(Table1[[#This Row],[BaseDRG]],BaseDRGTable,8,0)&gt;0,Table1[[#This Row],[w (limit)]]*Current_CaseMix/$L$797,Table1[[#This Row],[w (limit)]]),10)</f>
        <v>2.4446169643000002</v>
      </c>
      <c r="N548" s="41">
        <f>Table1[[#This Row],[n]]</f>
        <v>4</v>
      </c>
      <c r="O548" s="56">
        <v>1.6087417143267433</v>
      </c>
      <c r="P548" s="40">
        <f>Table1[[#This Row],[W (proposed)]]/Table1[[#This Row],[W (curr)]]-1</f>
        <v>0.51958325101495229</v>
      </c>
      <c r="Q548" s="41">
        <f>RANK(Table1[[#This Row],[∆W%]],Table1[∆W%])</f>
        <v>98</v>
      </c>
      <c r="R548" s="55">
        <f>Table1[W (proposed)]-Table1[[#This Row],[W (curr)]]</f>
        <v>0.83587524997325691</v>
      </c>
      <c r="S548" s="46"/>
      <c r="T548" s="45"/>
      <c r="U548" s="45"/>
      <c r="V548" s="45"/>
      <c r="W548" s="45"/>
    </row>
    <row r="549" spans="1:23" s="43" customFormat="1">
      <c r="A549" s="36">
        <v>121151</v>
      </c>
      <c r="B549" s="36" t="s">
        <v>20</v>
      </c>
      <c r="C549" s="36" t="s">
        <v>136</v>
      </c>
      <c r="D549" s="36">
        <v>12115</v>
      </c>
      <c r="E549" s="36">
        <v>1</v>
      </c>
      <c r="F549" s="37">
        <v>173</v>
      </c>
      <c r="G549" s="38">
        <v>1568.8275262786274</v>
      </c>
      <c r="H549" s="38">
        <f>Table1[[#This Row],[Cost]]+IF(Table1[[#This Row],[n]]=0,0,IFERROR(VLOOKUP(Table1[[#This Row],[DRG]],HCPCs,5,0),0))</f>
        <v>1568.8275262786274</v>
      </c>
      <c r="I549" s="39">
        <v>0.64059996634049066</v>
      </c>
      <c r="J549" s="39">
        <f>Table1[[#This Row],[W (3M)]]-IFERROR((Table1[[#This Row],[W (3M)]]-Table1[[#This Row],[Adjusted Cost]]*Casemix/TotalCost)*EXP(-a/Table1[[#This Row],[n]]),)</f>
        <v>0.18882784812571723</v>
      </c>
      <c r="K549" s="39">
        <f>VLOOKUP(Table1[[#This Row],[BaseDRG]],BaseDRGTable,13+Table1[[#This Row],[severity]],FALSE)</f>
        <v>0.18882784812571723</v>
      </c>
      <c r="L549" s="39">
        <f>IF(Table1[[#This Row],[W (severity)]]&lt;Table1[[#This Row],[W (curr)]],MAX(Table1[[#This Row],[W (severity)]],0.7*Table1[[#This Row],[W (curr)]]),Table1[[#This Row],[W (severity)]])</f>
        <v>0.18882784812571723</v>
      </c>
      <c r="M549" s="39">
        <f>ROUND(IF(VLOOKUP(Table1[[#This Row],[BaseDRG]],BaseDRGTable,8,0)&gt;0,Table1[[#This Row],[w (limit)]]*Current_CaseMix/$L$797,Table1[[#This Row],[w (limit)]]),10)</f>
        <v>0.2024291476</v>
      </c>
      <c r="N549" s="41">
        <f>Table1[[#This Row],[n]]</f>
        <v>173</v>
      </c>
      <c r="O549" s="56">
        <v>0.14380557442227018</v>
      </c>
      <c r="P549" s="40">
        <f>Table1[[#This Row],[W (proposed)]]/Table1[[#This Row],[W (curr)]]-1</f>
        <v>0.40765855853117183</v>
      </c>
      <c r="Q549" s="41">
        <f>RANK(Table1[[#This Row],[∆W%]],Table1[∆W%])</f>
        <v>126</v>
      </c>
      <c r="R549" s="48">
        <f>Table1[W (proposed)]-Table1[[#This Row],[W (curr)]]</f>
        <v>5.8623573177729815E-2</v>
      </c>
      <c r="S549" s="46"/>
      <c r="T549" s="45"/>
      <c r="U549" s="45"/>
      <c r="V549" s="45"/>
      <c r="W549" s="45"/>
    </row>
    <row r="550" spans="1:23" s="43" customFormat="1">
      <c r="A550" s="36">
        <v>121152</v>
      </c>
      <c r="B550" s="36" t="s">
        <v>20</v>
      </c>
      <c r="C550" s="36" t="s">
        <v>615</v>
      </c>
      <c r="D550" s="36">
        <v>12115</v>
      </c>
      <c r="E550" s="36">
        <v>2</v>
      </c>
      <c r="F550" s="37">
        <v>6</v>
      </c>
      <c r="G550" s="38">
        <v>16433.9594641</v>
      </c>
      <c r="H550" s="38">
        <f>Table1[[#This Row],[Cost]]+IF(Table1[[#This Row],[n]]=0,0,IFERROR(VLOOKUP(Table1[[#This Row],[DRG]],HCPCs,5,0),0))</f>
        <v>16447.019990966401</v>
      </c>
      <c r="I550" s="39">
        <v>1.2201987835454544</v>
      </c>
      <c r="J550" s="39">
        <f>Table1[[#This Row],[W (3M)]]-IFERROR((Table1[[#This Row],[W (3M)]]-Table1[[#This Row],[Adjusted Cost]]*Casemix/TotalCost)*EXP(-a/Table1[[#This Row],[n]]),)</f>
        <v>1.8655968734953421</v>
      </c>
      <c r="K550" s="39">
        <f>VLOOKUP(Table1[[#This Row],[BaseDRG]],BaseDRGTable,13+Table1[[#This Row],[severity]],FALSE)</f>
        <v>1.8655968734953421</v>
      </c>
      <c r="L550" s="39">
        <f>IF(Table1[[#This Row],[W (severity)]]&lt;Table1[[#This Row],[W (curr)]],MAX(Table1[[#This Row],[W (severity)]],0.7*Table1[[#This Row],[W (curr)]]),Table1[[#This Row],[W (severity)]])</f>
        <v>1.8655968734953421</v>
      </c>
      <c r="M550" s="39">
        <f>ROUND(IF(VLOOKUP(Table1[[#This Row],[BaseDRG]],BaseDRGTable,8,0)&gt;0,Table1[[#This Row],[w (limit)]]*Current_CaseMix/$L$797,Table1[[#This Row],[w (limit)]]),10)</f>
        <v>1.9999761081</v>
      </c>
      <c r="N550" s="41">
        <f>Table1[[#This Row],[n]]</f>
        <v>6</v>
      </c>
      <c r="O550" s="56">
        <v>0.30145400573420078</v>
      </c>
      <c r="P550" s="40">
        <f>Table1[[#This Row],[W (proposed)]]/Table1[[#This Row],[W (curr)]]-1</f>
        <v>5.6344320196674609</v>
      </c>
      <c r="Q550" s="41">
        <f>RANK(Table1[[#This Row],[∆W%]],Table1[∆W%])</f>
        <v>1</v>
      </c>
      <c r="R550" s="55">
        <f>Table1[W (proposed)]-Table1[[#This Row],[W (curr)]]</f>
        <v>1.6985221023657993</v>
      </c>
      <c r="S550" s="46"/>
      <c r="T550" s="45"/>
      <c r="U550" s="45"/>
      <c r="V550" s="45"/>
      <c r="W550" s="45"/>
    </row>
    <row r="551" spans="1:23" s="43" customFormat="1">
      <c r="A551" s="36">
        <v>121153</v>
      </c>
      <c r="B551" s="36" t="s">
        <v>20</v>
      </c>
      <c r="C551" s="36" t="s">
        <v>612</v>
      </c>
      <c r="D551" s="36">
        <v>12115</v>
      </c>
      <c r="E551" s="36">
        <v>3</v>
      </c>
      <c r="F551" s="37">
        <v>3</v>
      </c>
      <c r="G551" s="38">
        <v>22261.172533333334</v>
      </c>
      <c r="H551" s="38">
        <f>Table1[[#This Row],[Cost]]+IF(Table1[[#This Row],[n]]=0,0,IFERROR(VLOOKUP(Table1[[#This Row],[DRG]],HCPCs,5,0),0))</f>
        <v>22261.172533333334</v>
      </c>
      <c r="I551" s="39">
        <v>2.6740884319250005</v>
      </c>
      <c r="J551" s="39">
        <f>Table1[[#This Row],[W (3M)]]-IFERROR((Table1[[#This Row],[W (3M)]]-Table1[[#This Row],[Adjusted Cost]]*Casemix/TotalCost)*EXP(-a/Table1[[#This Row],[n]]),)</f>
        <v>2.655405253854648</v>
      </c>
      <c r="K551" s="39">
        <f>VLOOKUP(Table1[[#This Row],[BaseDRG]],BaseDRGTable,13+Table1[[#This Row],[severity]],FALSE)</f>
        <v>2.655405253854648</v>
      </c>
      <c r="L551" s="39">
        <f>IF(Table1[[#This Row],[W (severity)]]&lt;Table1[[#This Row],[W (curr)]],MAX(Table1[[#This Row],[W (severity)]],0.7*Table1[[#This Row],[W (curr)]]),Table1[[#This Row],[W (severity)]])</f>
        <v>2.655405253854648</v>
      </c>
      <c r="M551" s="39">
        <f>ROUND(IF(VLOOKUP(Table1[[#This Row],[BaseDRG]],BaseDRGTable,8,0)&gt;0,Table1[[#This Row],[w (limit)]]*Current_CaseMix/$L$797,Table1[[#This Row],[w (limit)]]),10)</f>
        <v>2.8466745097000001</v>
      </c>
      <c r="N551" s="41">
        <f>Table1[[#This Row],[n]]</f>
        <v>3</v>
      </c>
      <c r="O551" s="56">
        <v>0.95258526058665138</v>
      </c>
      <c r="P551" s="40">
        <f>Table1[[#This Row],[W (proposed)]]/Table1[[#This Row],[W (curr)]]-1</f>
        <v>1.9883671598559802</v>
      </c>
      <c r="Q551" s="41">
        <f>RANK(Table1[[#This Row],[∆W%]],Table1[∆W%])</f>
        <v>13</v>
      </c>
      <c r="R551" s="55">
        <f>Table1[W (proposed)]-Table1[[#This Row],[W (curr)]]</f>
        <v>1.8940892491133487</v>
      </c>
      <c r="S551" s="46"/>
      <c r="T551" s="45"/>
      <c r="U551" s="45"/>
      <c r="V551" s="45"/>
      <c r="W551" s="45"/>
    </row>
    <row r="552" spans="1:23" s="43" customFormat="1">
      <c r="A552" s="36">
        <v>124101</v>
      </c>
      <c r="B552" s="36" t="s">
        <v>20</v>
      </c>
      <c r="C552" s="36" t="s">
        <v>209</v>
      </c>
      <c r="D552" s="36">
        <v>12410</v>
      </c>
      <c r="E552" s="36">
        <v>1</v>
      </c>
      <c r="F552" s="37">
        <v>4</v>
      </c>
      <c r="G552" s="38">
        <v>6369.8724000000002</v>
      </c>
      <c r="H552" s="38">
        <f>Table1[[#This Row],[Cost]]+IF(Table1[[#This Row],[n]]=0,0,IFERROR(VLOOKUP(Table1[[#This Row],[DRG]],HCPCs,5,0),0))</f>
        <v>11062.826183157444</v>
      </c>
      <c r="I552" s="39">
        <v>1.0473996621235293</v>
      </c>
      <c r="J552" s="39">
        <f>Table1[[#This Row],[W (3M)]]-IFERROR((Table1[[#This Row],[W (3M)]]-Table1[[#This Row],[Adjusted Cost]]*Casemix/TotalCost)*EXP(-a/Table1[[#This Row],[n]]),)</f>
        <v>1.2679516462887028</v>
      </c>
      <c r="K552" s="39">
        <f>VLOOKUP(Table1[[#This Row],[BaseDRG]],BaseDRGTable,13+Table1[[#This Row],[severity]],FALSE)</f>
        <v>1.2679516462887028</v>
      </c>
      <c r="L552" s="39">
        <f>IF(Table1[[#This Row],[W (severity)]]&lt;Table1[[#This Row],[W (curr)]],MAX(Table1[[#This Row],[W (severity)]],0.7*Table1[[#This Row],[W (curr)]]),Table1[[#This Row],[W (severity)]])</f>
        <v>1.2679516462887028</v>
      </c>
      <c r="M552" s="39">
        <f>ROUND(IF(VLOOKUP(Table1[[#This Row],[BaseDRG]],BaseDRGTable,8,0)&gt;0,Table1[[#This Row],[w (limit)]]*Current_CaseMix/$L$797,Table1[[#This Row],[w (limit)]]),10)</f>
        <v>1.3592824017</v>
      </c>
      <c r="N552" s="41">
        <f>Table1[[#This Row],[n]]</f>
        <v>4</v>
      </c>
      <c r="O552" s="56">
        <v>0.69261780859862265</v>
      </c>
      <c r="P552" s="40">
        <f>Table1[[#This Row],[W (proposed)]]/Table1[[#This Row],[W (curr)]]-1</f>
        <v>0.96252880712126565</v>
      </c>
      <c r="Q552" s="41">
        <f>RANK(Table1[[#This Row],[∆W%]],Table1[∆W%])</f>
        <v>32</v>
      </c>
      <c r="R552" s="55">
        <f>Table1[W (proposed)]-Table1[[#This Row],[W (curr)]]</f>
        <v>0.66666459310137738</v>
      </c>
      <c r="S552" s="46"/>
      <c r="T552" s="45"/>
      <c r="U552" s="45"/>
      <c r="V552" s="45"/>
      <c r="W552" s="45"/>
    </row>
    <row r="553" spans="1:23" s="43" customFormat="1">
      <c r="A553" s="36">
        <v>124102</v>
      </c>
      <c r="B553" s="36" t="s">
        <v>20</v>
      </c>
      <c r="C553" s="36" t="s">
        <v>627</v>
      </c>
      <c r="D553" s="36">
        <v>12410</v>
      </c>
      <c r="E553" s="36">
        <v>2</v>
      </c>
      <c r="F553" s="37">
        <v>7</v>
      </c>
      <c r="G553" s="38">
        <v>16443.87774285713</v>
      </c>
      <c r="H553" s="38">
        <f>Table1[[#This Row],[Cost]]+IF(Table1[[#This Row],[n]]=0,0,IFERROR(VLOOKUP(Table1[[#This Row],[DRG]],HCPCs,5,0),0))</f>
        <v>16860.041537783851</v>
      </c>
      <c r="I553" s="39">
        <v>1.4229995294611115</v>
      </c>
      <c r="J553" s="39">
        <f>Table1[[#This Row],[W (3M)]]-IFERROR((Table1[[#This Row],[W (3M)]]-Table1[[#This Row],[Adjusted Cost]]*Casemix/TotalCost)*EXP(-a/Table1[[#This Row],[n]]),)</f>
        <v>1.9437616130984776</v>
      </c>
      <c r="K553" s="39">
        <f>VLOOKUP(Table1[[#This Row],[BaseDRG]],BaseDRGTable,13+Table1[[#This Row],[severity]],FALSE)</f>
        <v>1.9437616130984776</v>
      </c>
      <c r="L553" s="39">
        <f>IF(Table1[[#This Row],[W (severity)]]&lt;Table1[[#This Row],[W (curr)]],MAX(Table1[[#This Row],[W (severity)]],0.7*Table1[[#This Row],[W (curr)]]),Table1[[#This Row],[W (severity)]])</f>
        <v>1.9437616130984776</v>
      </c>
      <c r="M553" s="39">
        <f>ROUND(IF(VLOOKUP(Table1[[#This Row],[BaseDRG]],BaseDRGTable,8,0)&gt;0,Table1[[#This Row],[w (limit)]]*Current_CaseMix/$L$797,Table1[[#This Row],[w (limit)]]),10)</f>
        <v>2.0837710662000002</v>
      </c>
      <c r="N553" s="41">
        <f>Table1[[#This Row],[n]]</f>
        <v>7</v>
      </c>
      <c r="O553" s="56">
        <v>1.4893465901304981</v>
      </c>
      <c r="P553" s="40">
        <f>Table1[[#This Row],[W (proposed)]]/Table1[[#This Row],[W (curr)]]-1</f>
        <v>0.39911762648707438</v>
      </c>
      <c r="Q553" s="41">
        <f>RANK(Table1[[#This Row],[∆W%]],Table1[∆W%])</f>
        <v>128</v>
      </c>
      <c r="R553" s="55">
        <f>Table1[W (proposed)]-Table1[[#This Row],[W (curr)]]</f>
        <v>0.59442447606950211</v>
      </c>
      <c r="S553" s="46"/>
      <c r="T553" s="45"/>
      <c r="U553" s="45"/>
      <c r="V553" s="45"/>
      <c r="W553" s="45"/>
    </row>
    <row r="554" spans="1:23" s="43" customFormat="1">
      <c r="A554" s="36">
        <v>124103</v>
      </c>
      <c r="B554" s="36" t="s">
        <v>20</v>
      </c>
      <c r="C554" s="36" t="s">
        <v>650</v>
      </c>
      <c r="D554" s="36">
        <v>12410</v>
      </c>
      <c r="E554" s="36">
        <v>3</v>
      </c>
      <c r="F554" s="37">
        <v>10</v>
      </c>
      <c r="G554" s="38">
        <v>17071.864894845985</v>
      </c>
      <c r="H554" s="38">
        <f>Table1[[#This Row],[Cost]]+IF(Table1[[#This Row],[n]]=0,0,IFERROR(VLOOKUP(Table1[[#This Row],[DRG]],HCPCs,5,0),0))</f>
        <v>17247.543799986135</v>
      </c>
      <c r="I554" s="39">
        <v>1.5513003539874997</v>
      </c>
      <c r="J554" s="39">
        <f>Table1[[#This Row],[W (3M)]]-IFERROR((Table1[[#This Row],[W (3M)]]-Table1[[#This Row],[Adjusted Cost]]*Casemix/TotalCost)*EXP(-a/Table1[[#This Row],[n]]),)</f>
        <v>2.0143675082236046</v>
      </c>
      <c r="K554" s="39">
        <f>VLOOKUP(Table1[[#This Row],[BaseDRG]],BaseDRGTable,13+Table1[[#This Row],[severity]],FALSE)</f>
        <v>2.0143675082236046</v>
      </c>
      <c r="L554" s="39">
        <f>IF(Table1[[#This Row],[W (severity)]]&lt;Table1[[#This Row],[W (curr)]],MAX(Table1[[#This Row],[W (severity)]],0.7*Table1[[#This Row],[W (curr)]]),Table1[[#This Row],[W (severity)]])</f>
        <v>2.0143675082236046</v>
      </c>
      <c r="M554" s="39">
        <f>ROUND(IF(VLOOKUP(Table1[[#This Row],[BaseDRG]],BaseDRGTable,8,0)&gt;0,Table1[[#This Row],[w (limit)]]*Current_CaseMix/$L$797,Table1[[#This Row],[w (limit)]]),10)</f>
        <v>2.1594627150000001</v>
      </c>
      <c r="N554" s="41">
        <f>Table1[[#This Row],[n]]</f>
        <v>10</v>
      </c>
      <c r="O554" s="56">
        <v>2.5702505207712401</v>
      </c>
      <c r="P554" s="40">
        <f>Table1[[#This Row],[W (proposed)]]/Table1[[#This Row],[W (curr)]]-1</f>
        <v>-0.15982403366967401</v>
      </c>
      <c r="Q554" s="41">
        <f>RANK(Table1[[#This Row],[∆W%]],Table1[∆W%])</f>
        <v>603</v>
      </c>
      <c r="R554" s="55">
        <f>Table1[W (proposed)]-Table1[[#This Row],[W (curr)]]</f>
        <v>-0.41078780577123997</v>
      </c>
      <c r="S554" s="46"/>
      <c r="T554" s="45"/>
      <c r="U554" s="45"/>
      <c r="V554" s="45"/>
      <c r="W554" s="45"/>
    </row>
    <row r="555" spans="1:23" s="43" customFormat="1">
      <c r="A555" s="36">
        <v>124111</v>
      </c>
      <c r="B555" s="36" t="s">
        <v>20</v>
      </c>
      <c r="C555" s="36" t="s">
        <v>253</v>
      </c>
      <c r="D555" s="36">
        <v>12411</v>
      </c>
      <c r="E555" s="36">
        <v>1</v>
      </c>
      <c r="F555" s="37">
        <v>141</v>
      </c>
      <c r="G555" s="38">
        <v>3222.7636386691038</v>
      </c>
      <c r="H555" s="38">
        <f>Table1[[#This Row],[Cost]]+IF(Table1[[#This Row],[n]]=0,0,IFERROR(VLOOKUP(Table1[[#This Row],[DRG]],HCPCs,5,0),0))</f>
        <v>3222.7636386691038</v>
      </c>
      <c r="I555" s="39">
        <v>0.45319985367105226</v>
      </c>
      <c r="J555" s="39">
        <f>Table1[[#This Row],[W (3M)]]-IFERROR((Table1[[#This Row],[W (3M)]]-Table1[[#This Row],[Adjusted Cost]]*Casemix/TotalCost)*EXP(-a/Table1[[#This Row],[n]]),)</f>
        <v>0.38399184406198761</v>
      </c>
      <c r="K555" s="39">
        <f>VLOOKUP(Table1[[#This Row],[BaseDRG]],BaseDRGTable,13+Table1[[#This Row],[severity]],FALSE)</f>
        <v>0.38399184406198761</v>
      </c>
      <c r="L555" s="39">
        <f>IF(Table1[[#This Row],[W (severity)]]&lt;Table1[[#This Row],[W (curr)]],MAX(Table1[[#This Row],[W (severity)]],0.7*Table1[[#This Row],[W (curr)]]),Table1[[#This Row],[W (severity)]])</f>
        <v>0.38399184406198761</v>
      </c>
      <c r="M555" s="39">
        <f>ROUND(IF(VLOOKUP(Table1[[#This Row],[BaseDRG]],BaseDRGTable,8,0)&gt;0,Table1[[#This Row],[w (limit)]]*Current_CaseMix/$L$797,Table1[[#This Row],[w (limit)]]),10)</f>
        <v>0.41165083670000002</v>
      </c>
      <c r="N555" s="41">
        <f>Table1[[#This Row],[n]]</f>
        <v>141</v>
      </c>
      <c r="O555" s="56">
        <v>0.38255084569672082</v>
      </c>
      <c r="P555" s="40">
        <f>Table1[[#This Row],[W (proposed)]]/Table1[[#This Row],[W (curr)]]-1</f>
        <v>7.6068296098733779E-2</v>
      </c>
      <c r="Q555" s="41">
        <f>RANK(Table1[[#This Row],[∆W%]],Table1[∆W%])</f>
        <v>330</v>
      </c>
      <c r="R555" s="55">
        <f>Table1[W (proposed)]-Table1[[#This Row],[W (curr)]]</f>
        <v>2.9099991003279202E-2</v>
      </c>
      <c r="S555" s="46"/>
      <c r="T555" s="45"/>
      <c r="U555" s="45"/>
      <c r="V555" s="45"/>
      <c r="W555" s="45"/>
    </row>
    <row r="556" spans="1:23" s="43" customFormat="1">
      <c r="A556" s="36">
        <v>124112</v>
      </c>
      <c r="B556" s="36" t="s">
        <v>20</v>
      </c>
      <c r="C556" s="36" t="s">
        <v>460</v>
      </c>
      <c r="D556" s="36">
        <v>12411</v>
      </c>
      <c r="E556" s="36">
        <v>2</v>
      </c>
      <c r="F556" s="37">
        <v>64</v>
      </c>
      <c r="G556" s="38">
        <v>5599.3641065942802</v>
      </c>
      <c r="H556" s="38">
        <f>Table1[[#This Row],[Cost]]+IF(Table1[[#This Row],[n]]=0,0,IFERROR(VLOOKUP(Table1[[#This Row],[DRG]],HCPCs,5,0),0))</f>
        <v>5599.3641065942802</v>
      </c>
      <c r="I556" s="39">
        <v>0.66610047134827588</v>
      </c>
      <c r="J556" s="39">
        <f>Table1[[#This Row],[W (3M)]]-IFERROR((Table1[[#This Row],[W (3M)]]-Table1[[#This Row],[Adjusted Cost]]*Casemix/TotalCost)*EXP(-a/Table1[[#This Row],[n]]),)</f>
        <v>0.666474577509379</v>
      </c>
      <c r="K556" s="39">
        <f>VLOOKUP(Table1[[#This Row],[BaseDRG]],BaseDRGTable,13+Table1[[#This Row],[severity]],FALSE)</f>
        <v>0.666474577509379</v>
      </c>
      <c r="L556" s="39">
        <f>IF(Table1[[#This Row],[W (severity)]]&lt;Table1[[#This Row],[W (curr)]],MAX(Table1[[#This Row],[W (severity)]],0.7*Table1[[#This Row],[W (curr)]]),Table1[[#This Row],[W (severity)]])</f>
        <v>0.666474577509379</v>
      </c>
      <c r="M556" s="39">
        <f>ROUND(IF(VLOOKUP(Table1[[#This Row],[BaseDRG]],BaseDRGTable,8,0)&gt;0,Table1[[#This Row],[w (limit)]]*Current_CaseMix/$L$797,Table1[[#This Row],[w (limit)]]),10)</f>
        <v>0.71448084560000003</v>
      </c>
      <c r="N556" s="41">
        <f>Table1[[#This Row],[n]]</f>
        <v>64</v>
      </c>
      <c r="O556" s="56">
        <v>0.85769248545345478</v>
      </c>
      <c r="P556" s="40">
        <f>Table1[[#This Row],[W (proposed)]]/Table1[[#This Row],[W (curr)]]-1</f>
        <v>-0.166973177779143</v>
      </c>
      <c r="Q556" s="41">
        <f>RANK(Table1[[#This Row],[∆W%]],Table1[∆W%])</f>
        <v>608</v>
      </c>
      <c r="R556" s="55">
        <f>Table1[W (proposed)]-Table1[[#This Row],[W (curr)]]</f>
        <v>-0.14321163985345475</v>
      </c>
      <c r="S556" s="46"/>
      <c r="T556" s="45"/>
      <c r="U556" s="45"/>
      <c r="V556" s="45"/>
      <c r="W556" s="45"/>
    </row>
    <row r="557" spans="1:23" s="43" customFormat="1">
      <c r="A557" s="36">
        <v>124113</v>
      </c>
      <c r="B557" s="36" t="s">
        <v>20</v>
      </c>
      <c r="C557" s="36" t="s">
        <v>719</v>
      </c>
      <c r="D557" s="36">
        <v>12411</v>
      </c>
      <c r="E557" s="36">
        <v>3</v>
      </c>
      <c r="F557" s="37">
        <v>40</v>
      </c>
      <c r="G557" s="38">
        <v>10510.276436688757</v>
      </c>
      <c r="H557" s="38">
        <f>Table1[[#This Row],[Cost]]+IF(Table1[[#This Row],[n]]=0,0,IFERROR(VLOOKUP(Table1[[#This Row],[DRG]],HCPCs,5,0),0))</f>
        <v>10510.276436688757</v>
      </c>
      <c r="I557" s="39">
        <v>1.0925008427999998</v>
      </c>
      <c r="J557" s="39">
        <f>Table1[[#This Row],[W (3M)]]-IFERROR((Table1[[#This Row],[W (3M)]]-Table1[[#This Row],[Adjusted Cost]]*Casemix/TotalCost)*EXP(-a/Table1[[#This Row],[n]]),)</f>
        <v>1.2478749871155335</v>
      </c>
      <c r="K557" s="39">
        <f>VLOOKUP(Table1[[#This Row],[BaseDRG]],BaseDRGTable,13+Table1[[#This Row],[severity]],FALSE)</f>
        <v>1.2478749871155335</v>
      </c>
      <c r="L557" s="39">
        <f>IF(Table1[[#This Row],[W (severity)]]&lt;Table1[[#This Row],[W (curr)]],MAX(Table1[[#This Row],[W (severity)]],0.7*Table1[[#This Row],[W (curr)]]),Table1[[#This Row],[W (severity)]])</f>
        <v>3.0625868711051885</v>
      </c>
      <c r="M557" s="39">
        <f>ROUND(IF(VLOOKUP(Table1[[#This Row],[BaseDRG]],BaseDRGTable,8,0)&gt;0,Table1[[#This Row],[w (limit)]]*Current_CaseMix/$L$797,Table1[[#This Row],[w (limit)]]),10)</f>
        <v>3.2831854825</v>
      </c>
      <c r="N557" s="41">
        <f>Table1[[#This Row],[n]]</f>
        <v>40</v>
      </c>
      <c r="O557" s="56">
        <v>4.3751241015788409</v>
      </c>
      <c r="P557" s="40">
        <f>Table1[[#This Row],[W (proposed)]]/Table1[[#This Row],[W (curr)]]-1</f>
        <v>-0.24957889050159643</v>
      </c>
      <c r="Q557" s="41">
        <f>RANK(Table1[[#This Row],[∆W%]],Table1[∆W%])</f>
        <v>756</v>
      </c>
      <c r="R557" s="55">
        <f>Table1[W (proposed)]-Table1[[#This Row],[W (curr)]]</f>
        <v>-1.0919386190788409</v>
      </c>
      <c r="S557" s="46"/>
      <c r="T557" s="45"/>
      <c r="U557" s="45"/>
      <c r="V557" s="45"/>
      <c r="W557" s="45"/>
    </row>
    <row r="558" spans="1:23" s="43" customFormat="1">
      <c r="A558" s="36">
        <v>131011</v>
      </c>
      <c r="B558" s="36" t="s">
        <v>21</v>
      </c>
      <c r="C558" s="36" t="s">
        <v>172</v>
      </c>
      <c r="D558" s="36">
        <v>13101</v>
      </c>
      <c r="E558" s="36">
        <v>1</v>
      </c>
      <c r="F558" s="37">
        <v>5</v>
      </c>
      <c r="G558" s="38">
        <v>16473.988880000001</v>
      </c>
      <c r="H558" s="38">
        <f>Table1[[#This Row],[Cost]]+IF(Table1[[#This Row],[n]]=0,0,IFERROR(VLOOKUP(Table1[[#This Row],[DRG]],HCPCs,5,0),0))</f>
        <v>16504.161569776359</v>
      </c>
      <c r="I558" s="39">
        <v>1.32789822195</v>
      </c>
      <c r="J558" s="39">
        <f>Table1[[#This Row],[W (3M)]]-IFERROR((Table1[[#This Row],[W (3M)]]-Table1[[#This Row],[Adjusted Cost]]*Casemix/TotalCost)*EXP(-a/Table1[[#This Row],[n]]),)</f>
        <v>1.8703335329235249</v>
      </c>
      <c r="K558" s="39">
        <f>VLOOKUP(Table1[[#This Row],[BaseDRG]],BaseDRGTable,13+Table1[[#This Row],[severity]],FALSE)</f>
        <v>1.8703335329235249</v>
      </c>
      <c r="L558" s="39">
        <f>IF(Table1[[#This Row],[W (severity)]]&lt;Table1[[#This Row],[W (curr)]],MAX(Table1[[#This Row],[W (severity)]],0.7*Table1[[#This Row],[W (curr)]]),Table1[[#This Row],[W (severity)]])</f>
        <v>1.8703335329235249</v>
      </c>
      <c r="M558" s="39">
        <f>ROUND(IF(VLOOKUP(Table1[[#This Row],[BaseDRG]],BaseDRGTable,8,0)&gt;0,Table1[[#This Row],[w (limit)]]*Current_CaseMix/$L$797,Table1[[#This Row],[w (limit)]]),10)</f>
        <v>2.0050539499000002</v>
      </c>
      <c r="N558" s="41">
        <f>Table1[[#This Row],[n]]</f>
        <v>5</v>
      </c>
      <c r="O558" s="56">
        <v>1.6018182674089849</v>
      </c>
      <c r="P558" s="40">
        <f>Table1[[#This Row],[W (proposed)]]/Table1[[#This Row],[W (curr)]]-1</f>
        <v>0.25173622419930797</v>
      </c>
      <c r="Q558" s="41">
        <f>RANK(Table1[[#This Row],[∆W%]],Table1[∆W%])</f>
        <v>197</v>
      </c>
      <c r="R558" s="55">
        <f>Table1[W (proposed)]-Table1[[#This Row],[W (curr)]]</f>
        <v>0.40323568249101527</v>
      </c>
      <c r="S558" s="46"/>
      <c r="T558" s="45"/>
      <c r="U558" s="45"/>
      <c r="V558" s="45"/>
      <c r="W558" s="45"/>
    </row>
    <row r="559" spans="1:23" s="43" customFormat="1">
      <c r="A559" s="36">
        <v>131012</v>
      </c>
      <c r="B559" s="36" t="s">
        <v>21</v>
      </c>
      <c r="C559" s="36" t="s">
        <v>515</v>
      </c>
      <c r="D559" s="36">
        <v>13101</v>
      </c>
      <c r="E559" s="36">
        <v>2</v>
      </c>
      <c r="F559" s="37">
        <v>0</v>
      </c>
      <c r="G559" s="38">
        <v>0</v>
      </c>
      <c r="H559" s="38">
        <f>Table1[[#This Row],[Cost]]+IF(Table1[[#This Row],[n]]=0,0,IFERROR(VLOOKUP(Table1[[#This Row],[DRG]],HCPCs,5,0),0))</f>
        <v>0</v>
      </c>
      <c r="I559" s="39">
        <v>1.6901023181500001</v>
      </c>
      <c r="J559" s="39">
        <f>Table1[[#This Row],[W (3M)]]-IFERROR((Table1[[#This Row],[W (3M)]]-Table1[[#This Row],[Adjusted Cost]]*Casemix/TotalCost)*EXP(-a/Table1[[#This Row],[n]]),)</f>
        <v>1.6901023181500001</v>
      </c>
      <c r="K559" s="39">
        <f>VLOOKUP(Table1[[#This Row],[BaseDRG]],BaseDRGTable,13+Table1[[#This Row],[severity]],FALSE)</f>
        <v>2.3804949712680266</v>
      </c>
      <c r="L559" s="39">
        <f>IF(Table1[[#This Row],[W (severity)]]&lt;Table1[[#This Row],[W (curr)]],MAX(Table1[[#This Row],[W (severity)]],0.7*Table1[[#This Row],[W (curr)]]),Table1[[#This Row],[W (severity)]])</f>
        <v>2.3804949712680266</v>
      </c>
      <c r="M559" s="39">
        <f>ROUND(IF(VLOOKUP(Table1[[#This Row],[BaseDRG]],BaseDRGTable,8,0)&gt;0,Table1[[#This Row],[w (limit)]]*Current_CaseMix/$L$797,Table1[[#This Row],[w (limit)]]),10)</f>
        <v>2.5519623965</v>
      </c>
      <c r="N559" s="41">
        <f>Table1[[#This Row],[n]]</f>
        <v>0</v>
      </c>
      <c r="O559" s="56">
        <v>1.7069522861651785</v>
      </c>
      <c r="P559" s="40">
        <f>Table1[[#This Row],[W (proposed)]]/Table1[[#This Row],[W (curr)]]-1</f>
        <v>0.49504026397434497</v>
      </c>
      <c r="Q559" s="41">
        <f>RANK(Table1[[#This Row],[∆W%]],Table1[∆W%])</f>
        <v>103</v>
      </c>
      <c r="R559" s="55">
        <f>Table1[W (proposed)]-Table1[[#This Row],[W (curr)]]</f>
        <v>0.84501011033482154</v>
      </c>
      <c r="S559" s="46"/>
      <c r="T559" s="45"/>
      <c r="U559" s="45"/>
      <c r="V559" s="45"/>
      <c r="W559" s="45"/>
    </row>
    <row r="560" spans="1:23" s="43" customFormat="1">
      <c r="A560" s="36">
        <v>131013</v>
      </c>
      <c r="B560" s="36" t="s">
        <v>21</v>
      </c>
      <c r="C560" s="36" t="s">
        <v>544</v>
      </c>
      <c r="D560" s="36">
        <v>13101</v>
      </c>
      <c r="E560" s="36">
        <v>3</v>
      </c>
      <c r="F560" s="37">
        <v>0</v>
      </c>
      <c r="G560" s="38">
        <v>0</v>
      </c>
      <c r="H560" s="38">
        <f>Table1[[#This Row],[Cost]]+IF(Table1[[#This Row],[n]]=0,0,IFERROR(VLOOKUP(Table1[[#This Row],[DRG]],HCPCs,5,0),0))</f>
        <v>0</v>
      </c>
      <c r="I560" s="39">
        <v>3.4640169578000002</v>
      </c>
      <c r="J560" s="39">
        <f>Table1[[#This Row],[W (3M)]]-IFERROR((Table1[[#This Row],[W (3M)]]-Table1[[#This Row],[Adjusted Cost]]*Casemix/TotalCost)*EXP(-a/Table1[[#This Row],[n]]),)</f>
        <v>3.4640169578000002</v>
      </c>
      <c r="K560" s="39">
        <f>VLOOKUP(Table1[[#This Row],[BaseDRG]],BaseDRGTable,13+Table1[[#This Row],[severity]],FALSE)</f>
        <v>4.1568203493600002</v>
      </c>
      <c r="L560" s="39">
        <f>IF(Table1[[#This Row],[W (severity)]]&lt;Table1[[#This Row],[W (curr)]],MAX(Table1[[#This Row],[W (severity)]],0.7*Table1[[#This Row],[W (curr)]]),Table1[[#This Row],[W (severity)]])</f>
        <v>4.1568203493600002</v>
      </c>
      <c r="M560" s="39">
        <f>ROUND(IF(VLOOKUP(Table1[[#This Row],[BaseDRG]],BaseDRGTable,8,0)&gt;0,Table1[[#This Row],[w (limit)]]*Current_CaseMix/$L$797,Table1[[#This Row],[w (limit)]]),10)</f>
        <v>4.4562367694000002</v>
      </c>
      <c r="N560" s="41">
        <f>Table1[[#This Row],[n]]</f>
        <v>0</v>
      </c>
      <c r="O560" s="56">
        <v>3.4985524852152019</v>
      </c>
      <c r="P560" s="40">
        <f>Table1[[#This Row],[W (proposed)]]/Table1[[#This Row],[W (curr)]]-1</f>
        <v>0.27373729227500476</v>
      </c>
      <c r="Q560" s="41">
        <f>RANK(Table1[[#This Row],[∆W%]],Table1[∆W%])</f>
        <v>181</v>
      </c>
      <c r="R560" s="48">
        <f>Table1[W (proposed)]-Table1[[#This Row],[W (curr)]]</f>
        <v>0.95768428418479834</v>
      </c>
      <c r="S560" s="46"/>
      <c r="T560" s="45"/>
      <c r="U560" s="45"/>
      <c r="V560" s="45"/>
      <c r="W560" s="45"/>
    </row>
    <row r="561" spans="1:23" s="43" customFormat="1">
      <c r="A561" s="36">
        <v>131101</v>
      </c>
      <c r="B561" s="36" t="s">
        <v>21</v>
      </c>
      <c r="C561" s="36" t="s">
        <v>142</v>
      </c>
      <c r="D561" s="36">
        <v>13110</v>
      </c>
      <c r="E561" s="36">
        <v>1</v>
      </c>
      <c r="F561" s="37">
        <v>52</v>
      </c>
      <c r="G561" s="38">
        <v>4645.02990412088</v>
      </c>
      <c r="H561" s="38">
        <f>Table1[[#This Row],[Cost]]+IF(Table1[[#This Row],[n]]=0,0,IFERROR(VLOOKUP(Table1[[#This Row],[DRG]],HCPCs,5,0),0))</f>
        <v>4646.7324403388284</v>
      </c>
      <c r="I561" s="39">
        <v>0.58139984225069552</v>
      </c>
      <c r="J561" s="39">
        <f>Table1[[#This Row],[W (3M)]]-IFERROR((Table1[[#This Row],[W (3M)]]-Table1[[#This Row],[Adjusted Cost]]*Casemix/TotalCost)*EXP(-a/Table1[[#This Row],[n]]),)</f>
        <v>0.55352195882015931</v>
      </c>
      <c r="K561" s="39">
        <f>VLOOKUP(Table1[[#This Row],[BaseDRG]],BaseDRGTable,13+Table1[[#This Row],[severity]],FALSE)</f>
        <v>0.55352195882015931</v>
      </c>
      <c r="L561" s="39">
        <f>IF(Table1[[#This Row],[W (severity)]]&lt;Table1[[#This Row],[W (curr)]],MAX(Table1[[#This Row],[W (severity)]],0.7*Table1[[#This Row],[W (curr)]]),Table1[[#This Row],[W (severity)]])</f>
        <v>0.55352195882015931</v>
      </c>
      <c r="M561" s="39">
        <f>ROUND(IF(VLOOKUP(Table1[[#This Row],[BaseDRG]],BaseDRGTable,8,0)&gt;0,Table1[[#This Row],[w (limit)]]*Current_CaseMix/$L$797,Table1[[#This Row],[w (limit)]]),10)</f>
        <v>0.59339223210000003</v>
      </c>
      <c r="N561" s="41">
        <f>Table1[[#This Row],[n]]</f>
        <v>52</v>
      </c>
      <c r="O561" s="56">
        <v>0.40762198529948823</v>
      </c>
      <c r="P561" s="40">
        <f>Table1[[#This Row],[W (proposed)]]/Table1[[#This Row],[W (curr)]]-1</f>
        <v>0.45574147985178626</v>
      </c>
      <c r="Q561" s="41">
        <f>RANK(Table1[[#This Row],[∆W%]],Table1[∆W%])</f>
        <v>115</v>
      </c>
      <c r="R561" s="55">
        <f>Table1[W (proposed)]-Table1[[#This Row],[W (curr)]]</f>
        <v>0.1857702468005118</v>
      </c>
      <c r="S561" s="46"/>
      <c r="T561" s="45"/>
      <c r="U561" s="45"/>
      <c r="V561" s="45"/>
      <c r="W561" s="45"/>
    </row>
    <row r="562" spans="1:23" s="43" customFormat="1">
      <c r="A562" s="36">
        <v>131102</v>
      </c>
      <c r="B562" s="36" t="s">
        <v>21</v>
      </c>
      <c r="C562" s="36" t="s">
        <v>475</v>
      </c>
      <c r="D562" s="36">
        <v>13110</v>
      </c>
      <c r="E562" s="36">
        <v>2</v>
      </c>
      <c r="F562" s="37">
        <v>8</v>
      </c>
      <c r="G562" s="38">
        <v>5378.0035500000004</v>
      </c>
      <c r="H562" s="38">
        <f>Table1[[#This Row],[Cost]]+IF(Table1[[#This Row],[n]]=0,0,IFERROR(VLOOKUP(Table1[[#This Row],[DRG]],HCPCs,5,0),0))</f>
        <v>5613.7178357142857</v>
      </c>
      <c r="I562" s="39">
        <v>0.93559852744545469</v>
      </c>
      <c r="J562" s="39">
        <f>Table1[[#This Row],[W (3M)]]-IFERROR((Table1[[#This Row],[W (3M)]]-Table1[[#This Row],[Adjusted Cost]]*Casemix/TotalCost)*EXP(-a/Table1[[#This Row],[n]]),)</f>
        <v>0.69363527189671204</v>
      </c>
      <c r="K562" s="39">
        <f>VLOOKUP(Table1[[#This Row],[BaseDRG]],BaseDRGTable,13+Table1[[#This Row],[severity]],FALSE)</f>
        <v>0.69363527189671204</v>
      </c>
      <c r="L562" s="39">
        <f>IF(Table1[[#This Row],[W (severity)]]&lt;Table1[[#This Row],[W (curr)]],MAX(Table1[[#This Row],[W (severity)]],0.7*Table1[[#This Row],[W (curr)]]),Table1[[#This Row],[W (severity)]])</f>
        <v>0.69363527189671204</v>
      </c>
      <c r="M562" s="39">
        <f>ROUND(IF(VLOOKUP(Table1[[#This Row],[BaseDRG]],BaseDRGTable,8,0)&gt;0,Table1[[#This Row],[w (limit)]]*Current_CaseMix/$L$797,Table1[[#This Row],[w (limit)]]),10)</f>
        <v>0.74359792899999999</v>
      </c>
      <c r="N562" s="41">
        <f>Table1[[#This Row],[n]]</f>
        <v>8</v>
      </c>
      <c r="O562" s="56">
        <v>0.78697799773256882</v>
      </c>
      <c r="P562" s="40">
        <f>Table1[[#This Row],[W (proposed)]]/Table1[[#This Row],[W (curr)]]-1</f>
        <v>-5.5122339960653188E-2</v>
      </c>
      <c r="Q562" s="41">
        <f>RANK(Table1[[#This Row],[∆W%]],Table1[∆W%])</f>
        <v>501</v>
      </c>
      <c r="R562" s="55">
        <f>Table1[W (proposed)]-Table1[[#This Row],[W (curr)]]</f>
        <v>-4.3380068732568833E-2</v>
      </c>
      <c r="S562" s="46"/>
      <c r="T562" s="45"/>
      <c r="U562" s="45"/>
      <c r="V562" s="45"/>
      <c r="W562" s="45"/>
    </row>
    <row r="563" spans="1:23" s="43" customFormat="1">
      <c r="A563" s="36">
        <v>131103</v>
      </c>
      <c r="B563" s="36" t="s">
        <v>21</v>
      </c>
      <c r="C563" s="36" t="s">
        <v>494</v>
      </c>
      <c r="D563" s="36">
        <v>13110</v>
      </c>
      <c r="E563" s="36">
        <v>3</v>
      </c>
      <c r="F563" s="37">
        <v>1</v>
      </c>
      <c r="G563" s="38">
        <v>60090.929800000013</v>
      </c>
      <c r="H563" s="38">
        <f>Table1[[#This Row],[Cost]]+IF(Table1[[#This Row],[n]]=0,0,IFERROR(VLOOKUP(Table1[[#This Row],[DRG]],HCPCs,5,0),0))</f>
        <v>60090.929800000013</v>
      </c>
      <c r="I563" s="39">
        <v>1.53030365302</v>
      </c>
      <c r="J563" s="39">
        <f>Table1[[#This Row],[W (3M)]]-IFERROR((Table1[[#This Row],[W (3M)]]-Table1[[#This Row],[Adjusted Cost]]*Casemix/TotalCost)*EXP(-a/Table1[[#This Row],[n]]),)</f>
        <v>4.0565119347439014</v>
      </c>
      <c r="K563" s="39">
        <f>VLOOKUP(Table1[[#This Row],[BaseDRG]],BaseDRGTable,13+Table1[[#This Row],[severity]],FALSE)</f>
        <v>4.0565119347439014</v>
      </c>
      <c r="L563" s="39">
        <f>IF(Table1[[#This Row],[W (severity)]]&lt;Table1[[#This Row],[W (curr)]],MAX(Table1[[#This Row],[W (severity)]],0.7*Table1[[#This Row],[W (curr)]]),Table1[[#This Row],[W (severity)]])</f>
        <v>4.0565119347439014</v>
      </c>
      <c r="M563" s="39">
        <f>ROUND(IF(VLOOKUP(Table1[[#This Row],[BaseDRG]],BaseDRGTable,8,0)&gt;0,Table1[[#This Row],[w (limit)]]*Current_CaseMix/$L$797,Table1[[#This Row],[w (limit)]]),10)</f>
        <v>4.348703124</v>
      </c>
      <c r="N563" s="41">
        <f>Table1[[#This Row],[n]]</f>
        <v>1</v>
      </c>
      <c r="O563" s="56">
        <v>1.0186214087087102</v>
      </c>
      <c r="P563" s="40">
        <f>Table1[[#This Row],[W (proposed)]]/Table1[[#This Row],[W (curr)]]-1</f>
        <v>3.2692045217396126</v>
      </c>
      <c r="Q563" s="41">
        <f>RANK(Table1[[#This Row],[∆W%]],Table1[∆W%])</f>
        <v>4</v>
      </c>
      <c r="R563" s="55">
        <f>Table1[W (proposed)]-Table1[[#This Row],[W (curr)]]</f>
        <v>3.33008171529129</v>
      </c>
      <c r="S563" s="46"/>
      <c r="T563" s="45"/>
      <c r="U563" s="45"/>
      <c r="V563" s="45"/>
      <c r="W563" s="45"/>
    </row>
    <row r="564" spans="1:23" s="43" customFormat="1">
      <c r="A564" s="36">
        <v>131111</v>
      </c>
      <c r="B564" s="36" t="s">
        <v>21</v>
      </c>
      <c r="C564" s="36" t="s">
        <v>59</v>
      </c>
      <c r="D564" s="36">
        <v>13111</v>
      </c>
      <c r="E564" s="36">
        <v>1</v>
      </c>
      <c r="F564" s="37">
        <v>1074</v>
      </c>
      <c r="G564" s="38">
        <v>3700.6676132635007</v>
      </c>
      <c r="H564" s="38">
        <f>Table1[[#This Row],[Cost]]+IF(Table1[[#This Row],[n]]=0,0,IFERROR(VLOOKUP(Table1[[#This Row],[DRG]],HCPCs,5,0),0))</f>
        <v>3700.6676132635007</v>
      </c>
      <c r="I564" s="39">
        <v>0.58130002631486932</v>
      </c>
      <c r="J564" s="39">
        <f>Table1[[#This Row],[W (3M)]]-IFERROR((Table1[[#This Row],[W (3M)]]-Table1[[#This Row],[Adjusted Cost]]*Casemix/TotalCost)*EXP(-a/Table1[[#This Row],[n]]),)</f>
        <v>0.44058671016776801</v>
      </c>
      <c r="K564" s="39">
        <f>VLOOKUP(Table1[[#This Row],[BaseDRG]],BaseDRGTable,13+Table1[[#This Row],[severity]],FALSE)</f>
        <v>0.44058671016776801</v>
      </c>
      <c r="L564" s="39">
        <f>IF(Table1[[#This Row],[W (severity)]]&lt;Table1[[#This Row],[W (curr)]],MAX(Table1[[#This Row],[W (severity)]],0.7*Table1[[#This Row],[W (curr)]]),Table1[[#This Row],[W (severity)]])</f>
        <v>0.44058671016776801</v>
      </c>
      <c r="M564" s="39">
        <f>ROUND(IF(VLOOKUP(Table1[[#This Row],[BaseDRG]],BaseDRGTable,8,0)&gt;0,Table1[[#This Row],[w (limit)]]*Current_CaseMix/$L$797,Table1[[#This Row],[w (limit)]]),10)</f>
        <v>0.47232223979999999</v>
      </c>
      <c r="N564" s="41">
        <f>Table1[[#This Row],[n]]</f>
        <v>1074</v>
      </c>
      <c r="O564" s="56">
        <v>0.37015136744482735</v>
      </c>
      <c r="P564" s="40">
        <f>Table1[[#This Row],[W (proposed)]]/Table1[[#This Row],[W (curr)]]-1</f>
        <v>0.27602457086802912</v>
      </c>
      <c r="Q564" s="41">
        <f>RANK(Table1[[#This Row],[∆W%]],Table1[∆W%])</f>
        <v>179</v>
      </c>
      <c r="R564" s="55">
        <f>Table1[W (proposed)]-Table1[[#This Row],[W (curr)]]</f>
        <v>0.10217087235517264</v>
      </c>
      <c r="S564" s="46"/>
      <c r="T564" s="45"/>
      <c r="U564" s="45"/>
      <c r="V564" s="45"/>
      <c r="W564" s="45"/>
    </row>
    <row r="565" spans="1:23" s="43" customFormat="1">
      <c r="A565" s="36">
        <v>131112</v>
      </c>
      <c r="B565" s="36" t="s">
        <v>21</v>
      </c>
      <c r="C565" s="36" t="s">
        <v>451</v>
      </c>
      <c r="D565" s="36">
        <v>13111</v>
      </c>
      <c r="E565" s="36">
        <v>2</v>
      </c>
      <c r="F565" s="37">
        <v>208</v>
      </c>
      <c r="G565" s="38">
        <v>4461.8634840354089</v>
      </c>
      <c r="H565" s="38">
        <f>Table1[[#This Row],[Cost]]+IF(Table1[[#This Row],[n]]=0,0,IFERROR(VLOOKUP(Table1[[#This Row],[DRG]],HCPCs,5,0),0))</f>
        <v>4461.8634840354089</v>
      </c>
      <c r="I565" s="39">
        <v>0.79829979626695502</v>
      </c>
      <c r="J565" s="39">
        <f>Table1[[#This Row],[W (3M)]]-IFERROR((Table1[[#This Row],[W (3M)]]-Table1[[#This Row],[Adjusted Cost]]*Casemix/TotalCost)*EXP(-a/Table1[[#This Row],[n]]),)</f>
        <v>0.53211100479910312</v>
      </c>
      <c r="K565" s="39">
        <f>VLOOKUP(Table1[[#This Row],[BaseDRG]],BaseDRGTable,13+Table1[[#This Row],[severity]],FALSE)</f>
        <v>0.53211100479910312</v>
      </c>
      <c r="L565" s="39">
        <f>IF(Table1[[#This Row],[W (severity)]]&lt;Table1[[#This Row],[W (curr)]],MAX(Table1[[#This Row],[W (severity)]],0.7*Table1[[#This Row],[W (curr)]]),Table1[[#This Row],[W (severity)]])</f>
        <v>0.53211100479910312</v>
      </c>
      <c r="M565" s="39">
        <f>ROUND(IF(VLOOKUP(Table1[[#This Row],[BaseDRG]],BaseDRGTable,8,0)&gt;0,Table1[[#This Row],[w (limit)]]*Current_CaseMix/$L$797,Table1[[#This Row],[w (limit)]]),10)</f>
        <v>0.57043904369999998</v>
      </c>
      <c r="N565" s="41">
        <f>Table1[[#This Row],[n]]</f>
        <v>208</v>
      </c>
      <c r="O565" s="56">
        <v>0.47995815260567609</v>
      </c>
      <c r="P565" s="40">
        <f>Table1[[#This Row],[W (proposed)]]/Table1[[#This Row],[W (curr)]]-1</f>
        <v>0.18851829186170987</v>
      </c>
      <c r="Q565" s="41">
        <f>RANK(Table1[[#This Row],[∆W%]],Table1[∆W%])</f>
        <v>235</v>
      </c>
      <c r="R565" s="55">
        <f>Table1[W (proposed)]-Table1[[#This Row],[W (curr)]]</f>
        <v>9.048089109432389E-2</v>
      </c>
      <c r="S565" s="46"/>
      <c r="T565" s="45"/>
      <c r="U565" s="45"/>
      <c r="V565" s="45"/>
      <c r="W565" s="45"/>
    </row>
    <row r="566" spans="1:23" s="43" customFormat="1">
      <c r="A566" s="36">
        <v>131113</v>
      </c>
      <c r="B566" s="36" t="s">
        <v>21</v>
      </c>
      <c r="C566" s="36" t="s">
        <v>427</v>
      </c>
      <c r="D566" s="36">
        <v>13111</v>
      </c>
      <c r="E566" s="36">
        <v>3</v>
      </c>
      <c r="F566" s="37">
        <v>16</v>
      </c>
      <c r="G566" s="38">
        <v>11139.531672897501</v>
      </c>
      <c r="H566" s="38">
        <f>Table1[[#This Row],[Cost]]+IF(Table1[[#This Row],[n]]=0,0,IFERROR(VLOOKUP(Table1[[#This Row],[DRG]],HCPCs,5,0),0))</f>
        <v>11171.150564766511</v>
      </c>
      <c r="I566" s="39">
        <v>0.97040015915609767</v>
      </c>
      <c r="J566" s="39">
        <f>Table1[[#This Row],[W (3M)]]-IFERROR((Table1[[#This Row],[W (3M)]]-Table1[[#This Row],[Adjusted Cost]]*Casemix/TotalCost)*EXP(-a/Table1[[#This Row],[n]]),)</f>
        <v>1.3121539704411918</v>
      </c>
      <c r="K566" s="39">
        <f>VLOOKUP(Table1[[#This Row],[BaseDRG]],BaseDRGTable,13+Table1[[#This Row],[severity]],FALSE)</f>
        <v>1.3121539704411918</v>
      </c>
      <c r="L566" s="39">
        <f>IF(Table1[[#This Row],[W (severity)]]&lt;Table1[[#This Row],[W (curr)]],MAX(Table1[[#This Row],[W (severity)]],0.7*Table1[[#This Row],[W (curr)]]),Table1[[#This Row],[W (severity)]])</f>
        <v>1.3121539704411918</v>
      </c>
      <c r="M566" s="39">
        <f>ROUND(IF(VLOOKUP(Table1[[#This Row],[BaseDRG]],BaseDRGTable,8,0)&gt;0,Table1[[#This Row],[w (limit)]]*Current_CaseMix/$L$797,Table1[[#This Row],[w (limit)]]),10)</f>
        <v>1.4066686262000001</v>
      </c>
      <c r="N566" s="41">
        <f>Table1[[#This Row],[n]]</f>
        <v>16</v>
      </c>
      <c r="O566" s="56">
        <v>0.79986327030711113</v>
      </c>
      <c r="P566" s="40">
        <f>Table1[[#This Row],[W (proposed)]]/Table1[[#This Row],[W (curr)]]-1</f>
        <v>0.75863635501090498</v>
      </c>
      <c r="Q566" s="41">
        <f>RANK(Table1[[#This Row],[∆W%]],Table1[∆W%])</f>
        <v>50</v>
      </c>
      <c r="R566" s="55">
        <f>Table1[W (proposed)]-Table1[[#This Row],[W (curr)]]</f>
        <v>0.60680535589288898</v>
      </c>
      <c r="S566" s="46"/>
      <c r="T566" s="45"/>
      <c r="U566" s="45"/>
      <c r="V566" s="45"/>
      <c r="W566" s="45"/>
    </row>
    <row r="567" spans="1:23" s="43" customFormat="1">
      <c r="A567" s="36">
        <v>131121</v>
      </c>
      <c r="B567" s="36" t="s">
        <v>21</v>
      </c>
      <c r="C567" s="36" t="s">
        <v>207</v>
      </c>
      <c r="D567" s="36">
        <v>13112</v>
      </c>
      <c r="E567" s="36">
        <v>1</v>
      </c>
      <c r="F567" s="37">
        <v>1</v>
      </c>
      <c r="G567" s="38">
        <v>14327.477399999996</v>
      </c>
      <c r="H567" s="38">
        <f>Table1[[#This Row],[Cost]]+IF(Table1[[#This Row],[n]]=0,0,IFERROR(VLOOKUP(Table1[[#This Row],[DRG]],HCPCs,5,0),0))</f>
        <v>14327.477399999996</v>
      </c>
      <c r="I567" s="39">
        <v>0.65374393119999996</v>
      </c>
      <c r="J567" s="39">
        <f>Table1[[#This Row],[W (3M)]]-IFERROR((Table1[[#This Row],[W (3M)]]-Table1[[#This Row],[Adjusted Cost]]*Casemix/TotalCost)*EXP(-a/Table1[[#This Row],[n]]),)</f>
        <v>1.1262683223075332</v>
      </c>
      <c r="K567" s="39">
        <f>VLOOKUP(Table1[[#This Row],[BaseDRG]],BaseDRGTable,13+Table1[[#This Row],[severity]],FALSE)</f>
        <v>1.1262683223075332</v>
      </c>
      <c r="L567" s="39">
        <f>IF(Table1[[#This Row],[W (severity)]]&lt;Table1[[#This Row],[W (curr)]],MAX(Table1[[#This Row],[W (severity)]],0.7*Table1[[#This Row],[W (curr)]]),Table1[[#This Row],[W (severity)]])</f>
        <v>1.1262683223075332</v>
      </c>
      <c r="M567" s="39">
        <f>ROUND(IF(VLOOKUP(Table1[[#This Row],[BaseDRG]],BaseDRGTable,8,0)&gt;0,Table1[[#This Row],[w (limit)]]*Current_CaseMix/$L$797,Table1[[#This Row],[w (limit)]]),10)</f>
        <v>1.2073936058000001</v>
      </c>
      <c r="N567" s="41">
        <f>Table1[[#This Row],[n]]</f>
        <v>1</v>
      </c>
      <c r="O567" s="56">
        <v>0.65374393119999996</v>
      </c>
      <c r="P567" s="40">
        <f>Table1[[#This Row],[W (proposed)]]/Table1[[#This Row],[W (curr)]]-1</f>
        <v>0.84689072919381636</v>
      </c>
      <c r="Q567" s="41">
        <f>RANK(Table1[[#This Row],[∆W%]],Table1[∆W%])</f>
        <v>44</v>
      </c>
      <c r="R567" s="48">
        <f>Table1[W (proposed)]-Table1[[#This Row],[W (curr)]]</f>
        <v>0.55364967460000014</v>
      </c>
      <c r="S567" s="46"/>
      <c r="T567" s="45"/>
      <c r="U567" s="45"/>
      <c r="V567" s="45"/>
      <c r="W567" s="45"/>
    </row>
    <row r="568" spans="1:23" s="43" customFormat="1">
      <c r="A568" s="36">
        <v>131122</v>
      </c>
      <c r="B568" s="36" t="s">
        <v>21</v>
      </c>
      <c r="C568" s="36" t="s">
        <v>521</v>
      </c>
      <c r="D568" s="36">
        <v>13112</v>
      </c>
      <c r="E568" s="36">
        <v>2</v>
      </c>
      <c r="F568" s="37">
        <v>0</v>
      </c>
      <c r="G568" s="38">
        <v>0</v>
      </c>
      <c r="H568" s="38">
        <f>Table1[[#This Row],[Cost]]+IF(Table1[[#This Row],[n]]=0,0,IFERROR(VLOOKUP(Table1[[#This Row],[DRG]],HCPCs,5,0),0))</f>
        <v>0</v>
      </c>
      <c r="I568" s="39">
        <v>0.74329432259999995</v>
      </c>
      <c r="J568" s="39">
        <f>Table1[[#This Row],[W (3M)]]-IFERROR((Table1[[#This Row],[W (3M)]]-Table1[[#This Row],[Adjusted Cost]]*Casemix/TotalCost)*EXP(-a/Table1[[#This Row],[n]]),)</f>
        <v>0.74329432259999995</v>
      </c>
      <c r="K568" s="39">
        <f>VLOOKUP(Table1[[#This Row],[BaseDRG]],BaseDRGTable,13+Table1[[#This Row],[severity]],FALSE)</f>
        <v>1.2388951545382865</v>
      </c>
      <c r="L568" s="39">
        <f>IF(Table1[[#This Row],[W (severity)]]&lt;Table1[[#This Row],[W (curr)]],MAX(Table1[[#This Row],[W (severity)]],0.7*Table1[[#This Row],[W (curr)]]),Table1[[#This Row],[W (severity)]])</f>
        <v>1.2388951545382865</v>
      </c>
      <c r="M568" s="39">
        <f>ROUND(IF(VLOOKUP(Table1[[#This Row],[BaseDRG]],BaseDRGTable,8,0)&gt;0,Table1[[#This Row],[w (limit)]]*Current_CaseMix/$L$797,Table1[[#This Row],[w (limit)]]),10)</f>
        <v>1.3281329663000001</v>
      </c>
      <c r="N568" s="41">
        <f>Table1[[#This Row],[n]]</f>
        <v>0</v>
      </c>
      <c r="O568" s="56">
        <v>0.74329432259999995</v>
      </c>
      <c r="P568" s="40">
        <f>Table1[[#This Row],[W (proposed)]]/Table1[[#This Row],[W (curr)]]-1</f>
        <v>0.7868197373743806</v>
      </c>
      <c r="Q568" s="41">
        <f>RANK(Table1[[#This Row],[∆W%]],Table1[∆W%])</f>
        <v>49</v>
      </c>
      <c r="R568" s="48">
        <f>Table1[W (proposed)]-Table1[[#This Row],[W (curr)]]</f>
        <v>0.58483864370000016</v>
      </c>
      <c r="S568" s="46"/>
      <c r="T568" s="45"/>
      <c r="U568" s="45"/>
      <c r="V568" s="45"/>
      <c r="W568" s="45"/>
    </row>
    <row r="569" spans="1:23" s="43" customFormat="1">
      <c r="A569" s="36">
        <v>131123</v>
      </c>
      <c r="B569" s="36" t="s">
        <v>21</v>
      </c>
      <c r="C569" s="36" t="s">
        <v>540</v>
      </c>
      <c r="D569" s="36">
        <v>13112</v>
      </c>
      <c r="E569" s="36">
        <v>3</v>
      </c>
      <c r="F569" s="37">
        <v>0</v>
      </c>
      <c r="G569" s="38">
        <v>0</v>
      </c>
      <c r="H569" s="38">
        <f>Table1[[#This Row],[Cost]]+IF(Table1[[#This Row],[n]]=0,0,IFERROR(VLOOKUP(Table1[[#This Row],[DRG]],HCPCs,5,0),0))</f>
        <v>0</v>
      </c>
      <c r="I569" s="39">
        <v>0.82639211530000001</v>
      </c>
      <c r="J569" s="39">
        <f>Table1[[#This Row],[W (3M)]]-IFERROR((Table1[[#This Row],[W (3M)]]-Table1[[#This Row],[Adjusted Cost]]*Casemix/TotalCost)*EXP(-a/Table1[[#This Row],[n]]),)</f>
        <v>0.82639211530000001</v>
      </c>
      <c r="K569" s="39">
        <f>VLOOKUP(Table1[[#This Row],[BaseDRG]],BaseDRGTable,13+Table1[[#This Row],[severity]],FALSE)</f>
        <v>1.3515219867690398</v>
      </c>
      <c r="L569" s="39">
        <f>IF(Table1[[#This Row],[W (severity)]]&lt;Table1[[#This Row],[W (curr)]],MAX(Table1[[#This Row],[W (severity)]],0.7*Table1[[#This Row],[W (curr)]]),Table1[[#This Row],[W (severity)]])</f>
        <v>1.3515219867690398</v>
      </c>
      <c r="M569" s="39">
        <f>ROUND(IF(VLOOKUP(Table1[[#This Row],[BaseDRG]],BaseDRGTable,8,0)&gt;0,Table1[[#This Row],[w (limit)]]*Current_CaseMix/$L$797,Table1[[#This Row],[w (limit)]]),10)</f>
        <v>1.4488723268999999</v>
      </c>
      <c r="N569" s="41">
        <f>Table1[[#This Row],[n]]</f>
        <v>0</v>
      </c>
      <c r="O569" s="56">
        <v>0.82639211530000001</v>
      </c>
      <c r="P569" s="40">
        <f>Table1[[#This Row],[W (proposed)]]/Table1[[#This Row],[W (curr)]]-1</f>
        <v>0.75325042443565038</v>
      </c>
      <c r="Q569" s="41">
        <f>RANK(Table1[[#This Row],[∆W%]],Table1[∆W%])</f>
        <v>51</v>
      </c>
      <c r="R569" s="48">
        <f>Table1[W (proposed)]-Table1[[#This Row],[W (curr)]]</f>
        <v>0.62248021159999989</v>
      </c>
      <c r="S569" s="46"/>
      <c r="T569" s="45"/>
      <c r="U569" s="45"/>
      <c r="V569" s="45"/>
      <c r="W569" s="45"/>
    </row>
    <row r="570" spans="1:23" s="43" customFormat="1">
      <c r="A570" s="36">
        <v>131131</v>
      </c>
      <c r="B570" s="36" t="s">
        <v>21</v>
      </c>
      <c r="C570" s="36" t="s">
        <v>201</v>
      </c>
      <c r="D570" s="36">
        <v>13113</v>
      </c>
      <c r="E570" s="36">
        <v>1</v>
      </c>
      <c r="F570" s="37">
        <v>0</v>
      </c>
      <c r="G570" s="38">
        <v>0</v>
      </c>
      <c r="H570" s="38">
        <f>Table1[[#This Row],[Cost]]+IF(Table1[[#This Row],[n]]=0,0,IFERROR(VLOOKUP(Table1[[#This Row],[DRG]],HCPCs,5,0),0))</f>
        <v>0</v>
      </c>
      <c r="I570" s="39">
        <v>0.70482835440000002</v>
      </c>
      <c r="J570" s="39">
        <f>Table1[[#This Row],[W (3M)]]-IFERROR((Table1[[#This Row],[W (3M)]]-Table1[[#This Row],[Adjusted Cost]]*Casemix/TotalCost)*EXP(-a/Table1[[#This Row],[n]]),)</f>
        <v>0.70482835440000002</v>
      </c>
      <c r="K570" s="39">
        <f>VLOOKUP(Table1[[#This Row],[BaseDRG]],BaseDRGTable,13+Table1[[#This Row],[severity]],FALSE)</f>
        <v>0.70482835440000002</v>
      </c>
      <c r="L570" s="39">
        <f>IF(Table1[[#This Row],[W (severity)]]&lt;Table1[[#This Row],[W (curr)]],MAX(Table1[[#This Row],[W (severity)]],0.7*Table1[[#This Row],[W (curr)]]),Table1[[#This Row],[W (severity)]])</f>
        <v>0.70482835440000002</v>
      </c>
      <c r="M570" s="39">
        <f>ROUND(IF(VLOOKUP(Table1[[#This Row],[BaseDRG]],BaseDRGTable,8,0)&gt;0,Table1[[#This Row],[w (limit)]]*Current_CaseMix/$L$797,Table1[[#This Row],[w (limit)]]),10)</f>
        <v>0.70482835440000002</v>
      </c>
      <c r="N570" s="41">
        <f>Table1[[#This Row],[n]]</f>
        <v>0</v>
      </c>
      <c r="O570" s="56">
        <v>0.70482835440000002</v>
      </c>
      <c r="P570" s="40">
        <f>Table1[[#This Row],[W (proposed)]]/Table1[[#This Row],[W (curr)]]-1</f>
        <v>0</v>
      </c>
      <c r="Q570" s="41">
        <f>RANK(Table1[[#This Row],[∆W%]],Table1[∆W%])</f>
        <v>414</v>
      </c>
      <c r="R570" s="48">
        <f>Table1[W (proposed)]-Table1[[#This Row],[W (curr)]]</f>
        <v>0</v>
      </c>
      <c r="S570" s="46"/>
      <c r="T570" s="45"/>
      <c r="U570" s="45"/>
      <c r="V570" s="45"/>
      <c r="W570" s="45"/>
    </row>
    <row r="571" spans="1:23" s="43" customFormat="1">
      <c r="A571" s="36">
        <v>131132</v>
      </c>
      <c r="B571" s="36" t="s">
        <v>21</v>
      </c>
      <c r="C571" s="36" t="s">
        <v>525</v>
      </c>
      <c r="D571" s="36">
        <v>13113</v>
      </c>
      <c r="E571" s="36">
        <v>2</v>
      </c>
      <c r="F571" s="37">
        <v>0</v>
      </c>
      <c r="G571" s="38">
        <v>0</v>
      </c>
      <c r="H571" s="38">
        <f>Table1[[#This Row],[Cost]]+IF(Table1[[#This Row],[n]]=0,0,IFERROR(VLOOKUP(Table1[[#This Row],[DRG]],HCPCs,5,0),0))</f>
        <v>0</v>
      </c>
      <c r="I571" s="39">
        <v>0.76524044970000005</v>
      </c>
      <c r="J571" s="39">
        <f>Table1[[#This Row],[W (3M)]]-IFERROR((Table1[[#This Row],[W (3M)]]-Table1[[#This Row],[Adjusted Cost]]*Casemix/TotalCost)*EXP(-a/Table1[[#This Row],[n]]),)</f>
        <v>0.76524044970000005</v>
      </c>
      <c r="K571" s="39">
        <f>VLOOKUP(Table1[[#This Row],[BaseDRG]],BaseDRGTable,13+Table1[[#This Row],[severity]],FALSE)</f>
        <v>0.76524044970000005</v>
      </c>
      <c r="L571" s="39">
        <f>IF(Table1[[#This Row],[W (severity)]]&lt;Table1[[#This Row],[W (curr)]],MAX(Table1[[#This Row],[W (severity)]],0.7*Table1[[#This Row],[W (curr)]]),Table1[[#This Row],[W (severity)]])</f>
        <v>0.76524044970000005</v>
      </c>
      <c r="M571" s="39">
        <f>ROUND(IF(VLOOKUP(Table1[[#This Row],[BaseDRG]],BaseDRGTable,8,0)&gt;0,Table1[[#This Row],[w (limit)]]*Current_CaseMix/$L$797,Table1[[#This Row],[w (limit)]]),10)</f>
        <v>0.76524044970000005</v>
      </c>
      <c r="N571" s="41">
        <f>Table1[[#This Row],[n]]</f>
        <v>0</v>
      </c>
      <c r="O571" s="56">
        <v>0.76524044970000005</v>
      </c>
      <c r="P571" s="40">
        <f>Table1[[#This Row],[W (proposed)]]/Table1[[#This Row],[W (curr)]]-1</f>
        <v>0</v>
      </c>
      <c r="Q571" s="41">
        <f>RANK(Table1[[#This Row],[∆W%]],Table1[∆W%])</f>
        <v>414</v>
      </c>
      <c r="R571" s="48">
        <f>Table1[W (proposed)]-Table1[[#This Row],[W (curr)]]</f>
        <v>0</v>
      </c>
      <c r="S571" s="46"/>
      <c r="T571" s="45"/>
      <c r="U571" s="45"/>
      <c r="V571" s="45"/>
      <c r="W571" s="45"/>
    </row>
    <row r="572" spans="1:23" s="43" customFormat="1">
      <c r="A572" s="36">
        <v>131133</v>
      </c>
      <c r="B572" s="36" t="s">
        <v>21</v>
      </c>
      <c r="C572" s="36" t="s">
        <v>524</v>
      </c>
      <c r="D572" s="36">
        <v>13113</v>
      </c>
      <c r="E572" s="36">
        <v>3</v>
      </c>
      <c r="F572" s="37">
        <v>0</v>
      </c>
      <c r="G572" s="38">
        <v>0</v>
      </c>
      <c r="H572" s="38">
        <f>Table1[[#This Row],[Cost]]+IF(Table1[[#This Row],[n]]=0,0,IFERROR(VLOOKUP(Table1[[#This Row],[DRG]],HCPCs,5,0),0))</f>
        <v>0</v>
      </c>
      <c r="I572" s="39">
        <v>1.0278591522</v>
      </c>
      <c r="J572" s="39">
        <f>Table1[[#This Row],[W (3M)]]-IFERROR((Table1[[#This Row],[W (3M)]]-Table1[[#This Row],[Adjusted Cost]]*Casemix/TotalCost)*EXP(-a/Table1[[#This Row],[n]]),)</f>
        <v>1.0278591522</v>
      </c>
      <c r="K572" s="39">
        <f>VLOOKUP(Table1[[#This Row],[BaseDRG]],BaseDRGTable,13+Table1[[#This Row],[severity]],FALSE)</f>
        <v>1.0278591522</v>
      </c>
      <c r="L572" s="39">
        <f>IF(Table1[[#This Row],[W (severity)]]&lt;Table1[[#This Row],[W (curr)]],MAX(Table1[[#This Row],[W (severity)]],0.7*Table1[[#This Row],[W (curr)]]),Table1[[#This Row],[W (severity)]])</f>
        <v>1.0278591522</v>
      </c>
      <c r="M572" s="39">
        <f>ROUND(IF(VLOOKUP(Table1[[#This Row],[BaseDRG]],BaseDRGTable,8,0)&gt;0,Table1[[#This Row],[w (limit)]]*Current_CaseMix/$L$797,Table1[[#This Row],[w (limit)]]),10)</f>
        <v>1.0278591522</v>
      </c>
      <c r="N572" s="41">
        <f>Table1[[#This Row],[n]]</f>
        <v>0</v>
      </c>
      <c r="O572" s="56">
        <v>1.0278591522</v>
      </c>
      <c r="P572" s="40">
        <f>Table1[[#This Row],[W (proposed)]]/Table1[[#This Row],[W (curr)]]-1</f>
        <v>0</v>
      </c>
      <c r="Q572" s="41">
        <f>RANK(Table1[[#This Row],[∆W%]],Table1[∆W%])</f>
        <v>414</v>
      </c>
      <c r="R572" s="48">
        <f>Table1[W (proposed)]-Table1[[#This Row],[W (curr)]]</f>
        <v>0</v>
      </c>
      <c r="S572" s="46"/>
      <c r="T572" s="45"/>
      <c r="U572" s="45"/>
      <c r="V572" s="45"/>
      <c r="W572" s="45"/>
    </row>
    <row r="573" spans="1:23" s="43" customFormat="1">
      <c r="A573" s="36">
        <v>131201</v>
      </c>
      <c r="B573" s="36" t="s">
        <v>21</v>
      </c>
      <c r="C573" s="36" t="s">
        <v>82</v>
      </c>
      <c r="D573" s="36">
        <v>13120</v>
      </c>
      <c r="E573" s="36">
        <v>1</v>
      </c>
      <c r="F573" s="37">
        <v>996</v>
      </c>
      <c r="G573" s="38">
        <v>5974.091734725951</v>
      </c>
      <c r="H573" s="38">
        <f>Table1[[#This Row],[Cost]]+IF(Table1[[#This Row],[n]]=0,0,IFERROR(VLOOKUP(Table1[[#This Row],[DRG]],HCPCs,5,0),0))</f>
        <v>5974.091734725951</v>
      </c>
      <c r="I573" s="39">
        <v>0.85460002970958737</v>
      </c>
      <c r="J573" s="39">
        <f>Table1[[#This Row],[W (3M)]]-IFERROR((Table1[[#This Row],[W (3M)]]-Table1[[#This Row],[Adjusted Cost]]*Casemix/TotalCost)*EXP(-a/Table1[[#This Row],[n]]),)</f>
        <v>0.7111974700410113</v>
      </c>
      <c r="K573" s="39">
        <f>VLOOKUP(Table1[[#This Row],[BaseDRG]],BaseDRGTable,13+Table1[[#This Row],[severity]],FALSE)</f>
        <v>0.7111974700410113</v>
      </c>
      <c r="L573" s="39">
        <f>IF(Table1[[#This Row],[W (severity)]]&lt;Table1[[#This Row],[W (curr)]],MAX(Table1[[#This Row],[W (severity)]],0.7*Table1[[#This Row],[W (curr)]]),Table1[[#This Row],[W (severity)]])</f>
        <v>0.7111974700410113</v>
      </c>
      <c r="M573" s="39">
        <f>ROUND(IF(VLOOKUP(Table1[[#This Row],[BaseDRG]],BaseDRGTable,8,0)&gt;0,Table1[[#This Row],[w (limit)]]*Current_CaseMix/$L$797,Table1[[#This Row],[w (limit)]]),10)</f>
        <v>0.76242513509999998</v>
      </c>
      <c r="N573" s="41">
        <f>Table1[[#This Row],[n]]</f>
        <v>996</v>
      </c>
      <c r="O573" s="56">
        <v>0.66111857812839137</v>
      </c>
      <c r="P573" s="40">
        <f>Table1[[#This Row],[W (proposed)]]/Table1[[#This Row],[W (curr)]]-1</f>
        <v>0.15323507812835135</v>
      </c>
      <c r="Q573" s="41">
        <f>RANK(Table1[[#This Row],[∆W%]],Table1[∆W%])</f>
        <v>270</v>
      </c>
      <c r="R573" s="55">
        <f>Table1[W (proposed)]-Table1[[#This Row],[W (curr)]]</f>
        <v>0.10130655697160862</v>
      </c>
      <c r="S573" s="46"/>
      <c r="T573" s="45"/>
      <c r="U573" s="45"/>
      <c r="V573" s="45"/>
      <c r="W573" s="45"/>
    </row>
    <row r="574" spans="1:23" s="43" customFormat="1">
      <c r="A574" s="36">
        <v>131202</v>
      </c>
      <c r="B574" s="36" t="s">
        <v>21</v>
      </c>
      <c r="C574" s="36" t="s">
        <v>331</v>
      </c>
      <c r="D574" s="36">
        <v>13120</v>
      </c>
      <c r="E574" s="36">
        <v>2</v>
      </c>
      <c r="F574" s="37">
        <v>194</v>
      </c>
      <c r="G574" s="38">
        <v>8216.4804520210873</v>
      </c>
      <c r="H574" s="38">
        <f>Table1[[#This Row],[Cost]]+IF(Table1[[#This Row],[n]]=0,0,IFERROR(VLOOKUP(Table1[[#This Row],[DRG]],HCPCs,5,0),0))</f>
        <v>8227.3745484624578</v>
      </c>
      <c r="I574" s="39">
        <v>1.0322000598484149</v>
      </c>
      <c r="J574" s="39">
        <f>Table1[[#This Row],[W (3M)]]-IFERROR((Table1[[#This Row],[W (3M)]]-Table1[[#This Row],[Adjusted Cost]]*Casemix/TotalCost)*EXP(-a/Table1[[#This Row],[n]]),)</f>
        <v>0.97950300835066584</v>
      </c>
      <c r="K574" s="39">
        <f>VLOOKUP(Table1[[#This Row],[BaseDRG]],BaseDRGTable,13+Table1[[#This Row],[severity]],FALSE)</f>
        <v>0.97950300835066584</v>
      </c>
      <c r="L574" s="39">
        <f>IF(Table1[[#This Row],[W (severity)]]&lt;Table1[[#This Row],[W (curr)]],MAX(Table1[[#This Row],[W (severity)]],0.7*Table1[[#This Row],[W (curr)]]),Table1[[#This Row],[W (severity)]])</f>
        <v>0.97950300835066584</v>
      </c>
      <c r="M574" s="39">
        <f>ROUND(IF(VLOOKUP(Table1[[#This Row],[BaseDRG]],BaseDRGTable,8,0)&gt;0,Table1[[#This Row],[w (limit)]]*Current_CaseMix/$L$797,Table1[[#This Row],[w (limit)]]),10)</f>
        <v>1.0500567633</v>
      </c>
      <c r="N574" s="41">
        <f>Table1[[#This Row],[n]]</f>
        <v>194</v>
      </c>
      <c r="O574" s="56">
        <v>1.1774365818036534</v>
      </c>
      <c r="P574" s="40">
        <f>Table1[[#This Row],[W (proposed)]]/Table1[[#This Row],[W (curr)]]-1</f>
        <v>-0.10818401642365061</v>
      </c>
      <c r="Q574" s="41">
        <f>RANK(Table1[[#This Row],[∆W%]],Table1[∆W%])</f>
        <v>548</v>
      </c>
      <c r="R574" s="55">
        <f>Table1[W (proposed)]-Table1[[#This Row],[W (curr)]]</f>
        <v>-0.12737981850365343</v>
      </c>
      <c r="S574" s="46"/>
      <c r="T574" s="45"/>
      <c r="U574" s="45"/>
      <c r="V574" s="45"/>
      <c r="W574" s="45"/>
    </row>
    <row r="575" spans="1:23" s="43" customFormat="1">
      <c r="A575" s="36">
        <v>131203</v>
      </c>
      <c r="B575" s="36" t="s">
        <v>21</v>
      </c>
      <c r="C575" s="36" t="s">
        <v>397</v>
      </c>
      <c r="D575" s="36">
        <v>13120</v>
      </c>
      <c r="E575" s="36">
        <v>3</v>
      </c>
      <c r="F575" s="37">
        <v>51</v>
      </c>
      <c r="G575" s="38">
        <v>11032.064954125815</v>
      </c>
      <c r="H575" s="38">
        <f>Table1[[#This Row],[Cost]]+IF(Table1[[#This Row],[n]]=0,0,IFERROR(VLOOKUP(Table1[[#This Row],[DRG]],HCPCs,5,0),0))</f>
        <v>11032.064954125815</v>
      </c>
      <c r="I575" s="39">
        <v>1.5186997955517241</v>
      </c>
      <c r="J575" s="39">
        <f>Table1[[#This Row],[W (3M)]]-IFERROR((Table1[[#This Row],[W (3M)]]-Table1[[#This Row],[Adjusted Cost]]*Casemix/TotalCost)*EXP(-a/Table1[[#This Row],[n]]),)</f>
        <v>1.3163206308345663</v>
      </c>
      <c r="K575" s="39">
        <f>VLOOKUP(Table1[[#This Row],[BaseDRG]],BaseDRGTable,13+Table1[[#This Row],[severity]],FALSE)</f>
        <v>1.3163206308345663</v>
      </c>
      <c r="L575" s="39">
        <f>IF(Table1[[#This Row],[W (severity)]]&lt;Table1[[#This Row],[W (curr)]],MAX(Table1[[#This Row],[W (severity)]],0.7*Table1[[#This Row],[W (curr)]]),Table1[[#This Row],[W (severity)]])</f>
        <v>1.3163206308345663</v>
      </c>
      <c r="M575" s="39">
        <f>ROUND(IF(VLOOKUP(Table1[[#This Row],[BaseDRG]],BaseDRGTable,8,0)&gt;0,Table1[[#This Row],[w (limit)]]*Current_CaseMix/$L$797,Table1[[#This Row],[w (limit)]]),10)</f>
        <v>1.4111354117999999</v>
      </c>
      <c r="N575" s="41">
        <f>Table1[[#This Row],[n]]</f>
        <v>51</v>
      </c>
      <c r="O575" s="56">
        <v>1.366434619004252</v>
      </c>
      <c r="P575" s="40">
        <f>Table1[[#This Row],[W (proposed)]]/Table1[[#This Row],[W (curr)]]-1</f>
        <v>3.2713451616384059E-2</v>
      </c>
      <c r="Q575" s="41">
        <f>RANK(Table1[[#This Row],[∆W%]],Table1[∆W%])</f>
        <v>378</v>
      </c>
      <c r="R575" s="55">
        <f>Table1[W (proposed)]-Table1[[#This Row],[W (curr)]]</f>
        <v>4.4700792795747901E-2</v>
      </c>
      <c r="S575" s="46"/>
      <c r="T575" s="45"/>
      <c r="U575" s="45"/>
      <c r="V575" s="45"/>
      <c r="W575" s="45"/>
    </row>
    <row r="576" spans="1:23" s="43" customFormat="1">
      <c r="A576" s="36">
        <v>131301</v>
      </c>
      <c r="B576" s="36" t="s">
        <v>21</v>
      </c>
      <c r="C576" s="36" t="s">
        <v>49</v>
      </c>
      <c r="D576" s="36">
        <v>13130</v>
      </c>
      <c r="E576" s="36">
        <v>1</v>
      </c>
      <c r="F576" s="37">
        <v>643</v>
      </c>
      <c r="G576" s="38">
        <v>4204.4800686609096</v>
      </c>
      <c r="H576" s="38">
        <f>Table1[[#This Row],[Cost]]+IF(Table1[[#This Row],[n]]=0,0,IFERROR(VLOOKUP(Table1[[#This Row],[DRG]],HCPCs,5,0),0))</f>
        <v>4204.4800686609096</v>
      </c>
      <c r="I576" s="39">
        <v>0.70609999587468808</v>
      </c>
      <c r="J576" s="39">
        <f>Table1[[#This Row],[W (3M)]]-IFERROR((Table1[[#This Row],[W (3M)]]-Table1[[#This Row],[Adjusted Cost]]*Casemix/TotalCost)*EXP(-a/Table1[[#This Row],[n]]),)</f>
        <v>0.50070518590304147</v>
      </c>
      <c r="K576" s="39">
        <f>VLOOKUP(Table1[[#This Row],[BaseDRG]],BaseDRGTable,13+Table1[[#This Row],[severity]],FALSE)</f>
        <v>0.50070518590304147</v>
      </c>
      <c r="L576" s="39">
        <f>IF(Table1[[#This Row],[W (severity)]]&lt;Table1[[#This Row],[W (curr)]],MAX(Table1[[#This Row],[W (severity)]],0.7*Table1[[#This Row],[W (curr)]]),Table1[[#This Row],[W (severity)]])</f>
        <v>0.50070518590304147</v>
      </c>
      <c r="M576" s="39">
        <f>ROUND(IF(VLOOKUP(Table1[[#This Row],[BaseDRG]],BaseDRGTable,8,0)&gt;0,Table1[[#This Row],[w (limit)]]*Current_CaseMix/$L$797,Table1[[#This Row],[w (limit)]]),10)</f>
        <v>0.53677105879999998</v>
      </c>
      <c r="N576" s="41">
        <f>Table1[[#This Row],[n]]</f>
        <v>643</v>
      </c>
      <c r="O576" s="56">
        <v>0.44816747695814646</v>
      </c>
      <c r="P576" s="40">
        <f>Table1[[#This Row],[W (proposed)]]/Table1[[#This Row],[W (curr)]]-1</f>
        <v>0.19770194491406179</v>
      </c>
      <c r="Q576" s="41">
        <f>RANK(Table1[[#This Row],[∆W%]],Table1[∆W%])</f>
        <v>230</v>
      </c>
      <c r="R576" s="48">
        <f>Table1[W (proposed)]-Table1[[#This Row],[W (curr)]]</f>
        <v>8.8603581841853518E-2</v>
      </c>
      <c r="S576" s="46"/>
      <c r="T576" s="45"/>
      <c r="U576" s="45"/>
      <c r="V576" s="45"/>
      <c r="W576" s="45"/>
    </row>
    <row r="577" spans="1:23" s="43" customFormat="1">
      <c r="A577" s="36">
        <v>131302</v>
      </c>
      <c r="B577" s="36" t="s">
        <v>21</v>
      </c>
      <c r="C577" s="36" t="s">
        <v>349</v>
      </c>
      <c r="D577" s="36">
        <v>13130</v>
      </c>
      <c r="E577" s="36">
        <v>2</v>
      </c>
      <c r="F577" s="37">
        <v>87</v>
      </c>
      <c r="G577" s="38">
        <v>4933.8729355747146</v>
      </c>
      <c r="H577" s="38">
        <f>Table1[[#This Row],[Cost]]+IF(Table1[[#This Row],[n]]=0,0,IFERROR(VLOOKUP(Table1[[#This Row],[DRG]],HCPCs,5,0),0))</f>
        <v>4952.282801909997</v>
      </c>
      <c r="I577" s="39">
        <v>0.89820001911558855</v>
      </c>
      <c r="J577" s="39">
        <f>Table1[[#This Row],[W (3M)]]-IFERROR((Table1[[#This Row],[W (3M)]]-Table1[[#This Row],[Adjusted Cost]]*Casemix/TotalCost)*EXP(-a/Table1[[#This Row],[n]]),)</f>
        <v>0.59228468853424454</v>
      </c>
      <c r="K577" s="39">
        <f>VLOOKUP(Table1[[#This Row],[BaseDRG]],BaseDRGTable,13+Table1[[#This Row],[severity]],FALSE)</f>
        <v>0.59228468853424454</v>
      </c>
      <c r="L577" s="39">
        <f>IF(Table1[[#This Row],[W (severity)]]&lt;Table1[[#This Row],[W (curr)]],MAX(Table1[[#This Row],[W (severity)]],0.7*Table1[[#This Row],[W (curr)]]),Table1[[#This Row],[W (severity)]])</f>
        <v>0.59228468853424454</v>
      </c>
      <c r="M577" s="39">
        <f>ROUND(IF(VLOOKUP(Table1[[#This Row],[BaseDRG]],BaseDRGTable,8,0)&gt;0,Table1[[#This Row],[w (limit)]]*Current_CaseMix/$L$797,Table1[[#This Row],[w (limit)]]),10)</f>
        <v>0.63494704729999996</v>
      </c>
      <c r="N577" s="41">
        <f>Table1[[#This Row],[n]]</f>
        <v>87</v>
      </c>
      <c r="O577" s="56">
        <v>0.63171313396887996</v>
      </c>
      <c r="P577" s="40">
        <f>Table1[[#This Row],[W (proposed)]]/Table1[[#This Row],[W (curr)]]-1</f>
        <v>5.1192751222413069E-3</v>
      </c>
      <c r="Q577" s="41">
        <f>RANK(Table1[[#This Row],[∆W%]],Table1[∆W%])</f>
        <v>408</v>
      </c>
      <c r="R577" s="48">
        <f>Table1[W (proposed)]-Table1[[#This Row],[W (curr)]]</f>
        <v>3.2339133311199975E-3</v>
      </c>
      <c r="S577" s="46"/>
      <c r="T577" s="45"/>
      <c r="U577" s="45"/>
      <c r="V577" s="45"/>
      <c r="W577" s="45"/>
    </row>
    <row r="578" spans="1:23" s="43" customFormat="1">
      <c r="A578" s="36">
        <v>131303</v>
      </c>
      <c r="B578" s="36" t="s">
        <v>21</v>
      </c>
      <c r="C578" s="36" t="s">
        <v>412</v>
      </c>
      <c r="D578" s="36">
        <v>13130</v>
      </c>
      <c r="E578" s="36">
        <v>3</v>
      </c>
      <c r="F578" s="37">
        <v>23</v>
      </c>
      <c r="G578" s="38">
        <v>8844.0668962450563</v>
      </c>
      <c r="H578" s="38">
        <f>Table1[[#This Row],[Cost]]+IF(Table1[[#This Row],[n]]=0,0,IFERROR(VLOOKUP(Table1[[#This Row],[DRG]],HCPCs,5,0),0))</f>
        <v>8844.0668962450563</v>
      </c>
      <c r="I578" s="39">
        <v>1.2219000674434821</v>
      </c>
      <c r="J578" s="39">
        <f>Table1[[#This Row],[W (3M)]]-IFERROR((Table1[[#This Row],[W (3M)]]-Table1[[#This Row],[Adjusted Cost]]*Casemix/TotalCost)*EXP(-a/Table1[[#This Row],[n]]),)</f>
        <v>1.058473138275539</v>
      </c>
      <c r="K578" s="39">
        <f>VLOOKUP(Table1[[#This Row],[BaseDRG]],BaseDRGTable,13+Table1[[#This Row],[severity]],FALSE)</f>
        <v>1.058473138275539</v>
      </c>
      <c r="L578" s="39">
        <f>IF(Table1[[#This Row],[W (severity)]]&lt;Table1[[#This Row],[W (curr)]],MAX(Table1[[#This Row],[W (severity)]],0.7*Table1[[#This Row],[W (curr)]]),Table1[[#This Row],[W (severity)]])</f>
        <v>1.058473138275539</v>
      </c>
      <c r="M578" s="39">
        <f>ROUND(IF(VLOOKUP(Table1[[#This Row],[BaseDRG]],BaseDRGTable,8,0)&gt;0,Table1[[#This Row],[w (limit)]]*Current_CaseMix/$L$797,Table1[[#This Row],[w (limit)]]),10)</f>
        <v>1.134715124</v>
      </c>
      <c r="N578" s="41">
        <f>Table1[[#This Row],[n]]</f>
        <v>23</v>
      </c>
      <c r="O578" s="56">
        <v>0.68319628634677243</v>
      </c>
      <c r="P578" s="40">
        <f>Table1[[#This Row],[W (proposed)]]/Table1[[#This Row],[W (curr)]]-1</f>
        <v>0.66089182080835918</v>
      </c>
      <c r="Q578" s="41">
        <f>RANK(Table1[[#This Row],[∆W%]],Table1[∆W%])</f>
        <v>60</v>
      </c>
      <c r="R578" s="55">
        <f>Table1[W (proposed)]-Table1[[#This Row],[W (curr)]]</f>
        <v>0.45151883765322753</v>
      </c>
      <c r="S578" s="46"/>
      <c r="T578" s="45"/>
      <c r="U578" s="45"/>
      <c r="V578" s="45"/>
      <c r="W578" s="45"/>
    </row>
    <row r="579" spans="1:23" s="43" customFormat="1">
      <c r="A579" s="36">
        <v>134101</v>
      </c>
      <c r="B579" s="36" t="s">
        <v>21</v>
      </c>
      <c r="C579" s="36" t="s">
        <v>241</v>
      </c>
      <c r="D579" s="36">
        <v>13410</v>
      </c>
      <c r="E579" s="36">
        <v>1</v>
      </c>
      <c r="F579" s="37">
        <v>7</v>
      </c>
      <c r="G579" s="38">
        <v>3437.2239428571434</v>
      </c>
      <c r="H579" s="38">
        <f>Table1[[#This Row],[Cost]]+IF(Table1[[#This Row],[n]]=0,0,IFERROR(VLOOKUP(Table1[[#This Row],[DRG]],HCPCs,5,0),0))</f>
        <v>3437.2239428571434</v>
      </c>
      <c r="I579" s="39">
        <v>0.79560163913000015</v>
      </c>
      <c r="J579" s="39">
        <f>Table1[[#This Row],[W (3M)]]-IFERROR((Table1[[#This Row],[W (3M)]]-Table1[[#This Row],[Adjusted Cost]]*Casemix/TotalCost)*EXP(-a/Table1[[#This Row],[n]]),)</f>
        <v>0.45086308825943833</v>
      </c>
      <c r="K579" s="39">
        <f>VLOOKUP(Table1[[#This Row],[BaseDRG]],BaseDRGTable,13+Table1[[#This Row],[severity]],FALSE)</f>
        <v>0.45086308825943833</v>
      </c>
      <c r="L579" s="39">
        <f>IF(Table1[[#This Row],[W (severity)]]&lt;Table1[[#This Row],[W (curr)]],MAX(Table1[[#This Row],[W (severity)]],0.7*Table1[[#This Row],[W (curr)]]),Table1[[#This Row],[W (severity)]])</f>
        <v>0.60193769231486938</v>
      </c>
      <c r="M579" s="39">
        <f>ROUND(IF(VLOOKUP(Table1[[#This Row],[BaseDRG]],BaseDRGTable,8,0)&gt;0,Table1[[#This Row],[w (limit)]]*Current_CaseMix/$L$797,Table1[[#This Row],[w (limit)]]),10)</f>
        <v>0.64529535849999997</v>
      </c>
      <c r="N579" s="41">
        <f>Table1[[#This Row],[n]]</f>
        <v>7</v>
      </c>
      <c r="O579" s="56">
        <v>0.85991098902124197</v>
      </c>
      <c r="P579" s="40">
        <f>Table1[[#This Row],[W (proposed)]]/Table1[[#This Row],[W (curr)]]-1</f>
        <v>-0.24957889044483472</v>
      </c>
      <c r="Q579" s="41">
        <f>RANK(Table1[[#This Row],[∆W%]],Table1[∆W%])</f>
        <v>677</v>
      </c>
      <c r="R579" s="55">
        <f>Table1[W (proposed)]-Table1[[#This Row],[W (curr)]]</f>
        <v>-0.214615630521242</v>
      </c>
      <c r="S579" s="46"/>
      <c r="T579" s="45"/>
      <c r="U579" s="45"/>
      <c r="V579" s="45"/>
      <c r="W579" s="45"/>
    </row>
    <row r="580" spans="1:23" s="43" customFormat="1">
      <c r="A580" s="36">
        <v>134102</v>
      </c>
      <c r="B580" s="36" t="s">
        <v>21</v>
      </c>
      <c r="C580" s="36" t="s">
        <v>649</v>
      </c>
      <c r="D580" s="36">
        <v>13410</v>
      </c>
      <c r="E580" s="36">
        <v>2</v>
      </c>
      <c r="F580" s="37">
        <v>14</v>
      </c>
      <c r="G580" s="38">
        <v>17487.335221428573</v>
      </c>
      <c r="H580" s="38">
        <f>Table1[[#This Row],[Cost]]+IF(Table1[[#This Row],[n]]=0,0,IFERROR(VLOOKUP(Table1[[#This Row],[DRG]],HCPCs,5,0),0))</f>
        <v>17487.335221428573</v>
      </c>
      <c r="I580" s="39">
        <v>0.9988006940088231</v>
      </c>
      <c r="J580" s="39">
        <f>Table1[[#This Row],[W (3M)]]-IFERROR((Table1[[#This Row],[W (3M)]]-Table1[[#This Row],[Adjusted Cost]]*Casemix/TotalCost)*EXP(-a/Table1[[#This Row],[n]]),)</f>
        <v>2.0213440618028558</v>
      </c>
      <c r="K580" s="39">
        <f>VLOOKUP(Table1[[#This Row],[BaseDRG]],BaseDRGTable,13+Table1[[#This Row],[severity]],FALSE)</f>
        <v>2.0213440618028558</v>
      </c>
      <c r="L580" s="39">
        <f>IF(Table1[[#This Row],[W (severity)]]&lt;Table1[[#This Row],[W (curr)]],MAX(Table1[[#This Row],[W (severity)]],0.7*Table1[[#This Row],[W (curr)]]),Table1[[#This Row],[W (severity)]])</f>
        <v>2.0213440618028558</v>
      </c>
      <c r="M580" s="39">
        <f>ROUND(IF(VLOOKUP(Table1[[#This Row],[BaseDRG]],BaseDRGTable,8,0)&gt;0,Table1[[#This Row],[w (limit)]]*Current_CaseMix/$L$797,Table1[[#This Row],[w (limit)]]),10)</f>
        <v>2.1669417908000002</v>
      </c>
      <c r="N580" s="41">
        <f>Table1[[#This Row],[n]]</f>
        <v>14</v>
      </c>
      <c r="O580" s="56">
        <v>1.1648737976119672</v>
      </c>
      <c r="P580" s="40">
        <f>Table1[[#This Row],[W (proposed)]]/Table1[[#This Row],[W (curr)]]-1</f>
        <v>0.86023738815510153</v>
      </c>
      <c r="Q580" s="41">
        <f>RANK(Table1[[#This Row],[∆W%]],Table1[∆W%])</f>
        <v>43</v>
      </c>
      <c r="R580" s="55">
        <f>Table1[W (proposed)]-Table1[[#This Row],[W (curr)]]</f>
        <v>1.002067993188033</v>
      </c>
      <c r="S580" s="46"/>
      <c r="T580" s="45"/>
      <c r="U580" s="45"/>
      <c r="V580" s="45"/>
      <c r="W580" s="45"/>
    </row>
    <row r="581" spans="1:23" s="43" customFormat="1">
      <c r="A581" s="36">
        <v>134103</v>
      </c>
      <c r="B581" s="36" t="s">
        <v>21</v>
      </c>
      <c r="C581" s="36" t="s">
        <v>675</v>
      </c>
      <c r="D581" s="36">
        <v>13410</v>
      </c>
      <c r="E581" s="36">
        <v>3</v>
      </c>
      <c r="F581" s="37">
        <v>14</v>
      </c>
      <c r="G581" s="38">
        <v>25893.610142857146</v>
      </c>
      <c r="H581" s="38">
        <f>Table1[[#This Row],[Cost]]+IF(Table1[[#This Row],[n]]=0,0,IFERROR(VLOOKUP(Table1[[#This Row],[DRG]],HCPCs,5,0),0))</f>
        <v>26396.702367983315</v>
      </c>
      <c r="I581" s="39">
        <v>1.7764026623300002</v>
      </c>
      <c r="J581" s="39">
        <f>Table1[[#This Row],[W (3M)]]-IFERROR((Table1[[#This Row],[W (3M)]]-Table1[[#This Row],[Adjusted Cost]]*Casemix/TotalCost)*EXP(-a/Table1[[#This Row],[n]]),)</f>
        <v>3.0660950580936381</v>
      </c>
      <c r="K581" s="39">
        <f>VLOOKUP(Table1[[#This Row],[BaseDRG]],BaseDRGTable,13+Table1[[#This Row],[severity]],FALSE)</f>
        <v>3.0660950580936381</v>
      </c>
      <c r="L581" s="39">
        <f>IF(Table1[[#This Row],[W (severity)]]&lt;Table1[[#This Row],[W (curr)]],MAX(Table1[[#This Row],[W (severity)]],0.7*Table1[[#This Row],[W (curr)]]),Table1[[#This Row],[W (severity)]])</f>
        <v>3.0660950580936381</v>
      </c>
      <c r="M581" s="39">
        <f>ROUND(IF(VLOOKUP(Table1[[#This Row],[BaseDRG]],BaseDRGTable,8,0)&gt;0,Table1[[#This Row],[w (limit)]]*Current_CaseMix/$L$797,Table1[[#This Row],[w (limit)]]),10)</f>
        <v>3.2869463647999999</v>
      </c>
      <c r="N581" s="41">
        <f>Table1[[#This Row],[n]]</f>
        <v>14</v>
      </c>
      <c r="O581" s="56">
        <v>1.9804356408763975</v>
      </c>
      <c r="P581" s="40">
        <f>Table1[[#This Row],[W (proposed)]]/Table1[[#This Row],[W (curr)]]-1</f>
        <v>0.65970875142674945</v>
      </c>
      <c r="Q581" s="41">
        <f>RANK(Table1[[#This Row],[∆W%]],Table1[∆W%])</f>
        <v>62</v>
      </c>
      <c r="R581" s="55">
        <f>Table1[W (proposed)]-Table1[[#This Row],[W (curr)]]</f>
        <v>1.3065107239236025</v>
      </c>
      <c r="S581" s="46"/>
      <c r="T581" s="45"/>
      <c r="U581" s="45"/>
      <c r="V581" s="45"/>
      <c r="W581" s="45"/>
    </row>
    <row r="582" spans="1:23" s="43" customFormat="1">
      <c r="A582" s="36">
        <v>134111</v>
      </c>
      <c r="B582" s="36" t="s">
        <v>21</v>
      </c>
      <c r="C582" s="36" t="s">
        <v>220</v>
      </c>
      <c r="D582" s="36">
        <v>13411</v>
      </c>
      <c r="E582" s="36">
        <v>1</v>
      </c>
      <c r="F582" s="37">
        <v>52</v>
      </c>
      <c r="G582" s="38">
        <v>3221.3590035321831</v>
      </c>
      <c r="H582" s="38">
        <f>Table1[[#This Row],[Cost]]+IF(Table1[[#This Row],[n]]=0,0,IFERROR(VLOOKUP(Table1[[#This Row],[DRG]],HCPCs,5,0),0))</f>
        <v>3221.3590035321831</v>
      </c>
      <c r="I582" s="39">
        <v>0.58080021566393425</v>
      </c>
      <c r="J582" s="39">
        <f>Table1[[#This Row],[W (3M)]]-IFERROR((Table1[[#This Row],[W (3M)]]-Table1[[#This Row],[Adjusted Cost]]*Casemix/TotalCost)*EXP(-a/Table1[[#This Row],[n]]),)</f>
        <v>0.38644408149071208</v>
      </c>
      <c r="K582" s="39">
        <f>VLOOKUP(Table1[[#This Row],[BaseDRG]],BaseDRGTable,13+Table1[[#This Row],[severity]],FALSE)</f>
        <v>0.38644408149071208</v>
      </c>
      <c r="L582" s="39">
        <f>IF(Table1[[#This Row],[W (severity)]]&lt;Table1[[#This Row],[W (curr)]],MAX(Table1[[#This Row],[W (severity)]],0.7*Table1[[#This Row],[W (curr)]]),Table1[[#This Row],[W (severity)]])</f>
        <v>0.38644408149071208</v>
      </c>
      <c r="M582" s="39">
        <f>ROUND(IF(VLOOKUP(Table1[[#This Row],[BaseDRG]],BaseDRGTable,8,0)&gt;0,Table1[[#This Row],[w (limit)]]*Current_CaseMix/$L$797,Table1[[#This Row],[w (limit)]]),10)</f>
        <v>0.4142797091</v>
      </c>
      <c r="N582" s="41">
        <f>Table1[[#This Row],[n]]</f>
        <v>52</v>
      </c>
      <c r="O582" s="56">
        <v>0.36355797817490565</v>
      </c>
      <c r="P582" s="40">
        <f>Table1[[#This Row],[W (proposed)]]/Table1[[#This Row],[W (curr)]]-1</f>
        <v>0.13951483386424934</v>
      </c>
      <c r="Q582" s="41">
        <f>RANK(Table1[[#This Row],[∆W%]],Table1[∆W%])</f>
        <v>282</v>
      </c>
      <c r="R582" s="55">
        <f>Table1[W (proposed)]-Table1[[#This Row],[W (curr)]]</f>
        <v>5.0721730925094355E-2</v>
      </c>
      <c r="S582" s="46"/>
      <c r="T582" s="45"/>
      <c r="U582" s="45"/>
      <c r="V582" s="45"/>
      <c r="W582" s="45"/>
    </row>
    <row r="583" spans="1:23" s="43" customFormat="1">
      <c r="A583" s="36">
        <v>134112</v>
      </c>
      <c r="B583" s="36" t="s">
        <v>21</v>
      </c>
      <c r="C583" s="36" t="s">
        <v>476</v>
      </c>
      <c r="D583" s="36">
        <v>13411</v>
      </c>
      <c r="E583" s="36">
        <v>2</v>
      </c>
      <c r="F583" s="37">
        <v>17</v>
      </c>
      <c r="G583" s="38">
        <v>7195.9506588235281</v>
      </c>
      <c r="H583" s="38">
        <f>Table1[[#This Row],[Cost]]+IF(Table1[[#This Row],[n]]=0,0,IFERROR(VLOOKUP(Table1[[#This Row],[DRG]],HCPCs,5,0),0))</f>
        <v>7207.3808058823515</v>
      </c>
      <c r="I583" s="39">
        <v>0.79129730370666651</v>
      </c>
      <c r="J583" s="39">
        <f>Table1[[#This Row],[W (3M)]]-IFERROR((Table1[[#This Row],[W (3M)]]-Table1[[#This Row],[Adjusted Cost]]*Casemix/TotalCost)*EXP(-a/Table1[[#This Row],[n]]),)</f>
        <v>0.85481715094569632</v>
      </c>
      <c r="K583" s="39">
        <f>VLOOKUP(Table1[[#This Row],[BaseDRG]],BaseDRGTable,13+Table1[[#This Row],[severity]],FALSE)</f>
        <v>0.85481715094569632</v>
      </c>
      <c r="L583" s="39">
        <f>IF(Table1[[#This Row],[W (severity)]]&lt;Table1[[#This Row],[W (curr)]],MAX(Table1[[#This Row],[W (severity)]],0.7*Table1[[#This Row],[W (curr)]]),Table1[[#This Row],[W (severity)]])</f>
        <v>0.85481715094569632</v>
      </c>
      <c r="M583" s="39">
        <f>ROUND(IF(VLOOKUP(Table1[[#This Row],[BaseDRG]],BaseDRGTable,8,0)&gt;0,Table1[[#This Row],[w (limit)]]*Current_CaseMix/$L$797,Table1[[#This Row],[w (limit)]]),10)</f>
        <v>0.91638976409999995</v>
      </c>
      <c r="N583" s="41">
        <f>Table1[[#This Row],[n]]</f>
        <v>17</v>
      </c>
      <c r="O583" s="56">
        <v>0.55176951470470459</v>
      </c>
      <c r="P583" s="40">
        <f>Table1[[#This Row],[W (proposed)]]/Table1[[#This Row],[W (curr)]]-1</f>
        <v>0.66081985263436027</v>
      </c>
      <c r="Q583" s="41">
        <f>RANK(Table1[[#This Row],[∆W%]],Table1[∆W%])</f>
        <v>61</v>
      </c>
      <c r="R583" s="55">
        <f>Table1[W (proposed)]-Table1[[#This Row],[W (curr)]]</f>
        <v>0.36462024939529536</v>
      </c>
      <c r="S583" s="46"/>
      <c r="T583" s="45"/>
      <c r="U583" s="45"/>
      <c r="V583" s="45"/>
      <c r="W583" s="45"/>
    </row>
    <row r="584" spans="1:23" s="43" customFormat="1">
      <c r="A584" s="36">
        <v>134113</v>
      </c>
      <c r="B584" s="36" t="s">
        <v>21</v>
      </c>
      <c r="C584" s="36" t="s">
        <v>629</v>
      </c>
      <c r="D584" s="36">
        <v>13411</v>
      </c>
      <c r="E584" s="36">
        <v>3</v>
      </c>
      <c r="F584" s="37">
        <v>4</v>
      </c>
      <c r="G584" s="38">
        <v>21856.511875000007</v>
      </c>
      <c r="H584" s="38">
        <f>Table1[[#This Row],[Cost]]+IF(Table1[[#This Row],[n]]=0,0,IFERROR(VLOOKUP(Table1[[#This Row],[DRG]],HCPCs,5,0),0))</f>
        <v>21857.793975000008</v>
      </c>
      <c r="I584" s="39">
        <v>1.4974046378000001</v>
      </c>
      <c r="J584" s="39">
        <f>Table1[[#This Row],[W (3M)]]-IFERROR((Table1[[#This Row],[W (3M)]]-Table1[[#This Row],[Adjusted Cost]]*Casemix/TotalCost)*EXP(-a/Table1[[#This Row],[n]]),)</f>
        <v>2.4015107743335733</v>
      </c>
      <c r="K584" s="39">
        <f>VLOOKUP(Table1[[#This Row],[BaseDRG]],BaseDRGTable,13+Table1[[#This Row],[severity]],FALSE)</f>
        <v>2.4015107743335733</v>
      </c>
      <c r="L584" s="39">
        <f>IF(Table1[[#This Row],[W (severity)]]&lt;Table1[[#This Row],[W (curr)]],MAX(Table1[[#This Row],[W (severity)]],0.7*Table1[[#This Row],[W (curr)]]),Table1[[#This Row],[W (severity)]])</f>
        <v>2.4015107743335733</v>
      </c>
      <c r="M584" s="39">
        <f>ROUND(IF(VLOOKUP(Table1[[#This Row],[BaseDRG]],BaseDRGTable,8,0)&gt;0,Table1[[#This Row],[w (limit)]]*Current_CaseMix/$L$797,Table1[[#This Row],[w (limit)]]),10)</f>
        <v>2.5744919711000001</v>
      </c>
      <c r="N584" s="41">
        <f>Table1[[#This Row],[n]]</f>
        <v>4</v>
      </c>
      <c r="O584" s="56">
        <v>3.217852697460831</v>
      </c>
      <c r="P584" s="40">
        <f>Table1[[#This Row],[W (proposed)]]/Table1[[#This Row],[W (curr)]]-1</f>
        <v>-0.19993479716100715</v>
      </c>
      <c r="Q584" s="41">
        <f>RANK(Table1[[#This Row],[∆W%]],Table1[∆W%])</f>
        <v>640</v>
      </c>
      <c r="R584" s="55">
        <f>Table1[W (proposed)]-Table1[[#This Row],[W (curr)]]</f>
        <v>-0.64336072636083097</v>
      </c>
      <c r="S584" s="46"/>
      <c r="T584" s="45"/>
      <c r="U584" s="45"/>
      <c r="V584" s="45"/>
      <c r="W584" s="45"/>
    </row>
    <row r="585" spans="1:23" s="43" customFormat="1">
      <c r="A585" s="36">
        <v>134121</v>
      </c>
      <c r="B585" s="36" t="s">
        <v>21</v>
      </c>
      <c r="C585" s="36" t="s">
        <v>278</v>
      </c>
      <c r="D585" s="36">
        <v>13412</v>
      </c>
      <c r="E585" s="36">
        <v>1</v>
      </c>
      <c r="F585" s="37">
        <v>345</v>
      </c>
      <c r="G585" s="38">
        <v>2609.1762520522116</v>
      </c>
      <c r="H585" s="38">
        <f>Table1[[#This Row],[Cost]]+IF(Table1[[#This Row],[n]]=0,0,IFERROR(VLOOKUP(Table1[[#This Row],[DRG]],HCPCs,5,0),0))</f>
        <v>2641.7512979240628</v>
      </c>
      <c r="I585" s="39">
        <v>0.50480001267534924</v>
      </c>
      <c r="J585" s="39">
        <f>Table1[[#This Row],[W (3M)]]-IFERROR((Table1[[#This Row],[W (3M)]]-Table1[[#This Row],[Adjusted Cost]]*Casemix/TotalCost)*EXP(-a/Table1[[#This Row],[n]]),)</f>
        <v>0.3148824108249807</v>
      </c>
      <c r="K585" s="39">
        <f>VLOOKUP(Table1[[#This Row],[BaseDRG]],BaseDRGTable,13+Table1[[#This Row],[severity]],FALSE)</f>
        <v>0.3148824108249807</v>
      </c>
      <c r="L585" s="39">
        <f>IF(Table1[[#This Row],[W (severity)]]&lt;Table1[[#This Row],[W (curr)]],MAX(Table1[[#This Row],[W (severity)]],0.7*Table1[[#This Row],[W (curr)]]),Table1[[#This Row],[W (severity)]])</f>
        <v>0.3148824108249807</v>
      </c>
      <c r="M585" s="39">
        <f>ROUND(IF(VLOOKUP(Table1[[#This Row],[BaseDRG]],BaseDRGTable,8,0)&gt;0,Table1[[#This Row],[w (limit)]]*Current_CaseMix/$L$797,Table1[[#This Row],[w (limit)]]),10)</f>
        <v>0.3375634401</v>
      </c>
      <c r="N585" s="41">
        <f>Table1[[#This Row],[n]]</f>
        <v>345</v>
      </c>
      <c r="O585" s="56">
        <v>0.3372323914449229</v>
      </c>
      <c r="P585" s="40">
        <f>Table1[[#This Row],[W (proposed)]]/Table1[[#This Row],[W (curr)]]-1</f>
        <v>9.8166327872206693E-4</v>
      </c>
      <c r="Q585" s="41">
        <f>RANK(Table1[[#This Row],[∆W%]],Table1[∆W%])</f>
        <v>413</v>
      </c>
      <c r="R585" s="55">
        <f>Table1[W (proposed)]-Table1[[#This Row],[W (curr)]]</f>
        <v>3.3104865507710413E-4</v>
      </c>
      <c r="S585" s="46"/>
      <c r="T585" s="45"/>
      <c r="U585" s="45"/>
      <c r="V585" s="45"/>
      <c r="W585" s="45"/>
    </row>
    <row r="586" spans="1:23" s="43" customFormat="1">
      <c r="A586" s="36">
        <v>134122</v>
      </c>
      <c r="B586" s="36" t="s">
        <v>21</v>
      </c>
      <c r="C586" s="36" t="s">
        <v>468</v>
      </c>
      <c r="D586" s="36">
        <v>13412</v>
      </c>
      <c r="E586" s="36">
        <v>2</v>
      </c>
      <c r="F586" s="37">
        <v>99</v>
      </c>
      <c r="G586" s="38">
        <v>4325.7416358698083</v>
      </c>
      <c r="H586" s="38">
        <f>Table1[[#This Row],[Cost]]+IF(Table1[[#This Row],[n]]=0,0,IFERROR(VLOOKUP(Table1[[#This Row],[DRG]],HCPCs,5,0),0))</f>
        <v>4357.3342030791873</v>
      </c>
      <c r="I586" s="39">
        <v>0.57690032146724168</v>
      </c>
      <c r="J586" s="39">
        <f>Table1[[#This Row],[W (3M)]]-IFERROR((Table1[[#This Row],[W (3M)]]-Table1[[#This Row],[Adjusted Cost]]*Casemix/TotalCost)*EXP(-a/Table1[[#This Row],[n]]),)</f>
        <v>0.51911221966067489</v>
      </c>
      <c r="K586" s="39">
        <f>VLOOKUP(Table1[[#This Row],[BaseDRG]],BaseDRGTable,13+Table1[[#This Row],[severity]],FALSE)</f>
        <v>0.51911221966067489</v>
      </c>
      <c r="L586" s="39">
        <f>IF(Table1[[#This Row],[W (severity)]]&lt;Table1[[#This Row],[W (curr)]],MAX(Table1[[#This Row],[W (severity)]],0.7*Table1[[#This Row],[W (curr)]]),Table1[[#This Row],[W (severity)]])</f>
        <v>0.51911221966067489</v>
      </c>
      <c r="M586" s="39">
        <f>ROUND(IF(VLOOKUP(Table1[[#This Row],[BaseDRG]],BaseDRGTable,8,0)&gt;0,Table1[[#This Row],[w (limit)]]*Current_CaseMix/$L$797,Table1[[#This Row],[w (limit)]]),10)</f>
        <v>0.55650395409999998</v>
      </c>
      <c r="N586" s="41">
        <f>Table1[[#This Row],[n]]</f>
        <v>99</v>
      </c>
      <c r="O586" s="56">
        <v>0.52903929460522048</v>
      </c>
      <c r="P586" s="40">
        <f>Table1[[#This Row],[W (proposed)]]/Table1[[#This Row],[W (curr)]]-1</f>
        <v>5.1914214643118628E-2</v>
      </c>
      <c r="Q586" s="41">
        <f>RANK(Table1[[#This Row],[∆W%]],Table1[∆W%])</f>
        <v>361</v>
      </c>
      <c r="R586" s="55">
        <f>Table1[W (proposed)]-Table1[[#This Row],[W (curr)]]</f>
        <v>2.7464659494779498E-2</v>
      </c>
      <c r="S586" s="46"/>
      <c r="T586" s="45"/>
      <c r="U586" s="45"/>
      <c r="V586" s="45"/>
      <c r="W586" s="45"/>
    </row>
    <row r="587" spans="1:23" s="43" customFormat="1">
      <c r="A587" s="36">
        <v>134123</v>
      </c>
      <c r="B587" s="36" t="s">
        <v>21</v>
      </c>
      <c r="C587" s="36" t="s">
        <v>442</v>
      </c>
      <c r="D587" s="36">
        <v>13412</v>
      </c>
      <c r="E587" s="36">
        <v>3</v>
      </c>
      <c r="F587" s="37">
        <v>18</v>
      </c>
      <c r="G587" s="38">
        <v>9849.2475555555575</v>
      </c>
      <c r="H587" s="38">
        <f>Table1[[#This Row],[Cost]]+IF(Table1[[#This Row],[n]]=0,0,IFERROR(VLOOKUP(Table1[[#This Row],[DRG]],HCPCs,5,0),0))</f>
        <v>10283.976364306429</v>
      </c>
      <c r="I587" s="39">
        <v>0.95209775265999996</v>
      </c>
      <c r="J587" s="39">
        <f>Table1[[#This Row],[W (3M)]]-IFERROR((Table1[[#This Row],[W (3M)]]-Table1[[#This Row],[Adjusted Cost]]*Casemix/TotalCost)*EXP(-a/Table1[[#This Row],[n]]),)</f>
        <v>1.2122544670782138</v>
      </c>
      <c r="K587" s="39">
        <f>VLOOKUP(Table1[[#This Row],[BaseDRG]],BaseDRGTable,13+Table1[[#This Row],[severity]],FALSE)</f>
        <v>1.2122544670782138</v>
      </c>
      <c r="L587" s="39">
        <f>IF(Table1[[#This Row],[W (severity)]]&lt;Table1[[#This Row],[W (curr)]],MAX(Table1[[#This Row],[W (severity)]],0.7*Table1[[#This Row],[W (curr)]]),Table1[[#This Row],[W (severity)]])</f>
        <v>1.2122544670782138</v>
      </c>
      <c r="M587" s="39">
        <f>ROUND(IF(VLOOKUP(Table1[[#This Row],[BaseDRG]],BaseDRGTable,8,0)&gt;0,Table1[[#This Row],[w (limit)]]*Current_CaseMix/$L$797,Table1[[#This Row],[w (limit)]]),10)</f>
        <v>1.2995733460000001</v>
      </c>
      <c r="N587" s="41">
        <f>Table1[[#This Row],[n]]</f>
        <v>18</v>
      </c>
      <c r="O587" s="56">
        <v>1.3128225276548882</v>
      </c>
      <c r="P587" s="40">
        <f>Table1[[#This Row],[W (proposed)]]/Table1[[#This Row],[W (curr)]]-1</f>
        <v>-1.0092134599910652E-2</v>
      </c>
      <c r="Q587" s="41">
        <f>RANK(Table1[[#This Row],[∆W%]],Table1[∆W%])</f>
        <v>460</v>
      </c>
      <c r="R587" s="55">
        <f>Table1[W (proposed)]-Table1[[#This Row],[W (curr)]]</f>
        <v>-1.3249181654888087E-2</v>
      </c>
      <c r="S587" s="46"/>
      <c r="T587" s="45"/>
      <c r="U587" s="45"/>
      <c r="V587" s="45"/>
      <c r="W587" s="45"/>
    </row>
    <row r="588" spans="1:23" s="43" customFormat="1">
      <c r="A588" s="36">
        <v>134131</v>
      </c>
      <c r="B588" s="36" t="s">
        <v>21</v>
      </c>
      <c r="C588" s="36" t="s">
        <v>61</v>
      </c>
      <c r="D588" s="36">
        <v>13413</v>
      </c>
      <c r="E588" s="36">
        <v>1</v>
      </c>
      <c r="F588" s="37">
        <v>1300</v>
      </c>
      <c r="G588" s="38">
        <v>2928.1985124954999</v>
      </c>
      <c r="H588" s="38">
        <f>Table1[[#This Row],[Cost]]+IF(Table1[[#This Row],[n]]=0,0,IFERROR(VLOOKUP(Table1[[#This Row],[DRG]],HCPCs,5,0),0))</f>
        <v>2932.4162854985093</v>
      </c>
      <c r="I588" s="39">
        <v>0.36939998170616795</v>
      </c>
      <c r="J588" s="39">
        <f>Table1[[#This Row],[W (3M)]]-IFERROR((Table1[[#This Row],[W (3M)]]-Table1[[#This Row],[Adjusted Cost]]*Casemix/TotalCost)*EXP(-a/Table1[[#This Row],[n]]),)</f>
        <v>0.34905121462936078</v>
      </c>
      <c r="K588" s="39">
        <f>VLOOKUP(Table1[[#This Row],[BaseDRG]],BaseDRGTable,13+Table1[[#This Row],[severity]],FALSE)</f>
        <v>0.34905121462936078</v>
      </c>
      <c r="L588" s="39">
        <f>IF(Table1[[#This Row],[W (severity)]]&lt;Table1[[#This Row],[W (curr)]],MAX(Table1[[#This Row],[W (severity)]],0.7*Table1[[#This Row],[W (curr)]]),Table1[[#This Row],[W (severity)]])</f>
        <v>0.34905121462936078</v>
      </c>
      <c r="M588" s="39">
        <f>ROUND(IF(VLOOKUP(Table1[[#This Row],[BaseDRG]],BaseDRGTable,8,0)&gt;0,Table1[[#This Row],[w (limit)]]*Current_CaseMix/$L$797,Table1[[#This Row],[w (limit)]]),10)</f>
        <v>0.37419342820000001</v>
      </c>
      <c r="N588" s="41">
        <f>Table1[[#This Row],[n]]</f>
        <v>1300</v>
      </c>
      <c r="O588" s="56">
        <v>0.29201138292710316</v>
      </c>
      <c r="P588" s="40">
        <f>Table1[[#This Row],[W (proposed)]]/Table1[[#This Row],[W (curr)]]-1</f>
        <v>0.28143438947177124</v>
      </c>
      <c r="Q588" s="41">
        <f>RANK(Table1[[#This Row],[∆W%]],Table1[∆W%])</f>
        <v>175</v>
      </c>
      <c r="R588" s="48">
        <f>Table1[W (proposed)]-Table1[[#This Row],[W (curr)]]</f>
        <v>8.2182045272896853E-2</v>
      </c>
      <c r="S588" s="46"/>
      <c r="T588" s="45"/>
      <c r="U588" s="45"/>
      <c r="V588" s="45"/>
      <c r="W588" s="45"/>
    </row>
    <row r="589" spans="1:23" s="43" customFormat="1">
      <c r="A589" s="36">
        <v>134132</v>
      </c>
      <c r="B589" s="36" t="s">
        <v>21</v>
      </c>
      <c r="C589" s="36" t="s">
        <v>604</v>
      </c>
      <c r="D589" s="36">
        <v>13413</v>
      </c>
      <c r="E589" s="36">
        <v>2</v>
      </c>
      <c r="F589" s="37">
        <v>190</v>
      </c>
      <c r="G589" s="38">
        <v>4054.7683969394584</v>
      </c>
      <c r="H589" s="38">
        <f>Table1[[#This Row],[Cost]]+IF(Table1[[#This Row],[n]]=0,0,IFERROR(VLOOKUP(Table1[[#This Row],[DRG]],HCPCs,5,0),0))</f>
        <v>4054.7683969394584</v>
      </c>
      <c r="I589" s="39">
        <v>0.42630022815576901</v>
      </c>
      <c r="J589" s="39">
        <f>Table1[[#This Row],[W (3M)]]-IFERROR((Table1[[#This Row],[W (3M)]]-Table1[[#This Row],[Adjusted Cost]]*Casemix/TotalCost)*EXP(-a/Table1[[#This Row],[n]]),)</f>
        <v>0.48239297133897346</v>
      </c>
      <c r="K589" s="39">
        <f>VLOOKUP(Table1[[#This Row],[BaseDRG]],BaseDRGTable,13+Table1[[#This Row],[severity]],FALSE)</f>
        <v>0.48239297133897346</v>
      </c>
      <c r="L589" s="39">
        <f>IF(Table1[[#This Row],[W (severity)]]&lt;Table1[[#This Row],[W (curr)]],MAX(Table1[[#This Row],[W (severity)]],0.7*Table1[[#This Row],[W (curr)]]),Table1[[#This Row],[W (severity)]])</f>
        <v>0.48239297133897346</v>
      </c>
      <c r="M589" s="39">
        <f>ROUND(IF(VLOOKUP(Table1[[#This Row],[BaseDRG]],BaseDRGTable,8,0)&gt;0,Table1[[#This Row],[w (limit)]]*Current_CaseMix/$L$797,Table1[[#This Row],[w (limit)]]),10)</f>
        <v>0.51713981249999996</v>
      </c>
      <c r="N589" s="41">
        <f>Table1[[#This Row],[n]]</f>
        <v>190</v>
      </c>
      <c r="O589" s="56">
        <v>0.34298844240234783</v>
      </c>
      <c r="P589" s="40">
        <f>Table1[[#This Row],[W (proposed)]]/Table1[[#This Row],[W (curr)]]-1</f>
        <v>0.5077470508273314</v>
      </c>
      <c r="Q589" s="41">
        <f>RANK(Table1[[#This Row],[∆W%]],Table1[∆W%])</f>
        <v>100</v>
      </c>
      <c r="R589" s="55">
        <f>Table1[W (proposed)]-Table1[[#This Row],[W (curr)]]</f>
        <v>0.17415137009765214</v>
      </c>
      <c r="S589" s="46"/>
      <c r="T589" s="45"/>
      <c r="U589" s="45"/>
      <c r="V589" s="45"/>
      <c r="W589" s="45"/>
    </row>
    <row r="590" spans="1:23" s="43" customFormat="1">
      <c r="A590" s="36">
        <v>134133</v>
      </c>
      <c r="B590" s="36" t="s">
        <v>21</v>
      </c>
      <c r="C590" s="36" t="s">
        <v>417</v>
      </c>
      <c r="D590" s="36">
        <v>13413</v>
      </c>
      <c r="E590" s="36">
        <v>3</v>
      </c>
      <c r="F590" s="37">
        <v>45</v>
      </c>
      <c r="G590" s="38">
        <v>8012.179384973545</v>
      </c>
      <c r="H590" s="38">
        <f>Table1[[#This Row],[Cost]]+IF(Table1[[#This Row],[n]]=0,0,IFERROR(VLOOKUP(Table1[[#This Row],[DRG]],HCPCs,5,0),0))</f>
        <v>8023.338475882636</v>
      </c>
      <c r="I590" s="39">
        <v>0.49370033720810846</v>
      </c>
      <c r="J590" s="39">
        <f>Table1[[#This Row],[W (3M)]]-IFERROR((Table1[[#This Row],[W (3M)]]-Table1[[#This Row],[Adjusted Cost]]*Casemix/TotalCost)*EXP(-a/Table1[[#This Row],[n]]),)</f>
        <v>0.94687090907839067</v>
      </c>
      <c r="K590" s="39">
        <f>VLOOKUP(Table1[[#This Row],[BaseDRG]],BaseDRGTable,13+Table1[[#This Row],[severity]],FALSE)</f>
        <v>0.94687090907839067</v>
      </c>
      <c r="L590" s="39">
        <f>IF(Table1[[#This Row],[W (severity)]]&lt;Table1[[#This Row],[W (curr)]],MAX(Table1[[#This Row],[W (severity)]],0.7*Table1[[#This Row],[W (curr)]]),Table1[[#This Row],[W (severity)]])</f>
        <v>0.94687090907839067</v>
      </c>
      <c r="M590" s="39">
        <f>ROUND(IF(VLOOKUP(Table1[[#This Row],[BaseDRG]],BaseDRGTable,8,0)&gt;0,Table1[[#This Row],[w (limit)]]*Current_CaseMix/$L$797,Table1[[#This Row],[w (limit)]]),10)</f>
        <v>1.0150741688</v>
      </c>
      <c r="N590" s="41">
        <f>Table1[[#This Row],[n]]</f>
        <v>45</v>
      </c>
      <c r="O590" s="56">
        <v>0.87369091402041099</v>
      </c>
      <c r="P590" s="40">
        <f>Table1[[#This Row],[W (proposed)]]/Table1[[#This Row],[W (curr)]]-1</f>
        <v>0.16182296566298726</v>
      </c>
      <c r="Q590" s="41">
        <f>RANK(Table1[[#This Row],[∆W%]],Table1[∆W%])</f>
        <v>258</v>
      </c>
      <c r="R590" s="55">
        <f>Table1[W (proposed)]-Table1[[#This Row],[W (curr)]]</f>
        <v>0.14138325477958902</v>
      </c>
      <c r="S590" s="46"/>
      <c r="T590" s="45"/>
      <c r="U590" s="45"/>
      <c r="V590" s="45"/>
      <c r="W590" s="45"/>
    </row>
    <row r="591" spans="1:23" s="43" customFormat="1">
      <c r="A591" s="36">
        <v>134141</v>
      </c>
      <c r="B591" s="36" t="s">
        <v>21</v>
      </c>
      <c r="C591" s="36" t="s">
        <v>63</v>
      </c>
      <c r="D591" s="36">
        <v>13414</v>
      </c>
      <c r="E591" s="36">
        <v>1</v>
      </c>
      <c r="F591" s="37">
        <v>963</v>
      </c>
      <c r="G591" s="38">
        <v>2307.3697911809099</v>
      </c>
      <c r="H591" s="38">
        <f>Table1[[#This Row],[Cost]]+IF(Table1[[#This Row],[n]]=0,0,IFERROR(VLOOKUP(Table1[[#This Row],[DRG]],HCPCs,5,0),0))</f>
        <v>2307.3697911809099</v>
      </c>
      <c r="I591" s="39">
        <v>0.3479000566492968</v>
      </c>
      <c r="J591" s="39">
        <f>Table1[[#This Row],[W (3M)]]-IFERROR((Table1[[#This Row],[W (3M)]]-Table1[[#This Row],[Adjusted Cost]]*Casemix/TotalCost)*EXP(-a/Table1[[#This Row],[n]]),)</f>
        <v>0.27470169222886776</v>
      </c>
      <c r="K591" s="39">
        <f>VLOOKUP(Table1[[#This Row],[BaseDRG]],BaseDRGTable,13+Table1[[#This Row],[severity]],FALSE)</f>
        <v>0.27470169222886776</v>
      </c>
      <c r="L591" s="39">
        <f>IF(Table1[[#This Row],[W (severity)]]&lt;Table1[[#This Row],[W (curr)]],MAX(Table1[[#This Row],[W (severity)]],0.7*Table1[[#This Row],[W (curr)]]),Table1[[#This Row],[W (severity)]])</f>
        <v>0.27470169222886776</v>
      </c>
      <c r="M591" s="39">
        <f>ROUND(IF(VLOOKUP(Table1[[#This Row],[BaseDRG]],BaseDRGTable,8,0)&gt;0,Table1[[#This Row],[w (limit)]]*Current_CaseMix/$L$797,Table1[[#This Row],[w (limit)]]),10)</f>
        <v>0.2944884981</v>
      </c>
      <c r="N591" s="41">
        <f>Table1[[#This Row],[n]]</f>
        <v>963</v>
      </c>
      <c r="O591" s="56">
        <v>0.30365517720471841</v>
      </c>
      <c r="P591" s="40">
        <f>Table1[[#This Row],[W (proposed)]]/Table1[[#This Row],[W (curr)]]-1</f>
        <v>-3.0187791260803731E-2</v>
      </c>
      <c r="Q591" s="41">
        <f>RANK(Table1[[#This Row],[∆W%]],Table1[∆W%])</f>
        <v>473</v>
      </c>
      <c r="R591" s="48">
        <f>Table1[W (proposed)]-Table1[[#This Row],[W (curr)]]</f>
        <v>-9.1666791047184115E-3</v>
      </c>
      <c r="S591" s="46"/>
      <c r="T591" s="45"/>
      <c r="U591" s="45"/>
      <c r="V591" s="45"/>
      <c r="W591" s="45"/>
    </row>
    <row r="592" spans="1:23" s="43" customFormat="1">
      <c r="A592" s="36">
        <v>134142</v>
      </c>
      <c r="B592" s="36" t="s">
        <v>21</v>
      </c>
      <c r="C592" s="36" t="s">
        <v>456</v>
      </c>
      <c r="D592" s="36">
        <v>13414</v>
      </c>
      <c r="E592" s="36">
        <v>2</v>
      </c>
      <c r="F592" s="37">
        <v>278</v>
      </c>
      <c r="G592" s="38">
        <v>3093.7529564918809</v>
      </c>
      <c r="H592" s="38">
        <f>Table1[[#This Row],[Cost]]+IF(Table1[[#This Row],[n]]=0,0,IFERROR(VLOOKUP(Table1[[#This Row],[DRG]],HCPCs,5,0),0))</f>
        <v>3094.4709304997714</v>
      </c>
      <c r="I592" s="39">
        <v>0.45370019740045114</v>
      </c>
      <c r="J592" s="39">
        <f>Table1[[#This Row],[W (3M)]]-IFERROR((Table1[[#This Row],[W (3M)]]-Table1[[#This Row],[Adjusted Cost]]*Casemix/TotalCost)*EXP(-a/Table1[[#This Row],[n]]),)</f>
        <v>0.36857299901488427</v>
      </c>
      <c r="K592" s="39">
        <f>VLOOKUP(Table1[[#This Row],[BaseDRG]],BaseDRGTable,13+Table1[[#This Row],[severity]],FALSE)</f>
        <v>0.36857299901488427</v>
      </c>
      <c r="L592" s="39">
        <f>IF(Table1[[#This Row],[W (severity)]]&lt;Table1[[#This Row],[W (curr)]],MAX(Table1[[#This Row],[W (severity)]],0.7*Table1[[#This Row],[W (curr)]]),Table1[[#This Row],[W (severity)]])</f>
        <v>0.36857299901488427</v>
      </c>
      <c r="M592" s="39">
        <f>ROUND(IF(VLOOKUP(Table1[[#This Row],[BaseDRG]],BaseDRGTable,8,0)&gt;0,Table1[[#This Row],[w (limit)]]*Current_CaseMix/$L$797,Table1[[#This Row],[w (limit)]]),10)</f>
        <v>0.39512136980000001</v>
      </c>
      <c r="N592" s="41">
        <f>Table1[[#This Row],[n]]</f>
        <v>278</v>
      </c>
      <c r="O592" s="56">
        <v>0.36994517667939797</v>
      </c>
      <c r="P592" s="40">
        <f>Table1[[#This Row],[W (proposed)]]/Table1[[#This Row],[W (curr)]]-1</f>
        <v>6.8053848806955086E-2</v>
      </c>
      <c r="Q592" s="41">
        <f>RANK(Table1[[#This Row],[∆W%]],Table1[∆W%])</f>
        <v>337</v>
      </c>
      <c r="R592" s="55">
        <f>Table1[W (proposed)]-Table1[[#This Row],[W (curr)]]</f>
        <v>2.5176193120602042E-2</v>
      </c>
      <c r="S592" s="46"/>
      <c r="T592" s="45"/>
      <c r="U592" s="45"/>
      <c r="V592" s="45"/>
      <c r="W592" s="45"/>
    </row>
    <row r="593" spans="1:23" s="43" customFormat="1">
      <c r="A593" s="36">
        <v>134143</v>
      </c>
      <c r="B593" s="36" t="s">
        <v>21</v>
      </c>
      <c r="C593" s="36" t="s">
        <v>387</v>
      </c>
      <c r="D593" s="36">
        <v>13414</v>
      </c>
      <c r="E593" s="36">
        <v>3</v>
      </c>
      <c r="F593" s="37">
        <v>58</v>
      </c>
      <c r="G593" s="38">
        <v>5908.0575487147353</v>
      </c>
      <c r="H593" s="38">
        <f>Table1[[#This Row],[Cost]]+IF(Table1[[#This Row],[n]]=0,0,IFERROR(VLOOKUP(Table1[[#This Row],[DRG]],HCPCs,5,0),0))</f>
        <v>5908.0575487147353</v>
      </c>
      <c r="I593" s="39">
        <v>0.5627004053871556</v>
      </c>
      <c r="J593" s="39">
        <f>Table1[[#This Row],[W (3M)]]-IFERROR((Table1[[#This Row],[W (3M)]]-Table1[[#This Row],[Adjusted Cost]]*Casemix/TotalCost)*EXP(-a/Table1[[#This Row],[n]]),)</f>
        <v>0.70129741767922726</v>
      </c>
      <c r="K593" s="39">
        <f>VLOOKUP(Table1[[#This Row],[BaseDRG]],BaseDRGTable,13+Table1[[#This Row],[severity]],FALSE)</f>
        <v>0.70129741767922726</v>
      </c>
      <c r="L593" s="39">
        <f>IF(Table1[[#This Row],[W (severity)]]&lt;Table1[[#This Row],[W (curr)]],MAX(Table1[[#This Row],[W (severity)]],0.7*Table1[[#This Row],[W (curr)]]),Table1[[#This Row],[W (severity)]])</f>
        <v>0.70129741767922726</v>
      </c>
      <c r="M593" s="39">
        <f>ROUND(IF(VLOOKUP(Table1[[#This Row],[BaseDRG]],BaseDRGTable,8,0)&gt;0,Table1[[#This Row],[w (limit)]]*Current_CaseMix/$L$797,Table1[[#This Row],[w (limit)]]),10)</f>
        <v>0.75181198039999997</v>
      </c>
      <c r="N593" s="41">
        <f>Table1[[#This Row],[n]]</f>
        <v>58</v>
      </c>
      <c r="O593" s="56">
        <v>0.64584892872803545</v>
      </c>
      <c r="P593" s="40">
        <f>Table1[[#This Row],[W (proposed)]]/Table1[[#This Row],[W (curr)]]-1</f>
        <v>0.16406786008092178</v>
      </c>
      <c r="Q593" s="41">
        <f>RANK(Table1[[#This Row],[∆W%]],Table1[∆W%])</f>
        <v>253</v>
      </c>
      <c r="R593" s="55">
        <f>Table1[W (proposed)]-Table1[[#This Row],[W (curr)]]</f>
        <v>0.10596305167196451</v>
      </c>
      <c r="S593" s="46"/>
      <c r="T593" s="45"/>
      <c r="U593" s="45"/>
      <c r="V593" s="45"/>
      <c r="W593" s="45"/>
    </row>
    <row r="594" spans="1:23" s="43" customFormat="1">
      <c r="A594" s="36">
        <v>134151</v>
      </c>
      <c r="B594" s="36" t="s">
        <v>21</v>
      </c>
      <c r="C594" s="36" t="s">
        <v>299</v>
      </c>
      <c r="D594" s="36">
        <v>13415</v>
      </c>
      <c r="E594" s="36">
        <v>1</v>
      </c>
      <c r="F594" s="37">
        <v>382</v>
      </c>
      <c r="G594" s="38">
        <v>1276.2993935283416</v>
      </c>
      <c r="H594" s="38">
        <f>Table1[[#This Row],[Cost]]+IF(Table1[[#This Row],[n]]=0,0,IFERROR(VLOOKUP(Table1[[#This Row],[DRG]],HCPCs,5,0),0))</f>
        <v>1276.2993935283416</v>
      </c>
      <c r="I594" s="39">
        <v>0.21639993222375573</v>
      </c>
      <c r="J594" s="39">
        <f>Table1[[#This Row],[W (3M)]]-IFERROR((Table1[[#This Row],[W (3M)]]-Table1[[#This Row],[Adjusted Cost]]*Casemix/TotalCost)*EXP(-a/Table1[[#This Row],[n]]),)</f>
        <v>0.15204985339100155</v>
      </c>
      <c r="K594" s="39">
        <f>VLOOKUP(Table1[[#This Row],[BaseDRG]],BaseDRGTable,13+Table1[[#This Row],[severity]],FALSE)</f>
        <v>0.15204985339100155</v>
      </c>
      <c r="L594" s="39">
        <f>IF(Table1[[#This Row],[W (severity)]]&lt;Table1[[#This Row],[W (curr)]],MAX(Table1[[#This Row],[W (severity)]],0.7*Table1[[#This Row],[W (curr)]]),Table1[[#This Row],[W (severity)]])</f>
        <v>0.250362890248156</v>
      </c>
      <c r="M594" s="39">
        <f>ROUND(IF(VLOOKUP(Table1[[#This Row],[BaseDRG]],BaseDRGTable,8,0)&gt;0,Table1[[#This Row],[w (limit)]]*Current_CaseMix/$L$797,Table1[[#This Row],[w (limit)]]),10)</f>
        <v>0.26839656839999998</v>
      </c>
      <c r="N594" s="41">
        <f>Table1[[#This Row],[n]]</f>
        <v>382</v>
      </c>
      <c r="O594" s="56">
        <v>0.35766127178307999</v>
      </c>
      <c r="P594" s="40">
        <f>Table1[[#This Row],[W (proposed)]]/Table1[[#This Row],[W (curr)]]-1</f>
        <v>-0.24957889049060555</v>
      </c>
      <c r="Q594" s="41">
        <f>RANK(Table1[[#This Row],[∆W%]],Table1[∆W%])</f>
        <v>728</v>
      </c>
      <c r="R594" s="55">
        <f>Table1[W (proposed)]-Table1[[#This Row],[W (curr)]]</f>
        <v>-8.9264703383080013E-2</v>
      </c>
      <c r="S594" s="46"/>
      <c r="T594" s="45"/>
      <c r="U594" s="45"/>
      <c r="V594" s="45"/>
      <c r="W594" s="45"/>
    </row>
    <row r="595" spans="1:23" s="43" customFormat="1">
      <c r="A595" s="36">
        <v>134152</v>
      </c>
      <c r="B595" s="36" t="s">
        <v>21</v>
      </c>
      <c r="C595" s="36" t="s">
        <v>706</v>
      </c>
      <c r="D595" s="36">
        <v>13415</v>
      </c>
      <c r="E595" s="36">
        <v>2</v>
      </c>
      <c r="F595" s="37">
        <v>45</v>
      </c>
      <c r="G595" s="38">
        <v>1733.5037006878306</v>
      </c>
      <c r="H595" s="38">
        <f>Table1[[#This Row],[Cost]]+IF(Table1[[#This Row],[n]]=0,0,IFERROR(VLOOKUP(Table1[[#This Row],[DRG]],HCPCs,5,0),0))</f>
        <v>1733.5037006878306</v>
      </c>
      <c r="I595" s="39">
        <v>0.23510021624861072</v>
      </c>
      <c r="J595" s="39">
        <f>Table1[[#This Row],[W (3M)]]-IFERROR((Table1[[#This Row],[W (3M)]]-Table1[[#This Row],[Adjusted Cost]]*Casemix/TotalCost)*EXP(-a/Table1[[#This Row],[n]]),)</f>
        <v>0.20684177701538334</v>
      </c>
      <c r="K595" s="39">
        <f>VLOOKUP(Table1[[#This Row],[BaseDRG]],BaseDRGTable,13+Table1[[#This Row],[severity]],FALSE)</f>
        <v>0.20684177701538334</v>
      </c>
      <c r="L595" s="39">
        <f>IF(Table1[[#This Row],[W (severity)]]&lt;Table1[[#This Row],[W (curr)]],MAX(Table1[[#This Row],[W (severity)]],0.7*Table1[[#This Row],[W (curr)]]),Table1[[#This Row],[W (severity)]])</f>
        <v>0.27199809645553646</v>
      </c>
      <c r="M595" s="39">
        <f>ROUND(IF(VLOOKUP(Table1[[#This Row],[BaseDRG]],BaseDRGTable,8,0)&gt;0,Table1[[#This Row],[w (limit)]]*Current_CaseMix/$L$797,Table1[[#This Row],[w (limit)]]),10)</f>
        <v>0.29159016189999998</v>
      </c>
      <c r="N595" s="41">
        <f>Table1[[#This Row],[n]]</f>
        <v>45</v>
      </c>
      <c r="O595" s="56">
        <v>0.388568709222195</v>
      </c>
      <c r="P595" s="40">
        <f>Table1[[#This Row],[W (proposed)]]/Table1[[#This Row],[W (curr)]]-1</f>
        <v>-0.2495788904781312</v>
      </c>
      <c r="Q595" s="41">
        <f>RANK(Table1[[#This Row],[∆W%]],Table1[∆W%])</f>
        <v>688</v>
      </c>
      <c r="R595" s="55">
        <f>Table1[W (proposed)]-Table1[[#This Row],[W (curr)]]</f>
        <v>-9.6978547322195019E-2</v>
      </c>
      <c r="S595" s="46"/>
      <c r="T595" s="45"/>
      <c r="U595" s="45"/>
      <c r="V595" s="45"/>
      <c r="W595" s="45"/>
    </row>
    <row r="596" spans="1:23" s="43" customFormat="1">
      <c r="A596" s="36">
        <v>134153</v>
      </c>
      <c r="B596" s="36" t="s">
        <v>21</v>
      </c>
      <c r="C596" s="36" t="s">
        <v>498</v>
      </c>
      <c r="D596" s="36">
        <v>13415</v>
      </c>
      <c r="E596" s="36">
        <v>3</v>
      </c>
      <c r="F596" s="37">
        <v>2</v>
      </c>
      <c r="G596" s="38">
        <v>1242.4298000000001</v>
      </c>
      <c r="H596" s="38">
        <f>Table1[[#This Row],[Cost]]+IF(Table1[[#This Row],[n]]=0,0,IFERROR(VLOOKUP(Table1[[#This Row],[DRG]],HCPCs,5,0),0))</f>
        <v>1242.4298000000001</v>
      </c>
      <c r="I596" s="39">
        <v>0.45959640914166666</v>
      </c>
      <c r="J596" s="39">
        <f>Table1[[#This Row],[W (3M)]]-IFERROR((Table1[[#This Row],[W (3M)]]-Table1[[#This Row],[Adjusted Cost]]*Casemix/TotalCost)*EXP(-a/Table1[[#This Row],[n]]),)</f>
        <v>0.25064901676849716</v>
      </c>
      <c r="K596" s="39">
        <f>VLOOKUP(Table1[[#This Row],[BaseDRG]],BaseDRGTable,13+Table1[[#This Row],[severity]],FALSE)</f>
        <v>0.25064901676849716</v>
      </c>
      <c r="L596" s="39">
        <f>IF(Table1[[#This Row],[W (severity)]]&lt;Table1[[#This Row],[W (curr)]],MAX(Table1[[#This Row],[W (severity)]],0.7*Table1[[#This Row],[W (curr)]]),Table1[[#This Row],[W (severity)]])</f>
        <v>0.39335375122620203</v>
      </c>
      <c r="M596" s="39">
        <f>ROUND(IF(VLOOKUP(Table1[[#This Row],[BaseDRG]],BaseDRGTable,8,0)&gt;0,Table1[[#This Row],[w (limit)]]*Current_CaseMix/$L$797,Table1[[#This Row],[w (limit)]]),10)</f>
        <v>0.4216870835</v>
      </c>
      <c r="N596" s="41">
        <f>Table1[[#This Row],[n]]</f>
        <v>2</v>
      </c>
      <c r="O596" s="56">
        <v>0.56193393032314576</v>
      </c>
      <c r="P596" s="40">
        <f>Table1[[#This Row],[W (proposed)]]/Table1[[#This Row],[W (curr)]]-1</f>
        <v>-0.24957889042666526</v>
      </c>
      <c r="Q596" s="41">
        <f>RANK(Table1[[#This Row],[∆W%]],Table1[∆W%])</f>
        <v>676</v>
      </c>
      <c r="R596" s="48">
        <f>Table1[W (proposed)]-Table1[[#This Row],[W (curr)]]</f>
        <v>-0.14024684682314575</v>
      </c>
      <c r="S596" s="46"/>
      <c r="T596" s="45"/>
      <c r="U596" s="45"/>
      <c r="V596" s="45"/>
      <c r="W596" s="45"/>
    </row>
    <row r="597" spans="1:23" s="43" customFormat="1">
      <c r="A597" s="36">
        <v>134161</v>
      </c>
      <c r="B597" s="36" t="s">
        <v>21</v>
      </c>
      <c r="C597" s="36" t="s">
        <v>294</v>
      </c>
      <c r="D597" s="36">
        <v>13416</v>
      </c>
      <c r="E597" s="36">
        <v>1</v>
      </c>
      <c r="F597" s="37">
        <v>4088</v>
      </c>
      <c r="G597" s="38">
        <v>2128.4978989854517</v>
      </c>
      <c r="H597" s="38">
        <f>Table1[[#This Row],[Cost]]+IF(Table1[[#This Row],[n]]=0,0,IFERROR(VLOOKUP(Table1[[#This Row],[DRG]],HCPCs,5,0),0))</f>
        <v>2128.4978989854517</v>
      </c>
      <c r="I597" s="39">
        <v>0.29710001384887413</v>
      </c>
      <c r="J597" s="39">
        <f>Table1[[#This Row],[W (3M)]]-IFERROR((Table1[[#This Row],[W (3M)]]-Table1[[#This Row],[Adjusted Cost]]*Casemix/TotalCost)*EXP(-a/Table1[[#This Row],[n]]),)</f>
        <v>0.25335871393418352</v>
      </c>
      <c r="K597" s="39">
        <f>VLOOKUP(Table1[[#This Row],[BaseDRG]],BaseDRGTable,13+Table1[[#This Row],[severity]],FALSE)</f>
        <v>0.25335871393418352</v>
      </c>
      <c r="L597" s="39">
        <f>IF(Table1[[#This Row],[W (severity)]]&lt;Table1[[#This Row],[W (curr)]],MAX(Table1[[#This Row],[W (severity)]],0.7*Table1[[#This Row],[W (curr)]]),Table1[[#This Row],[W (severity)]])</f>
        <v>0.25335871393418352</v>
      </c>
      <c r="M597" s="39">
        <f>ROUND(IF(VLOOKUP(Table1[[#This Row],[BaseDRG]],BaseDRGTable,8,0)&gt;0,Table1[[#This Row],[w (limit)]]*Current_CaseMix/$L$797,Table1[[#This Row],[w (limit)]]),10)</f>
        <v>0.27160818170000001</v>
      </c>
      <c r="N597" s="41">
        <f>Table1[[#This Row],[n]]</f>
        <v>4088</v>
      </c>
      <c r="O597" s="56">
        <v>0.26946175887664164</v>
      </c>
      <c r="P597" s="40">
        <f>Table1[[#This Row],[W (proposed)]]/Table1[[#This Row],[W (curr)]]-1</f>
        <v>7.9655934567730569E-3</v>
      </c>
      <c r="Q597" s="41">
        <f>RANK(Table1[[#This Row],[∆W%]],Table1[∆W%])</f>
        <v>405</v>
      </c>
      <c r="R597" s="48">
        <f>Table1[W (proposed)]-Table1[[#This Row],[W (curr)]]</f>
        <v>2.1464228233583627E-3</v>
      </c>
      <c r="S597" s="46"/>
      <c r="T597" s="45"/>
      <c r="U597" s="45"/>
      <c r="V597" s="45"/>
      <c r="W597" s="45"/>
    </row>
    <row r="598" spans="1:23" s="43" customFormat="1">
      <c r="A598" s="36">
        <v>134162</v>
      </c>
      <c r="B598" s="36" t="s">
        <v>21</v>
      </c>
      <c r="C598" s="36" t="s">
        <v>324</v>
      </c>
      <c r="D598" s="36">
        <v>13416</v>
      </c>
      <c r="E598" s="36">
        <v>2</v>
      </c>
      <c r="F598" s="37">
        <v>1461</v>
      </c>
      <c r="G598" s="38">
        <v>2865.0978701986819</v>
      </c>
      <c r="H598" s="38">
        <f>Table1[[#This Row],[Cost]]+IF(Table1[[#This Row],[n]]=0,0,IFERROR(VLOOKUP(Table1[[#This Row],[DRG]],HCPCs,5,0),0))</f>
        <v>2865.0978701986819</v>
      </c>
      <c r="I598" s="39">
        <v>0.42569999346846704</v>
      </c>
      <c r="J598" s="39">
        <f>Table1[[#This Row],[W (3M)]]-IFERROR((Table1[[#This Row],[W (3M)]]-Table1[[#This Row],[Adjusted Cost]]*Casemix/TotalCost)*EXP(-a/Table1[[#This Row],[n]]),)</f>
        <v>0.3410722863908085</v>
      </c>
      <c r="K598" s="39">
        <f>VLOOKUP(Table1[[#This Row],[BaseDRG]],BaseDRGTable,13+Table1[[#This Row],[severity]],FALSE)</f>
        <v>0.3410722863908085</v>
      </c>
      <c r="L598" s="39">
        <f>IF(Table1[[#This Row],[W (severity)]]&lt;Table1[[#This Row],[W (curr)]],MAX(Table1[[#This Row],[W (severity)]],0.7*Table1[[#This Row],[W (curr)]]),Table1[[#This Row],[W (severity)]])</f>
        <v>0.3410722863908085</v>
      </c>
      <c r="M598" s="39">
        <f>ROUND(IF(VLOOKUP(Table1[[#This Row],[BaseDRG]],BaseDRGTable,8,0)&gt;0,Table1[[#This Row],[w (limit)]]*Current_CaseMix/$L$797,Table1[[#This Row],[w (limit)]]),10)</f>
        <v>0.36563977650000001</v>
      </c>
      <c r="N598" s="41">
        <f>Table1[[#This Row],[n]]</f>
        <v>1461</v>
      </c>
      <c r="O598" s="56">
        <v>0.3494003603061161</v>
      </c>
      <c r="P598" s="40">
        <f>Table1[[#This Row],[W (proposed)]]/Table1[[#This Row],[W (curr)]]-1</f>
        <v>4.6477960639926819E-2</v>
      </c>
      <c r="Q598" s="41">
        <f>RANK(Table1[[#This Row],[∆W%]],Table1[∆W%])</f>
        <v>366</v>
      </c>
      <c r="R598" s="48">
        <f>Table1[W (proposed)]-Table1[[#This Row],[W (curr)]]</f>
        <v>1.6239416193883915E-2</v>
      </c>
      <c r="S598" s="46"/>
      <c r="T598" s="45"/>
      <c r="U598" s="45"/>
      <c r="V598" s="45"/>
      <c r="W598" s="45"/>
    </row>
    <row r="599" spans="1:23" s="43" customFormat="1">
      <c r="A599" s="36">
        <v>134163</v>
      </c>
      <c r="B599" s="36" t="s">
        <v>21</v>
      </c>
      <c r="C599" s="36" t="s">
        <v>332</v>
      </c>
      <c r="D599" s="36">
        <v>13416</v>
      </c>
      <c r="E599" s="36">
        <v>3</v>
      </c>
      <c r="F599" s="37">
        <v>359</v>
      </c>
      <c r="G599" s="38">
        <v>4563.3914591055509</v>
      </c>
      <c r="H599" s="38">
        <f>Table1[[#This Row],[Cost]]+IF(Table1[[#This Row],[n]]=0,0,IFERROR(VLOOKUP(Table1[[#This Row],[DRG]],HCPCs,5,0),0))</f>
        <v>4612.5505568187864</v>
      </c>
      <c r="I599" s="39">
        <v>0.59870019709479882</v>
      </c>
      <c r="J599" s="39">
        <f>Table1[[#This Row],[W (3M)]]-IFERROR((Table1[[#This Row],[W (3M)]]-Table1[[#This Row],[Adjusted Cost]]*Casemix/TotalCost)*EXP(-a/Table1[[#This Row],[n]]),)</f>
        <v>0.54913174420318522</v>
      </c>
      <c r="K599" s="39">
        <f>VLOOKUP(Table1[[#This Row],[BaseDRG]],BaseDRGTable,13+Table1[[#This Row],[severity]],FALSE)</f>
        <v>0.54913174420318522</v>
      </c>
      <c r="L599" s="39">
        <f>IF(Table1[[#This Row],[W (severity)]]&lt;Table1[[#This Row],[W (curr)]],MAX(Table1[[#This Row],[W (severity)]],0.7*Table1[[#This Row],[W (curr)]]),Table1[[#This Row],[W (severity)]])</f>
        <v>0.54913174420318522</v>
      </c>
      <c r="M599" s="39">
        <f>ROUND(IF(VLOOKUP(Table1[[#This Row],[BaseDRG]],BaseDRGTable,8,0)&gt;0,Table1[[#This Row],[w (limit)]]*Current_CaseMix/$L$797,Table1[[#This Row],[w (limit)]]),10)</f>
        <v>0.58868578959999995</v>
      </c>
      <c r="N599" s="41">
        <f>Table1[[#This Row],[n]]</f>
        <v>359</v>
      </c>
      <c r="O599" s="56">
        <v>0.68609059130267502</v>
      </c>
      <c r="P599" s="40">
        <f>Table1[[#This Row],[W (proposed)]]/Table1[[#This Row],[W (curr)]]-1</f>
        <v>-0.14197075858121488</v>
      </c>
      <c r="Q599" s="41">
        <f>RANK(Table1[[#This Row],[∆W%]],Table1[∆W%])</f>
        <v>587</v>
      </c>
      <c r="R599" s="55">
        <f>Table1[W (proposed)]-Table1[[#This Row],[W (curr)]]</f>
        <v>-9.740480170267507E-2</v>
      </c>
      <c r="S599" s="46"/>
      <c r="T599" s="45"/>
      <c r="U599" s="45"/>
      <c r="V599" s="45"/>
      <c r="W599" s="45"/>
    </row>
    <row r="600" spans="1:23" s="43" customFormat="1">
      <c r="A600" s="36">
        <v>134171</v>
      </c>
      <c r="B600" s="36" t="s">
        <v>21</v>
      </c>
      <c r="C600" s="36" t="s">
        <v>291</v>
      </c>
      <c r="D600" s="36">
        <v>13417</v>
      </c>
      <c r="E600" s="36">
        <v>1</v>
      </c>
      <c r="F600" s="37">
        <v>357</v>
      </c>
      <c r="G600" s="38">
        <v>2422.3600062324917</v>
      </c>
      <c r="H600" s="38">
        <f>Table1[[#This Row],[Cost]]+IF(Table1[[#This Row],[n]]=0,0,IFERROR(VLOOKUP(Table1[[#This Row],[DRG]],HCPCs,5,0),0))</f>
        <v>2423.0389512601664</v>
      </c>
      <c r="I600" s="39">
        <v>0.36210002953040077</v>
      </c>
      <c r="J600" s="39">
        <f>Table1[[#This Row],[W (3M)]]-IFERROR((Table1[[#This Row],[W (3M)]]-Table1[[#This Row],[Adjusted Cost]]*Casemix/TotalCost)*EXP(-a/Table1[[#This Row],[n]]),)</f>
        <v>0.28857363915309364</v>
      </c>
      <c r="K600" s="39">
        <f>VLOOKUP(Table1[[#This Row],[BaseDRG]],BaseDRGTable,13+Table1[[#This Row],[severity]],FALSE)</f>
        <v>0.28857363915309364</v>
      </c>
      <c r="L600" s="39">
        <f>IF(Table1[[#This Row],[W (severity)]]&lt;Table1[[#This Row],[W (curr)]],MAX(Table1[[#This Row],[W (severity)]],0.7*Table1[[#This Row],[W (curr)]]),Table1[[#This Row],[W (severity)]])</f>
        <v>0.28857363915309364</v>
      </c>
      <c r="M600" s="39">
        <f>ROUND(IF(VLOOKUP(Table1[[#This Row],[BaseDRG]],BaseDRGTable,8,0)&gt;0,Table1[[#This Row],[w (limit)]]*Current_CaseMix/$L$797,Table1[[#This Row],[w (limit)]]),10)</f>
        <v>0.3093596435</v>
      </c>
      <c r="N600" s="41">
        <f>Table1[[#This Row],[n]]</f>
        <v>357</v>
      </c>
      <c r="O600" s="56">
        <v>0.31162919997913674</v>
      </c>
      <c r="P600" s="40">
        <f>Table1[[#This Row],[W (proposed)]]/Table1[[#This Row],[W (curr)]]-1</f>
        <v>-7.282874901609615E-3</v>
      </c>
      <c r="Q600" s="41">
        <f>RANK(Table1[[#This Row],[∆W%]],Table1[∆W%])</f>
        <v>452</v>
      </c>
      <c r="R600" s="55">
        <f>Table1[W (proposed)]-Table1[[#This Row],[W (curr)]]</f>
        <v>-2.2695564791367362E-3</v>
      </c>
      <c r="S600" s="46"/>
      <c r="T600" s="45"/>
      <c r="U600" s="45"/>
      <c r="V600" s="45"/>
      <c r="W600" s="45"/>
    </row>
    <row r="601" spans="1:23" s="43" customFormat="1">
      <c r="A601" s="36">
        <v>134172</v>
      </c>
      <c r="B601" s="36" t="s">
        <v>21</v>
      </c>
      <c r="C601" s="36" t="s">
        <v>410</v>
      </c>
      <c r="D601" s="36">
        <v>13417</v>
      </c>
      <c r="E601" s="36">
        <v>2</v>
      </c>
      <c r="F601" s="37">
        <v>127</v>
      </c>
      <c r="G601" s="38">
        <v>4131.8389198479535</v>
      </c>
      <c r="H601" s="38">
        <f>Table1[[#This Row],[Cost]]+IF(Table1[[#This Row],[n]]=0,0,IFERROR(VLOOKUP(Table1[[#This Row],[DRG]],HCPCs,5,0),0))</f>
        <v>4135.5232003523724</v>
      </c>
      <c r="I601" s="39">
        <v>0.57990024033181886</v>
      </c>
      <c r="J601" s="39">
        <f>Table1[[#This Row],[W (3M)]]-IFERROR((Table1[[#This Row],[W (3M)]]-Table1[[#This Row],[Adjusted Cost]]*Casemix/TotalCost)*EXP(-a/Table1[[#This Row],[n]]),)</f>
        <v>0.49279214985470454</v>
      </c>
      <c r="K601" s="39">
        <f>VLOOKUP(Table1[[#This Row],[BaseDRG]],BaseDRGTable,13+Table1[[#This Row],[severity]],FALSE)</f>
        <v>0.49279214985470454</v>
      </c>
      <c r="L601" s="39">
        <f>IF(Table1[[#This Row],[W (severity)]]&lt;Table1[[#This Row],[W (curr)]],MAX(Table1[[#This Row],[W (severity)]],0.7*Table1[[#This Row],[W (curr)]]),Table1[[#This Row],[W (severity)]])</f>
        <v>0.49279214985470454</v>
      </c>
      <c r="M601" s="39">
        <f>ROUND(IF(VLOOKUP(Table1[[#This Row],[BaseDRG]],BaseDRGTable,8,0)&gt;0,Table1[[#This Row],[w (limit)]]*Current_CaseMix/$L$797,Table1[[#This Row],[w (limit)]]),10)</f>
        <v>0.52828804549999997</v>
      </c>
      <c r="N601" s="41">
        <f>Table1[[#This Row],[n]]</f>
        <v>127</v>
      </c>
      <c r="O601" s="56">
        <v>0.53113224957974403</v>
      </c>
      <c r="P601" s="40">
        <f>Table1[[#This Row],[W (proposed)]]/Table1[[#This Row],[W (curr)]]-1</f>
        <v>-5.3549828352440487E-3</v>
      </c>
      <c r="Q601" s="41">
        <f>RANK(Table1[[#This Row],[∆W%]],Table1[∆W%])</f>
        <v>451</v>
      </c>
      <c r="R601" s="55">
        <f>Table1[W (proposed)]-Table1[[#This Row],[W (curr)]]</f>
        <v>-2.8442040797440615E-3</v>
      </c>
      <c r="S601" s="46"/>
      <c r="T601" s="45"/>
      <c r="U601" s="45"/>
      <c r="V601" s="45"/>
      <c r="W601" s="45"/>
    </row>
    <row r="602" spans="1:23" s="43" customFormat="1">
      <c r="A602" s="36">
        <v>134173</v>
      </c>
      <c r="B602" s="36" t="s">
        <v>21</v>
      </c>
      <c r="C602" s="36" t="s">
        <v>366</v>
      </c>
      <c r="D602" s="36">
        <v>13417</v>
      </c>
      <c r="E602" s="36">
        <v>3</v>
      </c>
      <c r="F602" s="37">
        <v>51</v>
      </c>
      <c r="G602" s="38">
        <v>8224.9523809365692</v>
      </c>
      <c r="H602" s="38">
        <f>Table1[[#This Row],[Cost]]+IF(Table1[[#This Row],[n]]=0,0,IFERROR(VLOOKUP(Table1[[#This Row],[DRG]],HCPCs,5,0),0))</f>
        <v>8298.0050413075387</v>
      </c>
      <c r="I602" s="39">
        <v>1.1125002679142859</v>
      </c>
      <c r="J602" s="39">
        <f>Table1[[#This Row],[W (3M)]]-IFERROR((Table1[[#This Row],[W (3M)]]-Table1[[#This Row],[Adjusted Cost]]*Casemix/TotalCost)*EXP(-a/Table1[[#This Row],[n]]),)</f>
        <v>0.98963473344540187</v>
      </c>
      <c r="K602" s="39">
        <f>VLOOKUP(Table1[[#This Row],[BaseDRG]],BaseDRGTable,13+Table1[[#This Row],[severity]],FALSE)</f>
        <v>0.98963473344540187</v>
      </c>
      <c r="L602" s="39">
        <f>IF(Table1[[#This Row],[W (severity)]]&lt;Table1[[#This Row],[W (curr)]],MAX(Table1[[#This Row],[W (severity)]],0.7*Table1[[#This Row],[W (curr)]]),Table1[[#This Row],[W (severity)]])</f>
        <v>0.98963473344540187</v>
      </c>
      <c r="M602" s="39">
        <f>ROUND(IF(VLOOKUP(Table1[[#This Row],[BaseDRG]],BaseDRGTable,8,0)&gt;0,Table1[[#This Row],[w (limit)]]*Current_CaseMix/$L$797,Table1[[#This Row],[w (limit)]]),10)</f>
        <v>1.0609182780999999</v>
      </c>
      <c r="N602" s="41">
        <f>Table1[[#This Row],[n]]</f>
        <v>51</v>
      </c>
      <c r="O602" s="56">
        <v>1.3882025136678344</v>
      </c>
      <c r="P602" s="40">
        <f>Table1[[#This Row],[W (proposed)]]/Table1[[#This Row],[W (curr)]]-1</f>
        <v>-0.23576116045424922</v>
      </c>
      <c r="Q602" s="41">
        <f>RANK(Table1[[#This Row],[∆W%]],Table1[∆W%])</f>
        <v>668</v>
      </c>
      <c r="R602" s="55">
        <f>Table1[W (proposed)]-Table1[[#This Row],[W (curr)]]</f>
        <v>-0.32728423556783448</v>
      </c>
      <c r="S602" s="46"/>
      <c r="T602" s="45"/>
      <c r="U602" s="45"/>
      <c r="V602" s="45"/>
      <c r="W602" s="45"/>
    </row>
    <row r="603" spans="1:23" s="43" customFormat="1">
      <c r="A603" s="36">
        <v>146101</v>
      </c>
      <c r="B603" s="36" t="s">
        <v>22</v>
      </c>
      <c r="C603" s="36" t="s">
        <v>70</v>
      </c>
      <c r="D603" s="36">
        <v>14610</v>
      </c>
      <c r="E603" s="36">
        <v>1</v>
      </c>
      <c r="F603" s="37">
        <v>4879</v>
      </c>
      <c r="G603" s="38">
        <v>7457.4354632354762</v>
      </c>
      <c r="H603" s="38">
        <f>Table1[[#This Row],[Cost]]+IF(Table1[[#This Row],[n]]=0,0,IFERROR(VLOOKUP(Table1[[#This Row],[DRG]],HCPCs,5,0),0))</f>
        <v>7457.4354632354762</v>
      </c>
      <c r="I603" s="39">
        <v>0.67009999629193262</v>
      </c>
      <c r="J603" s="39">
        <f>Table1[[#This Row],[W (3M)]]-IFERROR((Table1[[#This Row],[W (3M)]]-Table1[[#This Row],[Adjusted Cost]]*Casemix/TotalCost)*EXP(-a/Table1[[#This Row],[n]]),)</f>
        <v>0.88760552725229269</v>
      </c>
      <c r="K603" s="39">
        <f>VLOOKUP(Table1[[#This Row],[BaseDRG]],BaseDRGTable,13+Table1[[#This Row],[severity]],FALSE)</f>
        <v>0.88760552725229269</v>
      </c>
      <c r="L603" s="39">
        <f>IF(Table1[[#This Row],[W (severity)]]&lt;Table1[[#This Row],[W (curr)]],MAX(Table1[[#This Row],[W (severity)]],0.7*Table1[[#This Row],[W (curr)]]),Table1[[#This Row],[W (severity)]])</f>
        <v>0.88760552725229269</v>
      </c>
      <c r="M603" s="39">
        <f>ROUND(IF(VLOOKUP(Table1[[#This Row],[BaseDRG]],BaseDRGTable,8,0)&gt;0,Table1[[#This Row],[w (limit)]]*Current_CaseMix/$L$797,Table1[[#This Row],[w (limit)]]),10)</f>
        <v>0.95153989220000001</v>
      </c>
      <c r="N603" s="41">
        <f>Table1[[#This Row],[n]]</f>
        <v>4879</v>
      </c>
      <c r="O603" s="56">
        <v>0.8596220704596208</v>
      </c>
      <c r="P603" s="40">
        <f>Table1[[#This Row],[W (proposed)]]/Table1[[#This Row],[W (curr)]]-1</f>
        <v>0.10692817797387733</v>
      </c>
      <c r="Q603" s="41">
        <f>RANK(Table1[[#This Row],[∆W%]],Table1[∆W%])</f>
        <v>303</v>
      </c>
      <c r="R603" s="55">
        <f>Table1[W (proposed)]-Table1[[#This Row],[W (curr)]]</f>
        <v>9.1917821740379213E-2</v>
      </c>
      <c r="S603" s="46"/>
      <c r="T603" s="45"/>
      <c r="U603" s="45"/>
      <c r="V603" s="45"/>
      <c r="W603" s="45"/>
    </row>
    <row r="604" spans="1:23" s="43" customFormat="1">
      <c r="A604" s="36">
        <v>146102</v>
      </c>
      <c r="B604" s="36" t="s">
        <v>22</v>
      </c>
      <c r="C604" s="36" t="s">
        <v>326</v>
      </c>
      <c r="D604" s="36">
        <v>14610</v>
      </c>
      <c r="E604" s="36">
        <v>2</v>
      </c>
      <c r="F604" s="37">
        <v>2065</v>
      </c>
      <c r="G604" s="38">
        <v>7724.3098850299821</v>
      </c>
      <c r="H604" s="38">
        <f>Table1[[#This Row],[Cost]]+IF(Table1[[#This Row],[n]]=0,0,IFERROR(VLOOKUP(Table1[[#This Row],[DRG]],HCPCs,5,0),0))</f>
        <v>7727.4237332929652</v>
      </c>
      <c r="I604" s="39">
        <v>0.74389999947869878</v>
      </c>
      <c r="J604" s="39">
        <f>Table1[[#This Row],[W (3M)]]-IFERROR((Table1[[#This Row],[W (3M)]]-Table1[[#This Row],[Adjusted Cost]]*Casemix/TotalCost)*EXP(-a/Table1[[#This Row],[n]]),)</f>
        <v>0.91970914653406788</v>
      </c>
      <c r="K604" s="39">
        <f>VLOOKUP(Table1[[#This Row],[BaseDRG]],BaseDRGTable,13+Table1[[#This Row],[severity]],FALSE)</f>
        <v>0.91970914653406788</v>
      </c>
      <c r="L604" s="39">
        <f>IF(Table1[[#This Row],[W (severity)]]&lt;Table1[[#This Row],[W (curr)]],MAX(Table1[[#This Row],[W (severity)]],0.7*Table1[[#This Row],[W (curr)]]),Table1[[#This Row],[W (severity)]])</f>
        <v>0.91970914653406788</v>
      </c>
      <c r="M604" s="39">
        <f>ROUND(IF(VLOOKUP(Table1[[#This Row],[BaseDRG]],BaseDRGTable,8,0)&gt;0,Table1[[#This Row],[w (limit)]]*Current_CaseMix/$L$797,Table1[[#This Row],[w (limit)]]),10)</f>
        <v>0.98595594019999999</v>
      </c>
      <c r="N604" s="41">
        <f>Table1[[#This Row],[n]]</f>
        <v>2065</v>
      </c>
      <c r="O604" s="56">
        <v>0.99877489210130155</v>
      </c>
      <c r="P604" s="40">
        <f>Table1[[#This Row],[W (proposed)]]/Table1[[#This Row],[W (curr)]]-1</f>
        <v>-1.2834675763957248E-2</v>
      </c>
      <c r="Q604" s="41">
        <f>RANK(Table1[[#This Row],[∆W%]],Table1[∆W%])</f>
        <v>462</v>
      </c>
      <c r="R604" s="55">
        <f>Table1[W (proposed)]-Table1[[#This Row],[W (curr)]]</f>
        <v>-1.2818951901301556E-2</v>
      </c>
      <c r="S604" s="46"/>
      <c r="T604" s="45"/>
      <c r="U604" s="45"/>
      <c r="V604" s="45"/>
      <c r="W604" s="45"/>
    </row>
    <row r="605" spans="1:23" s="43" customFormat="1">
      <c r="A605" s="36">
        <v>146103</v>
      </c>
      <c r="B605" s="36" t="s">
        <v>22</v>
      </c>
      <c r="C605" s="36" t="s">
        <v>360</v>
      </c>
      <c r="D605" s="36">
        <v>14610</v>
      </c>
      <c r="E605" s="36">
        <v>3</v>
      </c>
      <c r="F605" s="37">
        <v>997</v>
      </c>
      <c r="G605" s="38">
        <v>8456.7661531078647</v>
      </c>
      <c r="H605" s="38">
        <f>Table1[[#This Row],[Cost]]+IF(Table1[[#This Row],[n]]=0,0,IFERROR(VLOOKUP(Table1[[#This Row],[DRG]],HCPCs,5,0),0))</f>
        <v>8503.3546764380499</v>
      </c>
      <c r="I605" s="39">
        <v>0.9803999664629528</v>
      </c>
      <c r="J605" s="39">
        <f>Table1[[#This Row],[W (3M)]]-IFERROR((Table1[[#This Row],[W (3M)]]-Table1[[#This Row],[Adjusted Cost]]*Casemix/TotalCost)*EXP(-a/Table1[[#This Row],[n]]),)</f>
        <v>1.0121090710131753</v>
      </c>
      <c r="K605" s="39">
        <f>VLOOKUP(Table1[[#This Row],[BaseDRG]],BaseDRGTable,13+Table1[[#This Row],[severity]],FALSE)</f>
        <v>1.0121090710131753</v>
      </c>
      <c r="L605" s="39">
        <f>IF(Table1[[#This Row],[W (severity)]]&lt;Table1[[#This Row],[W (curr)]],MAX(Table1[[#This Row],[W (severity)]],0.7*Table1[[#This Row],[W (curr)]]),Table1[[#This Row],[W (severity)]])</f>
        <v>1.0121090710131753</v>
      </c>
      <c r="M605" s="39">
        <f>ROUND(IF(VLOOKUP(Table1[[#This Row],[BaseDRG]],BaseDRGTable,8,0)&gt;0,Table1[[#This Row],[w (limit)]]*Current_CaseMix/$L$797,Table1[[#This Row],[w (limit)]]),10)</f>
        <v>1.0850114457</v>
      </c>
      <c r="N605" s="41">
        <f>Table1[[#This Row],[n]]</f>
        <v>997</v>
      </c>
      <c r="O605" s="56">
        <v>1.2180290835129217</v>
      </c>
      <c r="P605" s="40">
        <f>Table1[[#This Row],[W (proposed)]]/Table1[[#This Row],[W (curr)]]-1</f>
        <v>-0.10920727560074772</v>
      </c>
      <c r="Q605" s="41">
        <f>RANK(Table1[[#This Row],[∆W%]],Table1[∆W%])</f>
        <v>551</v>
      </c>
      <c r="R605" s="55">
        <f>Table1[W (proposed)]-Table1[[#This Row],[W (curr)]]</f>
        <v>-0.13301763781292175</v>
      </c>
      <c r="S605" s="46"/>
      <c r="T605" s="45"/>
      <c r="U605" s="45"/>
      <c r="V605" s="45"/>
      <c r="W605" s="45"/>
    </row>
    <row r="606" spans="1:23" s="43" customFormat="1">
      <c r="A606" s="36">
        <v>146111</v>
      </c>
      <c r="B606" s="36" t="s">
        <v>22</v>
      </c>
      <c r="C606" s="36" t="s">
        <v>224</v>
      </c>
      <c r="D606" s="36">
        <v>14611</v>
      </c>
      <c r="E606" s="36">
        <v>1</v>
      </c>
      <c r="F606" s="37">
        <v>13</v>
      </c>
      <c r="G606" s="38">
        <v>7366.9464769230781</v>
      </c>
      <c r="H606" s="38">
        <f>Table1[[#This Row],[Cost]]+IF(Table1[[#This Row],[n]]=0,0,IFERROR(VLOOKUP(Table1[[#This Row],[DRG]],HCPCs,5,0),0))</f>
        <v>7366.9464769230781</v>
      </c>
      <c r="I606" s="39">
        <v>0.6174031958785714</v>
      </c>
      <c r="J606" s="39">
        <f>Table1[[#This Row],[W (3M)]]-IFERROR((Table1[[#This Row],[W (3M)]]-Table1[[#This Row],[Adjusted Cost]]*Casemix/TotalCost)*EXP(-a/Table1[[#This Row],[n]]),)</f>
        <v>0.86138465611623705</v>
      </c>
      <c r="K606" s="39">
        <f>VLOOKUP(Table1[[#This Row],[BaseDRG]],BaseDRGTable,13+Table1[[#This Row],[severity]],FALSE)</f>
        <v>0.86138465611623705</v>
      </c>
      <c r="L606" s="39">
        <f>IF(Table1[[#This Row],[W (severity)]]&lt;Table1[[#This Row],[W (curr)]],MAX(Table1[[#This Row],[W (severity)]],0.7*Table1[[#This Row],[W (curr)]]),Table1[[#This Row],[W (severity)]])</f>
        <v>0.86138465611623705</v>
      </c>
      <c r="M606" s="39">
        <f>ROUND(IF(VLOOKUP(Table1[[#This Row],[BaseDRG]],BaseDRGTable,8,0)&gt;0,Table1[[#This Row],[w (limit)]]*Current_CaseMix/$L$797,Table1[[#This Row],[w (limit)]]),10)</f>
        <v>0.9234303277</v>
      </c>
      <c r="N606" s="41">
        <f>Table1[[#This Row],[n]]</f>
        <v>13</v>
      </c>
      <c r="O606" s="56">
        <v>0.58009527014276796</v>
      </c>
      <c r="P606" s="40">
        <f>Table1[[#This Row],[W (proposed)]]/Table1[[#This Row],[W (curr)]]-1</f>
        <v>0.59185977757193808</v>
      </c>
      <c r="Q606" s="41">
        <f>RANK(Table1[[#This Row],[∆W%]],Table1[∆W%])</f>
        <v>79</v>
      </c>
      <c r="R606" s="55">
        <f>Table1[W (proposed)]-Table1[[#This Row],[W (curr)]]</f>
        <v>0.34333505755723204</v>
      </c>
      <c r="S606" s="46"/>
      <c r="T606" s="45"/>
      <c r="U606" s="45"/>
      <c r="V606" s="45"/>
      <c r="W606" s="45"/>
    </row>
    <row r="607" spans="1:23" s="43" customFormat="1">
      <c r="A607" s="36">
        <v>146112</v>
      </c>
      <c r="B607" s="36" t="s">
        <v>22</v>
      </c>
      <c r="C607" s="36" t="s">
        <v>594</v>
      </c>
      <c r="D607" s="36">
        <v>14611</v>
      </c>
      <c r="E607" s="36">
        <v>2</v>
      </c>
      <c r="F607" s="37">
        <v>8</v>
      </c>
      <c r="G607" s="38">
        <v>8361.6495500000019</v>
      </c>
      <c r="H607" s="38">
        <f>Table1[[#This Row],[Cost]]+IF(Table1[[#This Row],[n]]=0,0,IFERROR(VLOOKUP(Table1[[#This Row],[DRG]],HCPCs,5,0),0))</f>
        <v>8361.6495500000019</v>
      </c>
      <c r="I607" s="39">
        <v>0.64180206067500001</v>
      </c>
      <c r="J607" s="39">
        <f>Table1[[#This Row],[W (3M)]]-IFERROR((Table1[[#This Row],[W (3M)]]-Table1[[#This Row],[Adjusted Cost]]*Casemix/TotalCost)*EXP(-a/Table1[[#This Row],[n]]),)</f>
        <v>0.96163099106648131</v>
      </c>
      <c r="K607" s="39">
        <f>VLOOKUP(Table1[[#This Row],[BaseDRG]],BaseDRGTable,13+Table1[[#This Row],[severity]],FALSE)</f>
        <v>0.96163099106648131</v>
      </c>
      <c r="L607" s="39">
        <f>IF(Table1[[#This Row],[W (severity)]]&lt;Table1[[#This Row],[W (curr)]],MAX(Table1[[#This Row],[W (severity)]],0.7*Table1[[#This Row],[W (curr)]]),Table1[[#This Row],[W (severity)]])</f>
        <v>0.96163099106648131</v>
      </c>
      <c r="M607" s="39">
        <f>ROUND(IF(VLOOKUP(Table1[[#This Row],[BaseDRG]],BaseDRGTable,8,0)&gt;0,Table1[[#This Row],[w (limit)]]*Current_CaseMix/$L$797,Table1[[#This Row],[w (limit)]]),10)</f>
        <v>1.0308974218</v>
      </c>
      <c r="N607" s="41">
        <f>Table1[[#This Row],[n]]</f>
        <v>8</v>
      </c>
      <c r="O607" s="56">
        <v>0.60301978067290918</v>
      </c>
      <c r="P607" s="40">
        <f>Table1[[#This Row],[W (proposed)]]/Table1[[#This Row],[W (curr)]]-1</f>
        <v>0.70955821822233189</v>
      </c>
      <c r="Q607" s="41">
        <f>RANK(Table1[[#This Row],[∆W%]],Table1[∆W%])</f>
        <v>52</v>
      </c>
      <c r="R607" s="55">
        <f>Table1[W (proposed)]-Table1[[#This Row],[W (curr)]]</f>
        <v>0.42787764112709081</v>
      </c>
      <c r="S607" s="46"/>
      <c r="T607" s="45"/>
      <c r="U607" s="45"/>
      <c r="V607" s="45"/>
      <c r="W607" s="45"/>
    </row>
    <row r="608" spans="1:23" s="43" customFormat="1">
      <c r="A608" s="36">
        <v>146113</v>
      </c>
      <c r="B608" s="36" t="s">
        <v>22</v>
      </c>
      <c r="C608" s="36" t="s">
        <v>575</v>
      </c>
      <c r="D608" s="36">
        <v>14611</v>
      </c>
      <c r="E608" s="36">
        <v>3</v>
      </c>
      <c r="F608" s="37">
        <v>3</v>
      </c>
      <c r="G608" s="38">
        <v>18005.058733333335</v>
      </c>
      <c r="H608" s="38">
        <f>Table1[[#This Row],[Cost]]+IF(Table1[[#This Row],[n]]=0,0,IFERROR(VLOOKUP(Table1[[#This Row],[DRG]],HCPCs,5,0),0))</f>
        <v>18018.468817678382</v>
      </c>
      <c r="I608" s="39">
        <v>0.83129710790000011</v>
      </c>
      <c r="J608" s="39">
        <f>Table1[[#This Row],[W (3M)]]-IFERROR((Table1[[#This Row],[W (3M)]]-Table1[[#This Row],[Adjusted Cost]]*Casemix/TotalCost)*EXP(-a/Table1[[#This Row],[n]]),)</f>
        <v>1.8372668644587118</v>
      </c>
      <c r="K608" s="39">
        <f>VLOOKUP(Table1[[#This Row],[BaseDRG]],BaseDRGTable,13+Table1[[#This Row],[severity]],FALSE)</f>
        <v>1.8372668644587118</v>
      </c>
      <c r="L608" s="39">
        <f>IF(Table1[[#This Row],[W (severity)]]&lt;Table1[[#This Row],[W (curr)]],MAX(Table1[[#This Row],[W (severity)]],0.7*Table1[[#This Row],[W (curr)]]),Table1[[#This Row],[W (severity)]])</f>
        <v>1.8372668644587118</v>
      </c>
      <c r="M608" s="39">
        <f>ROUND(IF(VLOOKUP(Table1[[#This Row],[BaseDRG]],BaseDRGTable,8,0)&gt;0,Table1[[#This Row],[w (limit)]]*Current_CaseMix/$L$797,Table1[[#This Row],[w (limit)]]),10)</f>
        <v>1.9696054840999999</v>
      </c>
      <c r="N608" s="41">
        <f>Table1[[#This Row],[n]]</f>
        <v>3</v>
      </c>
      <c r="O608" s="56">
        <v>0.78106417912192949</v>
      </c>
      <c r="P608" s="40">
        <f>Table1[[#This Row],[W (proposed)]]/Table1[[#This Row],[W (curr)]]-1</f>
        <v>1.5216948065832767</v>
      </c>
      <c r="Q608" s="41">
        <f>RANK(Table1[[#This Row],[∆W%]],Table1[∆W%])</f>
        <v>18</v>
      </c>
      <c r="R608" s="55">
        <f>Table1[W (proposed)]-Table1[[#This Row],[W (curr)]]</f>
        <v>1.1885413049780704</v>
      </c>
      <c r="S608" s="46"/>
      <c r="T608" s="45"/>
      <c r="U608" s="45"/>
      <c r="V608" s="45"/>
      <c r="W608" s="45"/>
    </row>
    <row r="609" spans="1:23" s="43" customFormat="1">
      <c r="A609" s="36">
        <v>146121</v>
      </c>
      <c r="B609" s="36" t="s">
        <v>22</v>
      </c>
      <c r="C609" s="36" t="s">
        <v>56</v>
      </c>
      <c r="D609" s="36">
        <v>14612</v>
      </c>
      <c r="E609" s="36">
        <v>1</v>
      </c>
      <c r="F609" s="37">
        <v>103</v>
      </c>
      <c r="G609" s="38">
        <v>6321.7571290539136</v>
      </c>
      <c r="H609" s="38">
        <f>Table1[[#This Row],[Cost]]+IF(Table1[[#This Row],[n]]=0,0,IFERROR(VLOOKUP(Table1[[#This Row],[DRG]],HCPCs,5,0),0))</f>
        <v>6321.7571290539136</v>
      </c>
      <c r="I609" s="39">
        <v>0.38070000323479181</v>
      </c>
      <c r="J609" s="39">
        <f>Table1[[#This Row],[W (3M)]]-IFERROR((Table1[[#This Row],[W (3M)]]-Table1[[#This Row],[Adjusted Cost]]*Casemix/TotalCost)*EXP(-a/Table1[[#This Row],[n]]),)</f>
        <v>0.74958774093901381</v>
      </c>
      <c r="K609" s="39">
        <f>VLOOKUP(Table1[[#This Row],[BaseDRG]],BaseDRGTable,13+Table1[[#This Row],[severity]],FALSE)</f>
        <v>0.74958774093901381</v>
      </c>
      <c r="L609" s="39">
        <f>IF(Table1[[#This Row],[W (severity)]]&lt;Table1[[#This Row],[W (curr)]],MAX(Table1[[#This Row],[W (severity)]],0.7*Table1[[#This Row],[W (curr)]]),Table1[[#This Row],[W (severity)]])</f>
        <v>0.74958774093901381</v>
      </c>
      <c r="M609" s="39">
        <f>ROUND(IF(VLOOKUP(Table1[[#This Row],[BaseDRG]],BaseDRGTable,8,0)&gt;0,Table1[[#This Row],[w (limit)]]*Current_CaseMix/$L$797,Table1[[#This Row],[w (limit)]]),10)</f>
        <v>0.80358066319999999</v>
      </c>
      <c r="N609" s="41">
        <f>Table1[[#This Row],[n]]</f>
        <v>103</v>
      </c>
      <c r="O609" s="56">
        <v>0.65831550452645049</v>
      </c>
      <c r="P609" s="40">
        <f>Table1[[#This Row],[W (proposed)]]/Table1[[#This Row],[W (curr)]]-1</f>
        <v>0.22066191313243322</v>
      </c>
      <c r="Q609" s="41">
        <f>RANK(Table1[[#This Row],[∆W%]],Table1[∆W%])</f>
        <v>218</v>
      </c>
      <c r="R609" s="55">
        <f>Table1[W (proposed)]-Table1[[#This Row],[W (curr)]]</f>
        <v>0.1452651586735495</v>
      </c>
      <c r="S609" s="46"/>
      <c r="T609" s="45"/>
      <c r="U609" s="45"/>
      <c r="V609" s="45"/>
      <c r="W609" s="45"/>
    </row>
    <row r="610" spans="1:23" s="43" customFormat="1">
      <c r="A610" s="36">
        <v>146122</v>
      </c>
      <c r="B610" s="36" t="s">
        <v>22</v>
      </c>
      <c r="C610" s="36" t="s">
        <v>341</v>
      </c>
      <c r="D610" s="36">
        <v>14612</v>
      </c>
      <c r="E610" s="36">
        <v>2</v>
      </c>
      <c r="F610" s="37">
        <v>85</v>
      </c>
      <c r="G610" s="38">
        <v>7055.5007396729779</v>
      </c>
      <c r="H610" s="38">
        <f>Table1[[#This Row],[Cost]]+IF(Table1[[#This Row],[n]]=0,0,IFERROR(VLOOKUP(Table1[[#This Row],[DRG]],HCPCs,5,0),0))</f>
        <v>7068.3778934890943</v>
      </c>
      <c r="I610" s="39">
        <v>0.4180000377761488</v>
      </c>
      <c r="J610" s="39">
        <f>Table1[[#This Row],[W (3M)]]-IFERROR((Table1[[#This Row],[W (3M)]]-Table1[[#This Row],[Adjusted Cost]]*Casemix/TotalCost)*EXP(-a/Table1[[#This Row],[n]]),)</f>
        <v>0.8373669614531446</v>
      </c>
      <c r="K610" s="39">
        <f>VLOOKUP(Table1[[#This Row],[BaseDRG]],BaseDRGTable,13+Table1[[#This Row],[severity]],FALSE)</f>
        <v>0.8373669614531446</v>
      </c>
      <c r="L610" s="39">
        <f>IF(Table1[[#This Row],[W (severity)]]&lt;Table1[[#This Row],[W (curr)]],MAX(Table1[[#This Row],[W (severity)]],0.7*Table1[[#This Row],[W (curr)]]),Table1[[#This Row],[W (severity)]])</f>
        <v>0.8373669614531446</v>
      </c>
      <c r="M610" s="39">
        <f>ROUND(IF(VLOOKUP(Table1[[#This Row],[BaseDRG]],BaseDRGTable,8,0)&gt;0,Table1[[#This Row],[w (limit)]]*Current_CaseMix/$L$797,Table1[[#This Row],[w (limit)]]),10)</f>
        <v>0.89768263469999998</v>
      </c>
      <c r="N610" s="41">
        <f>Table1[[#This Row],[n]]</f>
        <v>85</v>
      </c>
      <c r="O610" s="56">
        <v>0.82013847219212421</v>
      </c>
      <c r="P610" s="40">
        <f>Table1[[#This Row],[W (proposed)]]/Table1[[#This Row],[W (curr)]]-1</f>
        <v>9.4550085305241449E-2</v>
      </c>
      <c r="Q610" s="41">
        <f>RANK(Table1[[#This Row],[∆W%]],Table1[∆W%])</f>
        <v>311</v>
      </c>
      <c r="R610" s="55">
        <f>Table1[W (proposed)]-Table1[[#This Row],[W (curr)]]</f>
        <v>7.7544162507875769E-2</v>
      </c>
      <c r="S610" s="46"/>
      <c r="T610" s="45"/>
      <c r="U610" s="45"/>
      <c r="V610" s="45"/>
      <c r="W610" s="45"/>
    </row>
    <row r="611" spans="1:23" s="43" customFormat="1">
      <c r="A611" s="36">
        <v>146123</v>
      </c>
      <c r="B611" s="36" t="s">
        <v>22</v>
      </c>
      <c r="C611" s="36" t="s">
        <v>493</v>
      </c>
      <c r="D611" s="36">
        <v>14612</v>
      </c>
      <c r="E611" s="36">
        <v>3</v>
      </c>
      <c r="F611" s="37">
        <v>28</v>
      </c>
      <c r="G611" s="38">
        <v>20645.206527985585</v>
      </c>
      <c r="H611" s="38">
        <f>Table1[[#This Row],[Cost]]+IF(Table1[[#This Row],[n]]=0,0,IFERROR(VLOOKUP(Table1[[#This Row],[DRG]],HCPCs,5,0),0))</f>
        <v>21512.693641051097</v>
      </c>
      <c r="I611" s="39">
        <v>0.5519997829387282</v>
      </c>
      <c r="J611" s="39">
        <f>Table1[[#This Row],[W (3M)]]-IFERROR((Table1[[#This Row],[W (3M)]]-Table1[[#This Row],[Adjusted Cost]]*Casemix/TotalCost)*EXP(-a/Table1[[#This Row],[n]]),)</f>
        <v>2.5040292178736729</v>
      </c>
      <c r="K611" s="39">
        <f>VLOOKUP(Table1[[#This Row],[BaseDRG]],BaseDRGTable,13+Table1[[#This Row],[severity]],FALSE)</f>
        <v>2.5040292178736729</v>
      </c>
      <c r="L611" s="39">
        <f>IF(Table1[[#This Row],[W (severity)]]&lt;Table1[[#This Row],[W (curr)]],MAX(Table1[[#This Row],[W (severity)]],0.7*Table1[[#This Row],[W (curr)]]),Table1[[#This Row],[W (severity)]])</f>
        <v>2.5040292178736729</v>
      </c>
      <c r="M611" s="39">
        <f>ROUND(IF(VLOOKUP(Table1[[#This Row],[BaseDRG]],BaseDRGTable,8,0)&gt;0,Table1[[#This Row],[w (limit)]]*Current_CaseMix/$L$797,Table1[[#This Row],[w (limit)]]),10)</f>
        <v>2.6843948341999999</v>
      </c>
      <c r="N611" s="41">
        <f>Table1[[#This Row],[n]]</f>
        <v>28</v>
      </c>
      <c r="O611" s="56">
        <v>1.1172167526621974</v>
      </c>
      <c r="P611" s="40">
        <f>Table1[[#This Row],[W (proposed)]]/Table1[[#This Row],[W (curr)]]-1</f>
        <v>1.4027520423439763</v>
      </c>
      <c r="Q611" s="41">
        <f>RANK(Table1[[#This Row],[∆W%]],Table1[∆W%])</f>
        <v>21</v>
      </c>
      <c r="R611" s="55">
        <f>Table1[W (proposed)]-Table1[[#This Row],[W (curr)]]</f>
        <v>1.5671780815378025</v>
      </c>
      <c r="S611" s="46"/>
      <c r="T611" s="45"/>
      <c r="U611" s="45"/>
      <c r="V611" s="45"/>
      <c r="W611" s="45"/>
    </row>
    <row r="612" spans="1:23" s="43" customFormat="1">
      <c r="A612" s="36">
        <v>146131</v>
      </c>
      <c r="B612" s="36" t="s">
        <v>22</v>
      </c>
      <c r="C612" s="36" t="s">
        <v>45</v>
      </c>
      <c r="D612" s="36">
        <v>14613</v>
      </c>
      <c r="E612" s="36">
        <v>1</v>
      </c>
      <c r="F612" s="37">
        <v>16927</v>
      </c>
      <c r="G612" s="38">
        <v>4645.8045698405176</v>
      </c>
      <c r="H612" s="38">
        <f>Table1[[#This Row],[Cost]]+IF(Table1[[#This Row],[n]]=0,0,IFERROR(VLOOKUP(Table1[[#This Row],[DRG]],HCPCs,5,0),0))</f>
        <v>4645.8045698405176</v>
      </c>
      <c r="I612" s="39">
        <v>0.38390000140788411</v>
      </c>
      <c r="J612" s="39">
        <f>Table1[[#This Row],[W (3M)]]-IFERROR((Table1[[#This Row],[W (3M)]]-Table1[[#This Row],[Adjusted Cost]]*Casemix/TotalCost)*EXP(-a/Table1[[#This Row],[n]]),)</f>
        <v>0.55297131909845398</v>
      </c>
      <c r="K612" s="39">
        <f>VLOOKUP(Table1[[#This Row],[BaseDRG]],BaseDRGTable,13+Table1[[#This Row],[severity]],FALSE)</f>
        <v>0.55297131909845398</v>
      </c>
      <c r="L612" s="39">
        <f>IF(Table1[[#This Row],[W (severity)]]&lt;Table1[[#This Row],[W (curr)]],MAX(Table1[[#This Row],[W (severity)]],0.7*Table1[[#This Row],[W (curr)]]),Table1[[#This Row],[W (severity)]])</f>
        <v>0.55297131909845398</v>
      </c>
      <c r="M612" s="39">
        <f>ROUND(IF(VLOOKUP(Table1[[#This Row],[BaseDRG]],BaseDRGTable,8,0)&gt;0,Table1[[#This Row],[w (limit)]]*Current_CaseMix/$L$797,Table1[[#This Row],[w (limit)]]),10)</f>
        <v>0.59280192970000001</v>
      </c>
      <c r="N612" s="41">
        <f>Table1[[#This Row],[n]]</f>
        <v>16927</v>
      </c>
      <c r="O612" s="56">
        <v>0.57742450579940052</v>
      </c>
      <c r="P612" s="40">
        <f>Table1[[#This Row],[W (proposed)]]/Table1[[#This Row],[W (curr)]]-1</f>
        <v>2.6631055222207101E-2</v>
      </c>
      <c r="Q612" s="41">
        <f>RANK(Table1[[#This Row],[∆W%]],Table1[∆W%])</f>
        <v>384</v>
      </c>
      <c r="R612" s="55">
        <f>Table1[W (proposed)]-Table1[[#This Row],[W (curr)]]</f>
        <v>1.5377423900599485E-2</v>
      </c>
      <c r="S612" s="46"/>
      <c r="T612" s="45"/>
      <c r="U612" s="45"/>
      <c r="V612" s="45"/>
      <c r="W612" s="45"/>
    </row>
    <row r="613" spans="1:23" s="43" customFormat="1">
      <c r="A613" s="36">
        <v>146132</v>
      </c>
      <c r="B613" s="36" t="s">
        <v>22</v>
      </c>
      <c r="C613" s="36" t="s">
        <v>309</v>
      </c>
      <c r="D613" s="36">
        <v>14613</v>
      </c>
      <c r="E613" s="36">
        <v>2</v>
      </c>
      <c r="F613" s="37">
        <v>3369</v>
      </c>
      <c r="G613" s="38">
        <v>5447.0636235939965</v>
      </c>
      <c r="H613" s="38">
        <f>Table1[[#This Row],[Cost]]+IF(Table1[[#This Row],[n]]=0,0,IFERROR(VLOOKUP(Table1[[#This Row],[DRG]],HCPCs,5,0),0))</f>
        <v>5457.506213127388</v>
      </c>
      <c r="I613" s="39">
        <v>0.42269999386296664</v>
      </c>
      <c r="J613" s="39">
        <f>Table1[[#This Row],[W (3M)]]-IFERROR((Table1[[#This Row],[W (3M)]]-Table1[[#This Row],[Adjusted Cost]]*Casemix/TotalCost)*EXP(-a/Table1[[#This Row],[n]]),)</f>
        <v>0.64954039641258232</v>
      </c>
      <c r="K613" s="39">
        <f>VLOOKUP(Table1[[#This Row],[BaseDRG]],BaseDRGTable,13+Table1[[#This Row],[severity]],FALSE)</f>
        <v>0.64954039641258232</v>
      </c>
      <c r="L613" s="39">
        <f>IF(Table1[[#This Row],[W (severity)]]&lt;Table1[[#This Row],[W (curr)]],MAX(Table1[[#This Row],[W (severity)]],0.7*Table1[[#This Row],[W (curr)]]),Table1[[#This Row],[W (severity)]])</f>
        <v>0.64954039641258232</v>
      </c>
      <c r="M613" s="39">
        <f>ROUND(IF(VLOOKUP(Table1[[#This Row],[BaseDRG]],BaseDRGTable,8,0)&gt;0,Table1[[#This Row],[w (limit)]]*Current_CaseMix/$L$797,Table1[[#This Row],[w (limit)]]),10)</f>
        <v>0.69632689280000004</v>
      </c>
      <c r="N613" s="41">
        <f>Table1[[#This Row],[n]]</f>
        <v>3369</v>
      </c>
      <c r="O613" s="56">
        <v>0.68789656670740662</v>
      </c>
      <c r="P613" s="40">
        <f>Table1[[#This Row],[W (proposed)]]/Table1[[#This Row],[W (curr)]]-1</f>
        <v>1.2255223387645175E-2</v>
      </c>
      <c r="Q613" s="41">
        <f>RANK(Table1[[#This Row],[∆W%]],Table1[∆W%])</f>
        <v>399</v>
      </c>
      <c r="R613" s="55">
        <f>Table1[W (proposed)]-Table1[[#This Row],[W (curr)]]</f>
        <v>8.4303260925934209E-3</v>
      </c>
      <c r="S613" s="46"/>
      <c r="T613" s="45"/>
      <c r="U613" s="45"/>
      <c r="V613" s="45"/>
      <c r="W613" s="45"/>
    </row>
    <row r="614" spans="1:23" s="43" customFormat="1">
      <c r="A614" s="36">
        <v>146133</v>
      </c>
      <c r="B614" s="36" t="s">
        <v>22</v>
      </c>
      <c r="C614" s="36" t="s">
        <v>775</v>
      </c>
      <c r="D614" s="36">
        <v>14613</v>
      </c>
      <c r="E614" s="36">
        <v>3</v>
      </c>
      <c r="F614" s="37">
        <v>1091</v>
      </c>
      <c r="G614" s="38">
        <v>7022.0320442314542</v>
      </c>
      <c r="H614" s="38">
        <f>Table1[[#This Row],[Cost]]+IF(Table1[[#This Row],[n]]=0,0,IFERROR(VLOOKUP(Table1[[#This Row],[DRG]],HCPCs,5,0),0))</f>
        <v>7054.1995442252946</v>
      </c>
      <c r="I614" s="39">
        <v>0.58520005454654334</v>
      </c>
      <c r="J614" s="39">
        <f>Table1[[#This Row],[W (3M)]]-IFERROR((Table1[[#This Row],[W (3M)]]-Table1[[#This Row],[Adjusted Cost]]*Casemix/TotalCost)*EXP(-a/Table1[[#This Row],[n]]),)</f>
        <v>0.83945845178779965</v>
      </c>
      <c r="K614" s="39">
        <f>VLOOKUP(Table1[[#This Row],[BaseDRG]],BaseDRGTable,13+Table1[[#This Row],[severity]],FALSE)</f>
        <v>0.83945845178779965</v>
      </c>
      <c r="L614" s="39">
        <f>IF(Table1[[#This Row],[W (severity)]]&lt;Table1[[#This Row],[W (curr)]],MAX(Table1[[#This Row],[W (severity)]],0.7*Table1[[#This Row],[W (curr)]]),Table1[[#This Row],[W (severity)]])</f>
        <v>0.83945845178779965</v>
      </c>
      <c r="M614" s="39">
        <f>ROUND(IF(VLOOKUP(Table1[[#This Row],[BaseDRG]],BaseDRGTable,8,0)&gt;0,Table1[[#This Row],[w (limit)]]*Current_CaseMix/$L$797,Table1[[#This Row],[w (limit)]]),10)</f>
        <v>0.89992477540000004</v>
      </c>
      <c r="N614" s="41">
        <f>Table1[[#This Row],[n]]</f>
        <v>1091</v>
      </c>
      <c r="O614" s="56">
        <v>0.94463628322785409</v>
      </c>
      <c r="P614" s="40">
        <f>Table1[[#This Row],[W (proposed)]]/Table1[[#This Row],[W (curr)]]-1</f>
        <v>-4.7331982289599672E-2</v>
      </c>
      <c r="Q614" s="41">
        <f>RANK(Table1[[#This Row],[∆W%]],Table1[∆W%])</f>
        <v>489</v>
      </c>
      <c r="R614" s="55">
        <f>Table1[W (proposed)]-Table1[[#This Row],[W (curr)]]</f>
        <v>-4.4711507827854047E-2</v>
      </c>
      <c r="S614" s="46"/>
      <c r="T614" s="45"/>
      <c r="U614" s="45"/>
      <c r="V614" s="45"/>
      <c r="W614" s="45"/>
    </row>
    <row r="615" spans="1:23" s="43" customFormat="1">
      <c r="A615" s="36">
        <v>158011</v>
      </c>
      <c r="B615" s="36" t="s">
        <v>23</v>
      </c>
      <c r="C615" s="36" t="s">
        <v>204</v>
      </c>
      <c r="D615" s="36">
        <v>15801</v>
      </c>
      <c r="E615" s="36">
        <v>1</v>
      </c>
      <c r="F615" s="37">
        <v>0</v>
      </c>
      <c r="G615" s="38">
        <v>0</v>
      </c>
      <c r="H615" s="38">
        <f>Table1[[#This Row],[Cost]]+IF(Table1[[#This Row],[n]]=0,0,IFERROR(VLOOKUP(Table1[[#This Row],[DRG]],HCPCs,5,0),0))</f>
        <v>0</v>
      </c>
      <c r="I615" s="39">
        <v>15.004973163700001</v>
      </c>
      <c r="J615" s="39">
        <f>Table1[[#This Row],[W (3M)]]-IFERROR((Table1[[#This Row],[W (3M)]]-Table1[[#This Row],[Adjusted Cost]]*Casemix/TotalCost)*EXP(-a/Table1[[#This Row],[n]]),)</f>
        <v>15.004973163700001</v>
      </c>
      <c r="K615" s="39">
        <f>VLOOKUP(Table1[[#This Row],[BaseDRG]],BaseDRGTable,13+Table1[[#This Row],[severity]],FALSE)</f>
        <v>15.004973163700001</v>
      </c>
      <c r="L615" s="39">
        <f>IF(Table1[[#This Row],[W (severity)]]&lt;Table1[[#This Row],[W (curr)]],MAX(Table1[[#This Row],[W (severity)]],0.7*Table1[[#This Row],[W (curr)]]),Table1[[#This Row],[W (severity)]])</f>
        <v>15.004973163700001</v>
      </c>
      <c r="M615" s="39">
        <f>ROUND(IF(VLOOKUP(Table1[[#This Row],[BaseDRG]],BaseDRGTable,8,0)&gt;0,Table1[[#This Row],[w (limit)]]*Current_CaseMix/$L$797,Table1[[#This Row],[w (limit)]]),10)</f>
        <v>15.004973163700001</v>
      </c>
      <c r="N615" s="41">
        <f>Table1[[#This Row],[n]]</f>
        <v>0</v>
      </c>
      <c r="O615" s="56">
        <v>15.004973163700001</v>
      </c>
      <c r="P615" s="40">
        <f>Table1[[#This Row],[W (proposed)]]/Table1[[#This Row],[W (curr)]]-1</f>
        <v>0</v>
      </c>
      <c r="Q615" s="41">
        <f>RANK(Table1[[#This Row],[∆W%]],Table1[∆W%])</f>
        <v>414</v>
      </c>
      <c r="R615" s="48">
        <f>Table1[W (proposed)]-Table1[[#This Row],[W (curr)]]</f>
        <v>0</v>
      </c>
      <c r="S615" s="46"/>
      <c r="T615" s="45"/>
      <c r="U615" s="45"/>
      <c r="V615" s="45"/>
      <c r="W615" s="45"/>
    </row>
    <row r="616" spans="1:23" s="43" customFormat="1">
      <c r="A616" s="36">
        <v>158012</v>
      </c>
      <c r="B616" s="36" t="s">
        <v>23</v>
      </c>
      <c r="C616" s="36" t="s">
        <v>531</v>
      </c>
      <c r="D616" s="36">
        <v>15801</v>
      </c>
      <c r="E616" s="36">
        <v>2</v>
      </c>
      <c r="F616" s="37">
        <v>0</v>
      </c>
      <c r="G616" s="38">
        <v>0</v>
      </c>
      <c r="H616" s="38">
        <f>Table1[[#This Row],[Cost]]+IF(Table1[[#This Row],[n]]=0,0,IFERROR(VLOOKUP(Table1[[#This Row],[DRG]],HCPCs,5,0),0))</f>
        <v>0</v>
      </c>
      <c r="I616" s="39">
        <v>18.566307133599999</v>
      </c>
      <c r="J616" s="39">
        <f>Table1[[#This Row],[W (3M)]]-IFERROR((Table1[[#This Row],[W (3M)]]-Table1[[#This Row],[Adjusted Cost]]*Casemix/TotalCost)*EXP(-a/Table1[[#This Row],[n]]),)</f>
        <v>18.566307133599999</v>
      </c>
      <c r="K616" s="39">
        <f>VLOOKUP(Table1[[#This Row],[BaseDRG]],BaseDRGTable,13+Table1[[#This Row],[severity]],FALSE)</f>
        <v>18.566307133599999</v>
      </c>
      <c r="L616" s="39">
        <f>IF(Table1[[#This Row],[W (severity)]]&lt;Table1[[#This Row],[W (curr)]],MAX(Table1[[#This Row],[W (severity)]],0.7*Table1[[#This Row],[W (curr)]]),Table1[[#This Row],[W (severity)]])</f>
        <v>18.566307133599999</v>
      </c>
      <c r="M616" s="39">
        <f>ROUND(IF(VLOOKUP(Table1[[#This Row],[BaseDRG]],BaseDRGTable,8,0)&gt;0,Table1[[#This Row],[w (limit)]]*Current_CaseMix/$L$797,Table1[[#This Row],[w (limit)]]),10)</f>
        <v>18.566307133599999</v>
      </c>
      <c r="N616" s="41">
        <f>Table1[[#This Row],[n]]</f>
        <v>0</v>
      </c>
      <c r="O616" s="56">
        <v>18.566307133599999</v>
      </c>
      <c r="P616" s="40">
        <f>Table1[[#This Row],[W (proposed)]]/Table1[[#This Row],[W (curr)]]-1</f>
        <v>0</v>
      </c>
      <c r="Q616" s="41">
        <f>RANK(Table1[[#This Row],[∆W%]],Table1[∆W%])</f>
        <v>414</v>
      </c>
      <c r="R616" s="48">
        <f>Table1[W (proposed)]-Table1[[#This Row],[W (curr)]]</f>
        <v>0</v>
      </c>
      <c r="S616" s="46"/>
      <c r="T616" s="45"/>
      <c r="U616" s="45"/>
      <c r="V616" s="45"/>
      <c r="W616" s="45"/>
    </row>
    <row r="617" spans="1:23" s="43" customFormat="1">
      <c r="A617" s="36">
        <v>158013</v>
      </c>
      <c r="B617" s="36" t="s">
        <v>23</v>
      </c>
      <c r="C617" s="36" t="s">
        <v>532</v>
      </c>
      <c r="D617" s="36">
        <v>15801</v>
      </c>
      <c r="E617" s="36">
        <v>3</v>
      </c>
      <c r="F617" s="37">
        <v>0</v>
      </c>
      <c r="G617" s="38">
        <v>0</v>
      </c>
      <c r="H617" s="38">
        <f>Table1[[#This Row],[Cost]]+IF(Table1[[#This Row],[n]]=0,0,IFERROR(VLOOKUP(Table1[[#This Row],[DRG]],HCPCs,5,0),0))</f>
        <v>0</v>
      </c>
      <c r="I617" s="39">
        <v>21.791639927399999</v>
      </c>
      <c r="J617" s="39">
        <f>Table1[[#This Row],[W (3M)]]-IFERROR((Table1[[#This Row],[W (3M)]]-Table1[[#This Row],[Adjusted Cost]]*Casemix/TotalCost)*EXP(-a/Table1[[#This Row],[n]]),)</f>
        <v>21.791639927399999</v>
      </c>
      <c r="K617" s="39">
        <f>VLOOKUP(Table1[[#This Row],[BaseDRG]],BaseDRGTable,13+Table1[[#This Row],[severity]],FALSE)</f>
        <v>21.791639927399999</v>
      </c>
      <c r="L617" s="39">
        <f>IF(Table1[[#This Row],[W (severity)]]&lt;Table1[[#This Row],[W (curr)]],MAX(Table1[[#This Row],[W (severity)]],0.7*Table1[[#This Row],[W (curr)]]),Table1[[#This Row],[W (severity)]])</f>
        <v>21.791639927399999</v>
      </c>
      <c r="M617" s="39">
        <f>ROUND(IF(VLOOKUP(Table1[[#This Row],[BaseDRG]],BaseDRGTable,8,0)&gt;0,Table1[[#This Row],[w (limit)]]*Current_CaseMix/$L$797,Table1[[#This Row],[w (limit)]]),10)</f>
        <v>21.791639927399999</v>
      </c>
      <c r="N617" s="41">
        <f>Table1[[#This Row],[n]]</f>
        <v>0</v>
      </c>
      <c r="O617" s="56">
        <v>21.791639927399999</v>
      </c>
      <c r="P617" s="40">
        <f>Table1[[#This Row],[W (proposed)]]/Table1[[#This Row],[W (curr)]]-1</f>
        <v>0</v>
      </c>
      <c r="Q617" s="41">
        <f>RANK(Table1[[#This Row],[∆W%]],Table1[∆W%])</f>
        <v>414</v>
      </c>
      <c r="R617" s="48">
        <f>Table1[W (proposed)]-Table1[[#This Row],[W (curr)]]</f>
        <v>0</v>
      </c>
      <c r="S617" s="46"/>
      <c r="T617" s="45"/>
      <c r="U617" s="45"/>
      <c r="V617" s="45"/>
      <c r="W617" s="45"/>
    </row>
    <row r="618" spans="1:23" s="43" customFormat="1">
      <c r="A618" s="36">
        <v>158021</v>
      </c>
      <c r="B618" s="36" t="s">
        <v>23</v>
      </c>
      <c r="C618" s="36" t="s">
        <v>200</v>
      </c>
      <c r="D618" s="36">
        <v>15802</v>
      </c>
      <c r="E618" s="36">
        <v>1</v>
      </c>
      <c r="F618" s="37">
        <v>0</v>
      </c>
      <c r="G618" s="38">
        <v>0</v>
      </c>
      <c r="H618" s="38">
        <f>Table1[[#This Row],[Cost]]+IF(Table1[[#This Row],[n]]=0,0,IFERROR(VLOOKUP(Table1[[#This Row],[DRG]],HCPCs,5,0),0))</f>
        <v>0</v>
      </c>
      <c r="I618" s="39">
        <v>24.209809435099999</v>
      </c>
      <c r="J618" s="39">
        <f>Table1[[#This Row],[W (3M)]]-IFERROR((Table1[[#This Row],[W (3M)]]-Table1[[#This Row],[Adjusted Cost]]*Casemix/TotalCost)*EXP(-a/Table1[[#This Row],[n]]),)</f>
        <v>24.209809435099999</v>
      </c>
      <c r="K618" s="39">
        <f>VLOOKUP(Table1[[#This Row],[BaseDRG]],BaseDRGTable,13+Table1[[#This Row],[severity]],FALSE)</f>
        <v>24.209809435099999</v>
      </c>
      <c r="L618" s="39">
        <f>IF(Table1[[#This Row],[W (severity)]]&lt;Table1[[#This Row],[W (curr)]],MAX(Table1[[#This Row],[W (severity)]],0.7*Table1[[#This Row],[W (curr)]]),Table1[[#This Row],[W (severity)]])</f>
        <v>24.209809435099999</v>
      </c>
      <c r="M618" s="39">
        <f>ROUND(IF(VLOOKUP(Table1[[#This Row],[BaseDRG]],BaseDRGTable,8,0)&gt;0,Table1[[#This Row],[w (limit)]]*Current_CaseMix/$L$797,Table1[[#This Row],[w (limit)]]),10)</f>
        <v>24.209809435099999</v>
      </c>
      <c r="N618" s="41">
        <f>Table1[[#This Row],[n]]</f>
        <v>0</v>
      </c>
      <c r="O618" s="56">
        <v>24.209809435099999</v>
      </c>
      <c r="P618" s="40">
        <f>Table1[[#This Row],[W (proposed)]]/Table1[[#This Row],[W (curr)]]-1</f>
        <v>0</v>
      </c>
      <c r="Q618" s="41">
        <f>RANK(Table1[[#This Row],[∆W%]],Table1[∆W%])</f>
        <v>414</v>
      </c>
      <c r="R618" s="48">
        <f>Table1[W (proposed)]-Table1[[#This Row],[W (curr)]]</f>
        <v>0</v>
      </c>
      <c r="S618" s="46"/>
      <c r="T618" s="45"/>
      <c r="U618" s="45"/>
      <c r="V618" s="45"/>
      <c r="W618" s="45"/>
    </row>
    <row r="619" spans="1:23" s="43" customFormat="1">
      <c r="A619" s="36">
        <v>158022</v>
      </c>
      <c r="B619" s="36" t="s">
        <v>23</v>
      </c>
      <c r="C619" s="36" t="s">
        <v>530</v>
      </c>
      <c r="D619" s="36">
        <v>15802</v>
      </c>
      <c r="E619" s="36">
        <v>2</v>
      </c>
      <c r="F619" s="37">
        <v>0</v>
      </c>
      <c r="G619" s="38">
        <v>0</v>
      </c>
      <c r="H619" s="38">
        <f>Table1[[#This Row],[Cost]]+IF(Table1[[#This Row],[n]]=0,0,IFERROR(VLOOKUP(Table1[[#This Row],[DRG]],HCPCs,5,0),0))</f>
        <v>0</v>
      </c>
      <c r="I619" s="39">
        <v>27.771143405</v>
      </c>
      <c r="J619" s="39">
        <f>Table1[[#This Row],[W (3M)]]-IFERROR((Table1[[#This Row],[W (3M)]]-Table1[[#This Row],[Adjusted Cost]]*Casemix/TotalCost)*EXP(-a/Table1[[#This Row],[n]]),)</f>
        <v>27.771143405</v>
      </c>
      <c r="K619" s="39">
        <f>VLOOKUP(Table1[[#This Row],[BaseDRG]],BaseDRGTable,13+Table1[[#This Row],[severity]],FALSE)</f>
        <v>27.771143405</v>
      </c>
      <c r="L619" s="39">
        <f>IF(Table1[[#This Row],[W (severity)]]&lt;Table1[[#This Row],[W (curr)]],MAX(Table1[[#This Row],[W (severity)]],0.7*Table1[[#This Row],[W (curr)]]),Table1[[#This Row],[W (severity)]])</f>
        <v>27.771143405</v>
      </c>
      <c r="M619" s="39">
        <f>ROUND(IF(VLOOKUP(Table1[[#This Row],[BaseDRG]],BaseDRGTable,8,0)&gt;0,Table1[[#This Row],[w (limit)]]*Current_CaseMix/$L$797,Table1[[#This Row],[w (limit)]]),10)</f>
        <v>27.771143405</v>
      </c>
      <c r="N619" s="41">
        <f>Table1[[#This Row],[n]]</f>
        <v>0</v>
      </c>
      <c r="O619" s="56">
        <v>27.771143405</v>
      </c>
      <c r="P619" s="40">
        <f>Table1[[#This Row],[W (proposed)]]/Table1[[#This Row],[W (curr)]]-1</f>
        <v>0</v>
      </c>
      <c r="Q619" s="41">
        <f>RANK(Table1[[#This Row],[∆W%]],Table1[∆W%])</f>
        <v>414</v>
      </c>
      <c r="R619" s="48">
        <f>Table1[W (proposed)]-Table1[[#This Row],[W (curr)]]</f>
        <v>0</v>
      </c>
      <c r="S619" s="46"/>
      <c r="T619" s="45"/>
      <c r="U619" s="45"/>
      <c r="V619" s="45"/>
      <c r="W619" s="45"/>
    </row>
    <row r="620" spans="1:23" s="43" customFormat="1">
      <c r="A620" s="36">
        <v>158023</v>
      </c>
      <c r="B620" s="36" t="s">
        <v>23</v>
      </c>
      <c r="C620" s="36" t="s">
        <v>523</v>
      </c>
      <c r="D620" s="36">
        <v>15802</v>
      </c>
      <c r="E620" s="36">
        <v>3</v>
      </c>
      <c r="F620" s="37">
        <v>0</v>
      </c>
      <c r="G620" s="38">
        <v>0</v>
      </c>
      <c r="H620" s="38">
        <f>Table1[[#This Row],[Cost]]+IF(Table1[[#This Row],[n]]=0,0,IFERROR(VLOOKUP(Table1[[#This Row],[DRG]],HCPCs,5,0),0))</f>
        <v>0</v>
      </c>
      <c r="I620" s="39">
        <v>31.7305169887</v>
      </c>
      <c r="J620" s="39">
        <f>Table1[[#This Row],[W (3M)]]-IFERROR((Table1[[#This Row],[W (3M)]]-Table1[[#This Row],[Adjusted Cost]]*Casemix/TotalCost)*EXP(-a/Table1[[#This Row],[n]]),)</f>
        <v>31.7305169887</v>
      </c>
      <c r="K620" s="39">
        <f>VLOOKUP(Table1[[#This Row],[BaseDRG]],BaseDRGTable,13+Table1[[#This Row],[severity]],FALSE)</f>
        <v>31.7305169887</v>
      </c>
      <c r="L620" s="39">
        <f>IF(Table1[[#This Row],[W (severity)]]&lt;Table1[[#This Row],[W (curr)]],MAX(Table1[[#This Row],[W (severity)]],0.7*Table1[[#This Row],[W (curr)]]),Table1[[#This Row],[W (severity)]])</f>
        <v>31.7305169887</v>
      </c>
      <c r="M620" s="39">
        <f>ROUND(IF(VLOOKUP(Table1[[#This Row],[BaseDRG]],BaseDRGTable,8,0)&gt;0,Table1[[#This Row],[w (limit)]]*Current_CaseMix/$L$797,Table1[[#This Row],[w (limit)]]),10)</f>
        <v>31.7305169887</v>
      </c>
      <c r="N620" s="41">
        <f>Table1[[#This Row],[n]]</f>
        <v>0</v>
      </c>
      <c r="O620" s="56">
        <v>31.7305169887</v>
      </c>
      <c r="P620" s="40">
        <f>Table1[[#This Row],[W (proposed)]]/Table1[[#This Row],[W (curr)]]-1</f>
        <v>0</v>
      </c>
      <c r="Q620" s="41">
        <f>RANK(Table1[[#This Row],[∆W%]],Table1[∆W%])</f>
        <v>414</v>
      </c>
      <c r="R620" s="48">
        <f>Table1[W (proposed)]-Table1[[#This Row],[W (curr)]]</f>
        <v>0</v>
      </c>
      <c r="S620" s="46"/>
      <c r="T620" s="45"/>
      <c r="U620" s="45"/>
      <c r="V620" s="45"/>
      <c r="W620" s="45"/>
    </row>
    <row r="621" spans="1:23" s="43" customFormat="1">
      <c r="A621" s="36">
        <v>158031</v>
      </c>
      <c r="B621" s="36" t="s">
        <v>23</v>
      </c>
      <c r="C621" s="36" t="s">
        <v>217</v>
      </c>
      <c r="D621" s="36">
        <v>15803</v>
      </c>
      <c r="E621" s="36">
        <v>1</v>
      </c>
      <c r="F621" s="37">
        <v>0</v>
      </c>
      <c r="G621" s="38">
        <v>0</v>
      </c>
      <c r="H621" s="38">
        <f>Table1[[#This Row],[Cost]]+IF(Table1[[#This Row],[n]]=0,0,IFERROR(VLOOKUP(Table1[[#This Row],[DRG]],HCPCs,5,0),0))</f>
        <v>0</v>
      </c>
      <c r="I621" s="39">
        <v>0.1284945556</v>
      </c>
      <c r="J621" s="39">
        <f>Table1[[#This Row],[W (3M)]]-IFERROR((Table1[[#This Row],[W (3M)]]-Table1[[#This Row],[Adjusted Cost]]*Casemix/TotalCost)*EXP(-a/Table1[[#This Row],[n]]),)</f>
        <v>0.1284945556</v>
      </c>
      <c r="K621" s="39">
        <f>VLOOKUP(Table1[[#This Row],[BaseDRG]],BaseDRGTable,13+Table1[[#This Row],[severity]],FALSE)</f>
        <v>0.1284945556</v>
      </c>
      <c r="L621" s="39">
        <f>IF(Table1[[#This Row],[W (severity)]]&lt;Table1[[#This Row],[W (curr)]],MAX(Table1[[#This Row],[W (severity)]],0.7*Table1[[#This Row],[W (curr)]]),Table1[[#This Row],[W (severity)]])</f>
        <v>3.4409008597444153</v>
      </c>
      <c r="M621" s="39">
        <f>ROUND(IF(VLOOKUP(Table1[[#This Row],[BaseDRG]],BaseDRGTable,8,0)&gt;0,Table1[[#This Row],[w (limit)]]*Current_CaseMix/$L$797,Table1[[#This Row],[w (limit)]]),10)</f>
        <v>3.6887494869999999</v>
      </c>
      <c r="N621" s="41">
        <f>Table1[[#This Row],[n]]</f>
        <v>0</v>
      </c>
      <c r="O621" s="56">
        <v>4.9155726567777362</v>
      </c>
      <c r="P621" s="40">
        <f>Table1[[#This Row],[W (proposed)]]/Table1[[#This Row],[W (curr)]]-1</f>
        <v>-0.24957889048515158</v>
      </c>
      <c r="Q621" s="41">
        <f>RANK(Table1[[#This Row],[∆W%]],Table1[∆W%])</f>
        <v>703</v>
      </c>
      <c r="R621" s="55">
        <f>Table1[W (proposed)]-Table1[[#This Row],[W (curr)]]</f>
        <v>-1.2268231697777363</v>
      </c>
      <c r="S621" s="46"/>
      <c r="T621" s="45"/>
      <c r="U621" s="45"/>
      <c r="V621" s="45"/>
      <c r="W621" s="45"/>
    </row>
    <row r="622" spans="1:23" s="43" customFormat="1">
      <c r="A622" s="36">
        <v>158032</v>
      </c>
      <c r="B622" s="36" t="s">
        <v>23</v>
      </c>
      <c r="C622" s="36" t="s">
        <v>378</v>
      </c>
      <c r="D622" s="36">
        <v>15803</v>
      </c>
      <c r="E622" s="36">
        <v>2</v>
      </c>
      <c r="F622" s="37">
        <v>0</v>
      </c>
      <c r="G622" s="38">
        <v>0</v>
      </c>
      <c r="H622" s="38">
        <f>Table1[[#This Row],[Cost]]+IF(Table1[[#This Row],[n]]=0,0,IFERROR(VLOOKUP(Table1[[#This Row],[DRG]],HCPCs,5,0),0))</f>
        <v>0</v>
      </c>
      <c r="I622" s="39">
        <v>6.3158030874857145</v>
      </c>
      <c r="J622" s="39">
        <f>Table1[[#This Row],[W (3M)]]-IFERROR((Table1[[#This Row],[W (3M)]]-Table1[[#This Row],[Adjusted Cost]]*Casemix/TotalCost)*EXP(-a/Table1[[#This Row],[n]]),)</f>
        <v>6.3158030874857145</v>
      </c>
      <c r="K622" s="39">
        <f>VLOOKUP(Table1[[#This Row],[BaseDRG]],BaseDRGTable,13+Table1[[#This Row],[severity]],FALSE)</f>
        <v>6.3158030874857145</v>
      </c>
      <c r="L622" s="39">
        <f>IF(Table1[[#This Row],[W (severity)]]&lt;Table1[[#This Row],[W (curr)]],MAX(Table1[[#This Row],[W (severity)]],0.7*Table1[[#This Row],[W (curr)]]),Table1[[#This Row],[W (severity)]])</f>
        <v>15.460760596404301</v>
      </c>
      <c r="M622" s="39">
        <f>ROUND(IF(VLOOKUP(Table1[[#This Row],[BaseDRG]],BaseDRGTable,8,0)&gt;0,Table1[[#This Row],[w (limit)]]*Current_CaseMix/$L$797,Table1[[#This Row],[w (limit)]]),10)</f>
        <v>16.5744016009</v>
      </c>
      <c r="N622" s="41">
        <f>Table1[[#This Row],[n]]</f>
        <v>0</v>
      </c>
      <c r="O622" s="56">
        <v>22.086800852006146</v>
      </c>
      <c r="P622" s="40">
        <f>Table1[[#This Row],[W (proposed)]]/Table1[[#This Row],[W (curr)]]-1</f>
        <v>-0.24957889048949589</v>
      </c>
      <c r="Q622" s="41">
        <f>RANK(Table1[[#This Row],[∆W%]],Table1[∆W%])</f>
        <v>725</v>
      </c>
      <c r="R622" s="55">
        <f>Table1[W (proposed)]-Table1[[#This Row],[W (curr)]]</f>
        <v>-5.5123992511061459</v>
      </c>
      <c r="S622" s="46"/>
      <c r="T622" s="45"/>
      <c r="U622" s="45"/>
      <c r="V622" s="45"/>
      <c r="W622" s="45"/>
    </row>
    <row r="623" spans="1:23" s="43" customFormat="1">
      <c r="A623" s="36">
        <v>158033</v>
      </c>
      <c r="B623" s="36" t="s">
        <v>23</v>
      </c>
      <c r="C623" s="36" t="s">
        <v>320</v>
      </c>
      <c r="D623" s="36">
        <v>15803</v>
      </c>
      <c r="E623" s="36">
        <v>3</v>
      </c>
      <c r="F623" s="37">
        <v>18</v>
      </c>
      <c r="G623" s="38">
        <v>182067.5951234033</v>
      </c>
      <c r="H623" s="38">
        <f>Table1[[#This Row],[Cost]]+IF(Table1[[#This Row],[n]]=0,0,IFERROR(VLOOKUP(Table1[[#This Row],[DRG]],HCPCs,5,0),0))</f>
        <v>182067.5951234033</v>
      </c>
      <c r="I623" s="39">
        <v>21.297699343605881</v>
      </c>
      <c r="J623" s="39">
        <f>Table1[[#This Row],[W (3M)]]-IFERROR((Table1[[#This Row],[W (3M)]]-Table1[[#This Row],[Adjusted Cost]]*Casemix/TotalCost)*EXP(-a/Table1[[#This Row],[n]]),)</f>
        <v>21.654850856286647</v>
      </c>
      <c r="K623" s="39">
        <f>VLOOKUP(Table1[[#This Row],[BaseDRG]],BaseDRGTable,13+Table1[[#This Row],[severity]],FALSE)</f>
        <v>21.654850856286647</v>
      </c>
      <c r="L623" s="39">
        <f>IF(Table1[[#This Row],[W (severity)]]&lt;Table1[[#This Row],[W (curr)]],MAX(Table1[[#This Row],[W (severity)]],0.7*Table1[[#This Row],[W (curr)]]),Table1[[#This Row],[W (severity)]])</f>
        <v>21.654850856286647</v>
      </c>
      <c r="M623" s="39">
        <f>ROUND(IF(VLOOKUP(Table1[[#This Row],[BaseDRG]],BaseDRGTable,8,0)&gt;0,Table1[[#This Row],[w (limit)]]*Current_CaseMix/$L$797,Table1[[#This Row],[w (limit)]]),10)</f>
        <v>23.2146531512</v>
      </c>
      <c r="N623" s="41">
        <f>Table1[[#This Row],[n]]</f>
        <v>18</v>
      </c>
      <c r="O623" s="56">
        <v>23.899865291539598</v>
      </c>
      <c r="P623" s="40">
        <f>Table1[[#This Row],[W (proposed)]]/Table1[[#This Row],[W (curr)]]-1</f>
        <v>-2.8670125625442688E-2</v>
      </c>
      <c r="Q623" s="41">
        <f>RANK(Table1[[#This Row],[∆W%]],Table1[∆W%])</f>
        <v>469</v>
      </c>
      <c r="R623" s="55">
        <f>Table1[W (proposed)]-Table1[[#This Row],[W (curr)]]</f>
        <v>-0.68521214033959765</v>
      </c>
      <c r="S623" s="46"/>
      <c r="T623" s="45"/>
      <c r="U623" s="45"/>
      <c r="V623" s="45"/>
      <c r="W623" s="45"/>
    </row>
    <row r="624" spans="1:23" s="43" customFormat="1">
      <c r="A624" s="36">
        <v>158041</v>
      </c>
      <c r="B624" s="36" t="s">
        <v>23</v>
      </c>
      <c r="C624" s="36" t="s">
        <v>203</v>
      </c>
      <c r="D624" s="36">
        <v>15804</v>
      </c>
      <c r="E624" s="36">
        <v>1</v>
      </c>
      <c r="F624" s="37">
        <v>0</v>
      </c>
      <c r="G624" s="38">
        <v>0</v>
      </c>
      <c r="H624" s="38">
        <f>Table1[[#This Row],[Cost]]+IF(Table1[[#This Row],[n]]=0,0,IFERROR(VLOOKUP(Table1[[#This Row],[DRG]],HCPCs,5,0),0))</f>
        <v>0</v>
      </c>
      <c r="I624" s="39">
        <v>11.959437876699999</v>
      </c>
      <c r="J624" s="39">
        <f>Table1[[#This Row],[W (3M)]]-IFERROR((Table1[[#This Row],[W (3M)]]-Table1[[#This Row],[Adjusted Cost]]*Casemix/TotalCost)*EXP(-a/Table1[[#This Row],[n]]),)</f>
        <v>11.959437876699999</v>
      </c>
      <c r="K624" s="39">
        <f>VLOOKUP(Table1[[#This Row],[BaseDRG]],BaseDRGTable,13+Table1[[#This Row],[severity]],FALSE)</f>
        <v>11.959437876699999</v>
      </c>
      <c r="L624" s="39">
        <f>IF(Table1[[#This Row],[W (severity)]]&lt;Table1[[#This Row],[W (curr)]],MAX(Table1[[#This Row],[W (severity)]],0.7*Table1[[#This Row],[W (curr)]]),Table1[[#This Row],[W (severity)]])</f>
        <v>11.959437876699999</v>
      </c>
      <c r="M624" s="39">
        <f>ROUND(IF(VLOOKUP(Table1[[#This Row],[BaseDRG]],BaseDRGTable,8,0)&gt;0,Table1[[#This Row],[w (limit)]]*Current_CaseMix/$L$797,Table1[[#This Row],[w (limit)]]),10)</f>
        <v>11.959437876699999</v>
      </c>
      <c r="N624" s="41">
        <f>Table1[[#This Row],[n]]</f>
        <v>0</v>
      </c>
      <c r="O624" s="56">
        <v>11.959437876699999</v>
      </c>
      <c r="P624" s="40">
        <f>Table1[[#This Row],[W (proposed)]]/Table1[[#This Row],[W (curr)]]-1</f>
        <v>0</v>
      </c>
      <c r="Q624" s="41">
        <f>RANK(Table1[[#This Row],[∆W%]],Table1[∆W%])</f>
        <v>414</v>
      </c>
      <c r="R624" s="48">
        <f>Table1[W (proposed)]-Table1[[#This Row],[W (curr)]]</f>
        <v>0</v>
      </c>
      <c r="S624" s="46"/>
      <c r="T624" s="45"/>
      <c r="U624" s="45"/>
      <c r="V624" s="45"/>
      <c r="W624" s="45"/>
    </row>
    <row r="625" spans="1:23" s="43" customFormat="1">
      <c r="A625" s="36">
        <v>158042</v>
      </c>
      <c r="B625" s="36" t="s">
        <v>23</v>
      </c>
      <c r="C625" s="36" t="s">
        <v>539</v>
      </c>
      <c r="D625" s="36">
        <v>15804</v>
      </c>
      <c r="E625" s="36">
        <v>2</v>
      </c>
      <c r="F625" s="37">
        <v>0</v>
      </c>
      <c r="G625" s="38">
        <v>0</v>
      </c>
      <c r="H625" s="38">
        <f>Table1[[#This Row],[Cost]]+IF(Table1[[#This Row],[n]]=0,0,IFERROR(VLOOKUP(Table1[[#This Row],[DRG]],HCPCs,5,0),0))</f>
        <v>0</v>
      </c>
      <c r="I625" s="39">
        <v>15.520771846500001</v>
      </c>
      <c r="J625" s="39">
        <f>Table1[[#This Row],[W (3M)]]-IFERROR((Table1[[#This Row],[W (3M)]]-Table1[[#This Row],[Adjusted Cost]]*Casemix/TotalCost)*EXP(-a/Table1[[#This Row],[n]]),)</f>
        <v>15.520771846500001</v>
      </c>
      <c r="K625" s="39">
        <f>VLOOKUP(Table1[[#This Row],[BaseDRG]],BaseDRGTable,13+Table1[[#This Row],[severity]],FALSE)</f>
        <v>15.520771846500001</v>
      </c>
      <c r="L625" s="39">
        <f>IF(Table1[[#This Row],[W (severity)]]&lt;Table1[[#This Row],[W (curr)]],MAX(Table1[[#This Row],[W (severity)]],0.7*Table1[[#This Row],[W (curr)]]),Table1[[#This Row],[W (severity)]])</f>
        <v>15.520771846500001</v>
      </c>
      <c r="M625" s="39">
        <f>ROUND(IF(VLOOKUP(Table1[[#This Row],[BaseDRG]],BaseDRGTable,8,0)&gt;0,Table1[[#This Row],[w (limit)]]*Current_CaseMix/$L$797,Table1[[#This Row],[w (limit)]]),10)</f>
        <v>15.520771846500001</v>
      </c>
      <c r="N625" s="41">
        <f>Table1[[#This Row],[n]]</f>
        <v>0</v>
      </c>
      <c r="O625" s="56">
        <v>15.520771846500001</v>
      </c>
      <c r="P625" s="40">
        <f>Table1[[#This Row],[W (proposed)]]/Table1[[#This Row],[W (curr)]]-1</f>
        <v>0</v>
      </c>
      <c r="Q625" s="41">
        <f>RANK(Table1[[#This Row],[∆W%]],Table1[∆W%])</f>
        <v>414</v>
      </c>
      <c r="R625" s="48">
        <f>Table1[W (proposed)]-Table1[[#This Row],[W (curr)]]</f>
        <v>0</v>
      </c>
      <c r="S625" s="46"/>
      <c r="T625" s="45"/>
      <c r="U625" s="45"/>
      <c r="V625" s="45"/>
      <c r="W625" s="45"/>
    </row>
    <row r="626" spans="1:23" s="43" customFormat="1">
      <c r="A626" s="36">
        <v>158043</v>
      </c>
      <c r="B626" s="36" t="s">
        <v>23</v>
      </c>
      <c r="C626" s="36" t="s">
        <v>529</v>
      </c>
      <c r="D626" s="36">
        <v>15804</v>
      </c>
      <c r="E626" s="36">
        <v>3</v>
      </c>
      <c r="F626" s="37">
        <v>0</v>
      </c>
      <c r="G626" s="38">
        <v>0</v>
      </c>
      <c r="H626" s="38">
        <f>Table1[[#This Row],[Cost]]+IF(Table1[[#This Row],[n]]=0,0,IFERROR(VLOOKUP(Table1[[#This Row],[DRG]],HCPCs,5,0),0))</f>
        <v>0</v>
      </c>
      <c r="I626" s="39">
        <v>22.252880160899998</v>
      </c>
      <c r="J626" s="39">
        <f>Table1[[#This Row],[W (3M)]]-IFERROR((Table1[[#This Row],[W (3M)]]-Table1[[#This Row],[Adjusted Cost]]*Casemix/TotalCost)*EXP(-a/Table1[[#This Row],[n]]),)</f>
        <v>22.252880160899998</v>
      </c>
      <c r="K626" s="39">
        <f>VLOOKUP(Table1[[#This Row],[BaseDRG]],BaseDRGTable,13+Table1[[#This Row],[severity]],FALSE)</f>
        <v>22.252880160899998</v>
      </c>
      <c r="L626" s="39">
        <f>IF(Table1[[#This Row],[W (severity)]]&lt;Table1[[#This Row],[W (curr)]],MAX(Table1[[#This Row],[W (severity)]],0.7*Table1[[#This Row],[W (curr)]]),Table1[[#This Row],[W (severity)]])</f>
        <v>22.252880160899998</v>
      </c>
      <c r="M626" s="39">
        <f>ROUND(IF(VLOOKUP(Table1[[#This Row],[BaseDRG]],BaseDRGTable,8,0)&gt;0,Table1[[#This Row],[w (limit)]]*Current_CaseMix/$L$797,Table1[[#This Row],[w (limit)]]),10)</f>
        <v>22.252880160899998</v>
      </c>
      <c r="N626" s="41">
        <f>Table1[[#This Row],[n]]</f>
        <v>0</v>
      </c>
      <c r="O626" s="56">
        <v>22.252880160899998</v>
      </c>
      <c r="P626" s="40">
        <f>Table1[[#This Row],[W (proposed)]]/Table1[[#This Row],[W (curr)]]-1</f>
        <v>0</v>
      </c>
      <c r="Q626" s="41">
        <f>RANK(Table1[[#This Row],[∆W%]],Table1[∆W%])</f>
        <v>414</v>
      </c>
      <c r="R626" s="48">
        <f>Table1[W (proposed)]-Table1[[#This Row],[W (curr)]]</f>
        <v>0</v>
      </c>
      <c r="S626" s="46"/>
      <c r="T626" s="45"/>
      <c r="U626" s="45"/>
      <c r="V626" s="45"/>
      <c r="W626" s="45"/>
    </row>
    <row r="627" spans="1:23" s="43" customFormat="1">
      <c r="A627" s="36">
        <v>158051</v>
      </c>
      <c r="B627" s="36" t="s">
        <v>23</v>
      </c>
      <c r="C627" s="36" t="s">
        <v>199</v>
      </c>
      <c r="D627" s="36">
        <v>15805</v>
      </c>
      <c r="E627" s="36">
        <v>1</v>
      </c>
      <c r="F627" s="37">
        <v>0</v>
      </c>
      <c r="G627" s="38">
        <v>0</v>
      </c>
      <c r="H627" s="38">
        <f>Table1[[#This Row],[Cost]]+IF(Table1[[#This Row],[n]]=0,0,IFERROR(VLOOKUP(Table1[[#This Row],[DRG]],HCPCs,5,0),0))</f>
        <v>0</v>
      </c>
      <c r="I627" s="39">
        <v>6.5031545383999996</v>
      </c>
      <c r="J627" s="39">
        <f>Table1[[#This Row],[W (3M)]]-IFERROR((Table1[[#This Row],[W (3M)]]-Table1[[#This Row],[Adjusted Cost]]*Casemix/TotalCost)*EXP(-a/Table1[[#This Row],[n]]),)</f>
        <v>6.5031545383999996</v>
      </c>
      <c r="K627" s="39">
        <f>VLOOKUP(Table1[[#This Row],[BaseDRG]],BaseDRGTable,13+Table1[[#This Row],[severity]],FALSE)</f>
        <v>6.5031545383999996</v>
      </c>
      <c r="L627" s="39">
        <f>IF(Table1[[#This Row],[W (severity)]]&lt;Table1[[#This Row],[W (curr)]],MAX(Table1[[#This Row],[W (severity)]],0.7*Table1[[#This Row],[W (curr)]]),Table1[[#This Row],[W (severity)]])</f>
        <v>6.5031545383999996</v>
      </c>
      <c r="M627" s="39">
        <f>ROUND(IF(VLOOKUP(Table1[[#This Row],[BaseDRG]],BaseDRGTable,8,0)&gt;0,Table1[[#This Row],[w (limit)]]*Current_CaseMix/$L$797,Table1[[#This Row],[w (limit)]]),10)</f>
        <v>6.5031545383999996</v>
      </c>
      <c r="N627" s="41">
        <f>Table1[[#This Row],[n]]</f>
        <v>0</v>
      </c>
      <c r="O627" s="56">
        <v>6.5031545383999996</v>
      </c>
      <c r="P627" s="40">
        <f>Table1[[#This Row],[W (proposed)]]/Table1[[#This Row],[W (curr)]]-1</f>
        <v>0</v>
      </c>
      <c r="Q627" s="41">
        <f>RANK(Table1[[#This Row],[∆W%]],Table1[∆W%])</f>
        <v>414</v>
      </c>
      <c r="R627" s="48">
        <f>Table1[W (proposed)]-Table1[[#This Row],[W (curr)]]</f>
        <v>0</v>
      </c>
      <c r="S627" s="46"/>
      <c r="T627" s="45"/>
      <c r="U627" s="45"/>
      <c r="V627" s="45"/>
      <c r="W627" s="45"/>
    </row>
    <row r="628" spans="1:23" s="43" customFormat="1">
      <c r="A628" s="36">
        <v>158052</v>
      </c>
      <c r="B628" s="36" t="s">
        <v>23</v>
      </c>
      <c r="C628" s="36" t="s">
        <v>520</v>
      </c>
      <c r="D628" s="36">
        <v>15805</v>
      </c>
      <c r="E628" s="36">
        <v>2</v>
      </c>
      <c r="F628" s="37">
        <v>0</v>
      </c>
      <c r="G628" s="38">
        <v>0</v>
      </c>
      <c r="H628" s="38">
        <f>Table1[[#This Row],[Cost]]+IF(Table1[[#This Row],[n]]=0,0,IFERROR(VLOOKUP(Table1[[#This Row],[DRG]],HCPCs,5,0),0))</f>
        <v>0</v>
      </c>
      <c r="I628" s="39">
        <v>9.2173448634999993</v>
      </c>
      <c r="J628" s="39">
        <f>Table1[[#This Row],[W (3M)]]-IFERROR((Table1[[#This Row],[W (3M)]]-Table1[[#This Row],[Adjusted Cost]]*Casemix/TotalCost)*EXP(-a/Table1[[#This Row],[n]]),)</f>
        <v>9.2173448634999993</v>
      </c>
      <c r="K628" s="39">
        <f>VLOOKUP(Table1[[#This Row],[BaseDRG]],BaseDRGTable,13+Table1[[#This Row],[severity]],FALSE)</f>
        <v>9.2173448634999993</v>
      </c>
      <c r="L628" s="39">
        <f>IF(Table1[[#This Row],[W (severity)]]&lt;Table1[[#This Row],[W (curr)]],MAX(Table1[[#This Row],[W (severity)]],0.7*Table1[[#This Row],[W (curr)]]),Table1[[#This Row],[W (severity)]])</f>
        <v>9.2173448634999993</v>
      </c>
      <c r="M628" s="39">
        <f>ROUND(IF(VLOOKUP(Table1[[#This Row],[BaseDRG]],BaseDRGTable,8,0)&gt;0,Table1[[#This Row],[w (limit)]]*Current_CaseMix/$L$797,Table1[[#This Row],[w (limit)]]),10)</f>
        <v>9.2173448634999993</v>
      </c>
      <c r="N628" s="41">
        <f>Table1[[#This Row],[n]]</f>
        <v>0</v>
      </c>
      <c r="O628" s="56">
        <v>9.2173448634999993</v>
      </c>
      <c r="P628" s="40">
        <f>Table1[[#This Row],[W (proposed)]]/Table1[[#This Row],[W (curr)]]-1</f>
        <v>0</v>
      </c>
      <c r="Q628" s="41">
        <f>RANK(Table1[[#This Row],[∆W%]],Table1[∆W%])</f>
        <v>414</v>
      </c>
      <c r="R628" s="48">
        <f>Table1[W (proposed)]-Table1[[#This Row],[W (curr)]]</f>
        <v>0</v>
      </c>
      <c r="S628" s="46"/>
      <c r="T628" s="45"/>
      <c r="U628" s="45"/>
      <c r="V628" s="45"/>
      <c r="W628" s="45"/>
    </row>
    <row r="629" spans="1:23" s="43" customFormat="1">
      <c r="A629" s="36">
        <v>158053</v>
      </c>
      <c r="B629" s="36" t="s">
        <v>23</v>
      </c>
      <c r="C629" s="36" t="s">
        <v>538</v>
      </c>
      <c r="D629" s="36">
        <v>15805</v>
      </c>
      <c r="E629" s="36">
        <v>3</v>
      </c>
      <c r="F629" s="37">
        <v>0</v>
      </c>
      <c r="G629" s="38">
        <v>0</v>
      </c>
      <c r="H629" s="38">
        <f>Table1[[#This Row],[Cost]]+IF(Table1[[#This Row],[n]]=0,0,IFERROR(VLOOKUP(Table1[[#This Row],[DRG]],HCPCs,5,0),0))</f>
        <v>0</v>
      </c>
      <c r="I629" s="39">
        <v>13.5805202993</v>
      </c>
      <c r="J629" s="39">
        <f>Table1[[#This Row],[W (3M)]]-IFERROR((Table1[[#This Row],[W (3M)]]-Table1[[#This Row],[Adjusted Cost]]*Casemix/TotalCost)*EXP(-a/Table1[[#This Row],[n]]),)</f>
        <v>13.5805202993</v>
      </c>
      <c r="K629" s="39">
        <f>VLOOKUP(Table1[[#This Row],[BaseDRG]],BaseDRGTable,13+Table1[[#This Row],[severity]],FALSE)</f>
        <v>13.5805202993</v>
      </c>
      <c r="L629" s="39">
        <f>IF(Table1[[#This Row],[W (severity)]]&lt;Table1[[#This Row],[W (curr)]],MAX(Table1[[#This Row],[W (severity)]],0.7*Table1[[#This Row],[W (curr)]]),Table1[[#This Row],[W (severity)]])</f>
        <v>13.5805202993</v>
      </c>
      <c r="M629" s="39">
        <f>ROUND(IF(VLOOKUP(Table1[[#This Row],[BaseDRG]],BaseDRGTable,8,0)&gt;0,Table1[[#This Row],[w (limit)]]*Current_CaseMix/$L$797,Table1[[#This Row],[w (limit)]]),10)</f>
        <v>13.5805202993</v>
      </c>
      <c r="N629" s="41">
        <f>Table1[[#This Row],[n]]</f>
        <v>0</v>
      </c>
      <c r="O629" s="56">
        <v>13.5805202993</v>
      </c>
      <c r="P629" s="40">
        <f>Table1[[#This Row],[W (proposed)]]/Table1[[#This Row],[W (curr)]]-1</f>
        <v>0</v>
      </c>
      <c r="Q629" s="41">
        <f>RANK(Table1[[#This Row],[∆W%]],Table1[∆W%])</f>
        <v>414</v>
      </c>
      <c r="R629" s="48">
        <f>Table1[W (proposed)]-Table1[[#This Row],[W (curr)]]</f>
        <v>0</v>
      </c>
      <c r="S629" s="46"/>
      <c r="T629" s="45"/>
      <c r="U629" s="45"/>
      <c r="V629" s="45"/>
      <c r="W629" s="45"/>
    </row>
    <row r="630" spans="1:23" s="43" customFormat="1">
      <c r="A630" s="36">
        <v>158061</v>
      </c>
      <c r="B630" s="36" t="s">
        <v>23</v>
      </c>
      <c r="C630" s="36" t="s">
        <v>206</v>
      </c>
      <c r="D630" s="36">
        <v>15806</v>
      </c>
      <c r="E630" s="36">
        <v>1</v>
      </c>
      <c r="F630" s="37">
        <v>0</v>
      </c>
      <c r="G630" s="38">
        <v>0</v>
      </c>
      <c r="H630" s="38">
        <f>Table1[[#This Row],[Cost]]+IF(Table1[[#This Row],[n]]=0,0,IFERROR(VLOOKUP(Table1[[#This Row],[DRG]],HCPCs,5,0),0))</f>
        <v>0</v>
      </c>
      <c r="I630" s="39">
        <v>3.8444800567000001</v>
      </c>
      <c r="J630" s="39">
        <f>Table1[[#This Row],[W (3M)]]-IFERROR((Table1[[#This Row],[W (3M)]]-Table1[[#This Row],[Adjusted Cost]]*Casemix/TotalCost)*EXP(-a/Table1[[#This Row],[n]]),)</f>
        <v>3.8444800567000001</v>
      </c>
      <c r="K630" s="39">
        <f>VLOOKUP(Table1[[#This Row],[BaseDRG]],BaseDRGTable,13+Table1[[#This Row],[severity]],FALSE)</f>
        <v>3.8444800567000001</v>
      </c>
      <c r="L630" s="39">
        <f>IF(Table1[[#This Row],[W (severity)]]&lt;Table1[[#This Row],[W (curr)]],MAX(Table1[[#This Row],[W (severity)]],0.7*Table1[[#This Row],[W (curr)]]),Table1[[#This Row],[W (severity)]])</f>
        <v>3.8444800567000001</v>
      </c>
      <c r="M630" s="39">
        <f>ROUND(IF(VLOOKUP(Table1[[#This Row],[BaseDRG]],BaseDRGTable,8,0)&gt;0,Table1[[#This Row],[w (limit)]]*Current_CaseMix/$L$797,Table1[[#This Row],[w (limit)]]),10)</f>
        <v>3.8444800567000001</v>
      </c>
      <c r="N630" s="41">
        <f>Table1[[#This Row],[n]]</f>
        <v>0</v>
      </c>
      <c r="O630" s="56">
        <v>3.8444800567000001</v>
      </c>
      <c r="P630" s="40">
        <f>Table1[[#This Row],[W (proposed)]]/Table1[[#This Row],[W (curr)]]-1</f>
        <v>0</v>
      </c>
      <c r="Q630" s="41">
        <f>RANK(Table1[[#This Row],[∆W%]],Table1[∆W%])</f>
        <v>414</v>
      </c>
      <c r="R630" s="48">
        <f>Table1[W (proposed)]-Table1[[#This Row],[W (curr)]]</f>
        <v>0</v>
      </c>
      <c r="S630" s="46"/>
      <c r="T630" s="45"/>
      <c r="U630" s="45"/>
      <c r="V630" s="45"/>
      <c r="W630" s="45"/>
    </row>
    <row r="631" spans="1:23" s="43" customFormat="1">
      <c r="A631" s="36">
        <v>158062</v>
      </c>
      <c r="B631" s="36" t="s">
        <v>23</v>
      </c>
      <c r="C631" s="36" t="s">
        <v>522</v>
      </c>
      <c r="D631" s="36">
        <v>15806</v>
      </c>
      <c r="E631" s="36">
        <v>2</v>
      </c>
      <c r="F631" s="37">
        <v>0</v>
      </c>
      <c r="G631" s="38">
        <v>0</v>
      </c>
      <c r="H631" s="38">
        <f>Table1[[#This Row],[Cost]]+IF(Table1[[#This Row],[n]]=0,0,IFERROR(VLOOKUP(Table1[[#This Row],[DRG]],HCPCs,5,0),0))</f>
        <v>0</v>
      </c>
      <c r="I631" s="39">
        <v>6.8280031671000003</v>
      </c>
      <c r="J631" s="39">
        <f>Table1[[#This Row],[W (3M)]]-IFERROR((Table1[[#This Row],[W (3M)]]-Table1[[#This Row],[Adjusted Cost]]*Casemix/TotalCost)*EXP(-a/Table1[[#This Row],[n]]),)</f>
        <v>6.8280031671000003</v>
      </c>
      <c r="K631" s="39">
        <f>VLOOKUP(Table1[[#This Row],[BaseDRG]],BaseDRGTable,13+Table1[[#This Row],[severity]],FALSE)</f>
        <v>6.8280031671000003</v>
      </c>
      <c r="L631" s="39">
        <f>IF(Table1[[#This Row],[W (severity)]]&lt;Table1[[#This Row],[W (curr)]],MAX(Table1[[#This Row],[W (severity)]],0.7*Table1[[#This Row],[W (curr)]]),Table1[[#This Row],[W (severity)]])</f>
        <v>6.8280031671000003</v>
      </c>
      <c r="M631" s="39">
        <f>ROUND(IF(VLOOKUP(Table1[[#This Row],[BaseDRG]],BaseDRGTable,8,0)&gt;0,Table1[[#This Row],[w (limit)]]*Current_CaseMix/$L$797,Table1[[#This Row],[w (limit)]]),10)</f>
        <v>6.8280031671000003</v>
      </c>
      <c r="N631" s="41">
        <f>Table1[[#This Row],[n]]</f>
        <v>0</v>
      </c>
      <c r="O631" s="56">
        <v>6.8280031671000003</v>
      </c>
      <c r="P631" s="40">
        <f>Table1[[#This Row],[W (proposed)]]/Table1[[#This Row],[W (curr)]]-1</f>
        <v>0</v>
      </c>
      <c r="Q631" s="41">
        <f>RANK(Table1[[#This Row],[∆W%]],Table1[∆W%])</f>
        <v>414</v>
      </c>
      <c r="R631" s="48">
        <f>Table1[W (proposed)]-Table1[[#This Row],[W (curr)]]</f>
        <v>0</v>
      </c>
      <c r="S631" s="46"/>
      <c r="T631" s="45"/>
      <c r="U631" s="45"/>
      <c r="V631" s="45"/>
      <c r="W631" s="45"/>
    </row>
    <row r="632" spans="1:23" s="43" customFormat="1">
      <c r="A632" s="36">
        <v>158063</v>
      </c>
      <c r="B632" s="36" t="s">
        <v>23</v>
      </c>
      <c r="C632" s="36" t="s">
        <v>537</v>
      </c>
      <c r="D632" s="36">
        <v>15806</v>
      </c>
      <c r="E632" s="36">
        <v>3</v>
      </c>
      <c r="F632" s="37">
        <v>0</v>
      </c>
      <c r="G632" s="38">
        <v>0</v>
      </c>
      <c r="H632" s="38">
        <f>Table1[[#This Row],[Cost]]+IF(Table1[[#This Row],[n]]=0,0,IFERROR(VLOOKUP(Table1[[#This Row],[DRG]],HCPCs,5,0),0))</f>
        <v>0</v>
      </c>
      <c r="I632" s="39">
        <v>12.7008648732</v>
      </c>
      <c r="J632" s="39">
        <f>Table1[[#This Row],[W (3M)]]-IFERROR((Table1[[#This Row],[W (3M)]]-Table1[[#This Row],[Adjusted Cost]]*Casemix/TotalCost)*EXP(-a/Table1[[#This Row],[n]]),)</f>
        <v>12.7008648732</v>
      </c>
      <c r="K632" s="39">
        <f>VLOOKUP(Table1[[#This Row],[BaseDRG]],BaseDRGTable,13+Table1[[#This Row],[severity]],FALSE)</f>
        <v>12.7008648732</v>
      </c>
      <c r="L632" s="39">
        <f>IF(Table1[[#This Row],[W (severity)]]&lt;Table1[[#This Row],[W (curr)]],MAX(Table1[[#This Row],[W (severity)]],0.7*Table1[[#This Row],[W (curr)]]),Table1[[#This Row],[W (severity)]])</f>
        <v>12.7008648732</v>
      </c>
      <c r="M632" s="39">
        <f>ROUND(IF(VLOOKUP(Table1[[#This Row],[BaseDRG]],BaseDRGTable,8,0)&gt;0,Table1[[#This Row],[w (limit)]]*Current_CaseMix/$L$797,Table1[[#This Row],[w (limit)]]),10)</f>
        <v>12.7008648732</v>
      </c>
      <c r="N632" s="41">
        <f>Table1[[#This Row],[n]]</f>
        <v>0</v>
      </c>
      <c r="O632" s="56">
        <v>12.7008648732</v>
      </c>
      <c r="P632" s="40">
        <f>Table1[[#This Row],[W (proposed)]]/Table1[[#This Row],[W (curr)]]-1</f>
        <v>0</v>
      </c>
      <c r="Q632" s="41">
        <f>RANK(Table1[[#This Row],[∆W%]],Table1[∆W%])</f>
        <v>414</v>
      </c>
      <c r="R632" s="48">
        <f>Table1[W (proposed)]-Table1[[#This Row],[W (curr)]]</f>
        <v>0</v>
      </c>
      <c r="S632" s="46"/>
      <c r="T632" s="45"/>
      <c r="U632" s="45"/>
      <c r="V632" s="45"/>
      <c r="W632" s="45"/>
    </row>
    <row r="633" spans="1:23" s="43" customFormat="1">
      <c r="A633" s="36">
        <v>158071</v>
      </c>
      <c r="B633" s="36" t="s">
        <v>23</v>
      </c>
      <c r="C633" s="36" t="s">
        <v>235</v>
      </c>
      <c r="D633" s="36">
        <v>15807</v>
      </c>
      <c r="E633" s="36">
        <v>1</v>
      </c>
      <c r="F633" s="37">
        <v>1</v>
      </c>
      <c r="G633" s="38">
        <v>87073.021897340004</v>
      </c>
      <c r="H633" s="38">
        <f>Table1[[#This Row],[Cost]]+IF(Table1[[#This Row],[n]]=0,0,IFERROR(VLOOKUP(Table1[[#This Row],[DRG]],HCPCs,5,0),0))</f>
        <v>87113.252150375149</v>
      </c>
      <c r="I633" s="39">
        <v>3.6323996410200001</v>
      </c>
      <c r="J633" s="39">
        <f>Table1[[#This Row],[W (3M)]]-IFERROR((Table1[[#This Row],[W (3M)]]-Table1[[#This Row],[Adjusted Cost]]*Casemix/TotalCost)*EXP(-a/Table1[[#This Row],[n]]),)</f>
        <v>6.6592988613246913</v>
      </c>
      <c r="K633" s="39">
        <f>VLOOKUP(Table1[[#This Row],[BaseDRG]],BaseDRGTable,13+Table1[[#This Row],[severity]],FALSE)</f>
        <v>2.3303250867479797</v>
      </c>
      <c r="L633" s="39">
        <f>IF(Table1[[#This Row],[W (severity)]]&lt;Table1[[#This Row],[W (curr)]],MAX(Table1[[#This Row],[W (severity)]],0.7*Table1[[#This Row],[W (curr)]]),Table1[[#This Row],[W (severity)]])</f>
        <v>2.3303250867479797</v>
      </c>
      <c r="M633" s="39">
        <f>ROUND(IF(VLOOKUP(Table1[[#This Row],[BaseDRG]],BaseDRGTable,8,0)&gt;0,Table1[[#This Row],[w (limit)]]*Current_CaseMix/$L$797,Table1[[#This Row],[w (limit)]]),10)</f>
        <v>2.4981787673000002</v>
      </c>
      <c r="N633" s="41">
        <f>Table1[[#This Row],[n]]</f>
        <v>1</v>
      </c>
      <c r="O633" s="56">
        <v>2.9876419105567256</v>
      </c>
      <c r="P633" s="40">
        <f>Table1[[#This Row],[W (proposed)]]/Table1[[#This Row],[W (curr)]]-1</f>
        <v>-0.16382925327403697</v>
      </c>
      <c r="Q633" s="41">
        <f>RANK(Table1[[#This Row],[∆W%]],Table1[∆W%])</f>
        <v>607</v>
      </c>
      <c r="R633" s="55">
        <f>Table1[W (proposed)]-Table1[[#This Row],[W (curr)]]</f>
        <v>-0.48946314325672535</v>
      </c>
      <c r="S633" s="46"/>
      <c r="T633" s="45"/>
      <c r="U633" s="45"/>
      <c r="V633" s="45"/>
      <c r="W633" s="45"/>
    </row>
    <row r="634" spans="1:23" s="43" customFormat="1">
      <c r="A634" s="36">
        <v>158072</v>
      </c>
      <c r="B634" s="36" t="s">
        <v>23</v>
      </c>
      <c r="C634" s="36" t="s">
        <v>641</v>
      </c>
      <c r="D634" s="36">
        <v>15807</v>
      </c>
      <c r="E634" s="36">
        <v>2</v>
      </c>
      <c r="F634" s="37">
        <v>3</v>
      </c>
      <c r="G634" s="38">
        <v>42265.588033333333</v>
      </c>
      <c r="H634" s="38">
        <f>Table1[[#This Row],[Cost]]+IF(Table1[[#This Row],[n]]=0,0,IFERROR(VLOOKUP(Table1[[#This Row],[DRG]],HCPCs,5,0),0))</f>
        <v>42699.420539080871</v>
      </c>
      <c r="I634" s="39">
        <v>6.8221018916769243</v>
      </c>
      <c r="J634" s="39">
        <f>Table1[[#This Row],[W (3M)]]-IFERROR((Table1[[#This Row],[W (3M)]]-Table1[[#This Row],[Adjusted Cost]]*Casemix/TotalCost)*EXP(-a/Table1[[#This Row],[n]]),)</f>
        <v>5.4896246324448787</v>
      </c>
      <c r="K634" s="39">
        <f>VLOOKUP(Table1[[#This Row],[BaseDRG]],BaseDRGTable,13+Table1[[#This Row],[severity]],FALSE)</f>
        <v>4.3766426477405469</v>
      </c>
      <c r="L634" s="39">
        <f>IF(Table1[[#This Row],[W (severity)]]&lt;Table1[[#This Row],[W (curr)]],MAX(Table1[[#This Row],[W (severity)]],0.7*Table1[[#This Row],[W (curr)]]),Table1[[#This Row],[W (severity)]])</f>
        <v>4.3766426477405469</v>
      </c>
      <c r="M634" s="39">
        <f>ROUND(IF(VLOOKUP(Table1[[#This Row],[BaseDRG]],BaseDRGTable,8,0)&gt;0,Table1[[#This Row],[w (limit)]]*Current_CaseMix/$L$797,Table1[[#This Row],[w (limit)]]),10)</f>
        <v>4.6918929023000002</v>
      </c>
      <c r="N634" s="41">
        <f>Table1[[#This Row],[n]]</f>
        <v>3</v>
      </c>
      <c r="O634" s="56">
        <v>4.4032146298287085</v>
      </c>
      <c r="P634" s="40">
        <f>Table1[[#This Row],[W (proposed)]]/Table1[[#This Row],[W (curr)]]-1</f>
        <v>6.556079972020834E-2</v>
      </c>
      <c r="Q634" s="41">
        <f>RANK(Table1[[#This Row],[∆W%]],Table1[∆W%])</f>
        <v>339</v>
      </c>
      <c r="R634" s="55">
        <f>Table1[W (proposed)]-Table1[[#This Row],[W (curr)]]</f>
        <v>0.28867827247129174</v>
      </c>
      <c r="S634" s="46"/>
      <c r="T634" s="45"/>
      <c r="U634" s="45"/>
      <c r="V634" s="45"/>
      <c r="W634" s="45"/>
    </row>
    <row r="635" spans="1:23" s="43" customFormat="1">
      <c r="A635" s="36">
        <v>158073</v>
      </c>
      <c r="B635" s="36" t="s">
        <v>23</v>
      </c>
      <c r="C635" s="36" t="s">
        <v>746</v>
      </c>
      <c r="D635" s="36">
        <v>15807</v>
      </c>
      <c r="E635" s="36">
        <v>3</v>
      </c>
      <c r="F635" s="37">
        <v>9</v>
      </c>
      <c r="G635" s="38">
        <v>82393.346618508949</v>
      </c>
      <c r="H635" s="38">
        <f>Table1[[#This Row],[Cost]]+IF(Table1[[#This Row],[n]]=0,0,IFERROR(VLOOKUP(Table1[[#This Row],[DRG]],HCPCs,5,0),0))</f>
        <v>82717.105753766824</v>
      </c>
      <c r="I635" s="39">
        <v>16.187698373385718</v>
      </c>
      <c r="J635" s="39">
        <f>Table1[[#This Row],[W (3M)]]-IFERROR((Table1[[#This Row],[W (3M)]]-Table1[[#This Row],[Adjusted Cost]]*Casemix/TotalCost)*EXP(-a/Table1[[#This Row],[n]]),)</f>
        <v>10.385035608476567</v>
      </c>
      <c r="K635" s="39">
        <f>VLOOKUP(Table1[[#This Row],[BaseDRG]],BaseDRGTable,13+Table1[[#This Row],[severity]],FALSE)</f>
        <v>10.385035608476567</v>
      </c>
      <c r="L635" s="39">
        <f>IF(Table1[[#This Row],[W (severity)]]&lt;Table1[[#This Row],[W (curr)]],MAX(Table1[[#This Row],[W (severity)]],0.7*Table1[[#This Row],[W (curr)]]),Table1[[#This Row],[W (severity)]])</f>
        <v>10.385035608476567</v>
      </c>
      <c r="M635" s="39">
        <f>ROUND(IF(VLOOKUP(Table1[[#This Row],[BaseDRG]],BaseDRGTable,8,0)&gt;0,Table1[[#This Row],[w (limit)]]*Current_CaseMix/$L$797,Table1[[#This Row],[w (limit)]]),10)</f>
        <v>11.133071348</v>
      </c>
      <c r="N635" s="41">
        <f>Table1[[#This Row],[n]]</f>
        <v>9</v>
      </c>
      <c r="O635" s="56">
        <v>9.4612781652254334</v>
      </c>
      <c r="P635" s="40">
        <f>Table1[[#This Row],[W (proposed)]]/Table1[[#This Row],[W (curr)]]-1</f>
        <v>0.17669844957303749</v>
      </c>
      <c r="Q635" s="41">
        <f>RANK(Table1[[#This Row],[∆W%]],Table1[∆W%])</f>
        <v>243</v>
      </c>
      <c r="R635" s="55">
        <f>Table1[W (proposed)]-Table1[[#This Row],[W (curr)]]</f>
        <v>1.6717931827745662</v>
      </c>
      <c r="S635" s="46"/>
      <c r="T635" s="45"/>
      <c r="U635" s="45"/>
      <c r="V635" s="45"/>
      <c r="W635" s="45"/>
    </row>
    <row r="636" spans="1:23" s="43" customFormat="1">
      <c r="A636" s="36">
        <v>158081</v>
      </c>
      <c r="B636" s="36" t="s">
        <v>23</v>
      </c>
      <c r="C636" s="36" t="s">
        <v>227</v>
      </c>
      <c r="D636" s="36">
        <v>15808</v>
      </c>
      <c r="E636" s="36">
        <v>1</v>
      </c>
      <c r="F636" s="37">
        <v>18</v>
      </c>
      <c r="G636" s="38">
        <v>20230.095238894446</v>
      </c>
      <c r="H636" s="38">
        <f>Table1[[#This Row],[Cost]]+IF(Table1[[#This Row],[n]]=0,0,IFERROR(VLOOKUP(Table1[[#This Row],[DRG]],HCPCs,5,0),0))</f>
        <v>20230.095238894446</v>
      </c>
      <c r="I636" s="39">
        <v>1.9746974986944439</v>
      </c>
      <c r="J636" s="39">
        <f>Table1[[#This Row],[W (3M)]]-IFERROR((Table1[[#This Row],[W (3M)]]-Table1[[#This Row],[Adjusted Cost]]*Casemix/TotalCost)*EXP(-a/Table1[[#This Row],[n]]),)</f>
        <v>2.3891075239815933</v>
      </c>
      <c r="K636" s="39">
        <f>VLOOKUP(Table1[[#This Row],[BaseDRG]],BaseDRGTable,13+Table1[[#This Row],[severity]],FALSE)</f>
        <v>2.3891075239815933</v>
      </c>
      <c r="L636" s="39">
        <f>IF(Table1[[#This Row],[W (severity)]]&lt;Table1[[#This Row],[W (curr)]],MAX(Table1[[#This Row],[W (severity)]],0.7*Table1[[#This Row],[W (curr)]]),Table1[[#This Row],[W (severity)]])</f>
        <v>2.3891075239815933</v>
      </c>
      <c r="M636" s="39">
        <f>ROUND(IF(VLOOKUP(Table1[[#This Row],[BaseDRG]],BaseDRGTable,8,0)&gt;0,Table1[[#This Row],[w (limit)]]*Current_CaseMix/$L$797,Table1[[#This Row],[w (limit)]]),10)</f>
        <v>2.5611953126999998</v>
      </c>
      <c r="N636" s="41">
        <f>Table1[[#This Row],[n]]</f>
        <v>18</v>
      </c>
      <c r="O636" s="56">
        <v>2.96637395291385</v>
      </c>
      <c r="P636" s="40">
        <f>Table1[[#This Row],[W (proposed)]]/Table1[[#This Row],[W (curr)]]-1</f>
        <v>-0.13659054679058447</v>
      </c>
      <c r="Q636" s="41">
        <f>RANK(Table1[[#This Row],[∆W%]],Table1[∆W%])</f>
        <v>577</v>
      </c>
      <c r="R636" s="55">
        <f>Table1[W (proposed)]-Table1[[#This Row],[W (curr)]]</f>
        <v>-0.40517864021385019</v>
      </c>
      <c r="S636" s="46"/>
      <c r="T636" s="45"/>
      <c r="U636" s="45"/>
      <c r="V636" s="45"/>
      <c r="W636" s="45"/>
    </row>
    <row r="637" spans="1:23" s="43" customFormat="1">
      <c r="A637" s="36">
        <v>158082</v>
      </c>
      <c r="B637" s="36" t="s">
        <v>23</v>
      </c>
      <c r="C637" s="36" t="s">
        <v>413</v>
      </c>
      <c r="D637" s="36">
        <v>15808</v>
      </c>
      <c r="E637" s="36">
        <v>2</v>
      </c>
      <c r="F637" s="37">
        <v>1</v>
      </c>
      <c r="G637" s="38">
        <v>30049.5874</v>
      </c>
      <c r="H637" s="38">
        <f>Table1[[#This Row],[Cost]]+IF(Table1[[#This Row],[n]]=0,0,IFERROR(VLOOKUP(Table1[[#This Row],[DRG]],HCPCs,5,0),0))</f>
        <v>30049.5874</v>
      </c>
      <c r="I637" s="39">
        <v>2.8033000946</v>
      </c>
      <c r="J637" s="39">
        <f>Table1[[#This Row],[W (3M)]]-IFERROR((Table1[[#This Row],[W (3M)]]-Table1[[#This Row],[Adjusted Cost]]*Casemix/TotalCost)*EXP(-a/Table1[[#This Row],[n]]),)</f>
        <v>3.1508256673850674</v>
      </c>
      <c r="K637" s="39">
        <f>VLOOKUP(Table1[[#This Row],[BaseDRG]],BaseDRGTable,13+Table1[[#This Row],[severity]],FALSE)</f>
        <v>3.1508256673850674</v>
      </c>
      <c r="L637" s="39">
        <f>IF(Table1[[#This Row],[W (severity)]]&lt;Table1[[#This Row],[W (curr)]],MAX(Table1[[#This Row],[W (severity)]],0.7*Table1[[#This Row],[W (curr)]]),Table1[[#This Row],[W (severity)]])</f>
        <v>4.3504664575518879</v>
      </c>
      <c r="M637" s="39">
        <f>ROUND(IF(VLOOKUP(Table1[[#This Row],[BaseDRG]],BaseDRGTable,8,0)&gt;0,Table1[[#This Row],[w (limit)]]*Current_CaseMix/$L$797,Table1[[#This Row],[w (limit)]]),10)</f>
        <v>4.6638312371000001</v>
      </c>
      <c r="N637" s="41">
        <f>Table1[[#This Row],[n]]</f>
        <v>1</v>
      </c>
      <c r="O637" s="56">
        <v>6.2149520822169828</v>
      </c>
      <c r="P637" s="40">
        <f>Table1[[#This Row],[W (proposed)]]/Table1[[#This Row],[W (curr)]]-1</f>
        <v>-0.24957889048819026</v>
      </c>
      <c r="Q637" s="41">
        <f>RANK(Table1[[#This Row],[∆W%]],Table1[∆W%])</f>
        <v>715</v>
      </c>
      <c r="R637" s="55">
        <f>Table1[W (proposed)]-Table1[[#This Row],[W (curr)]]</f>
        <v>-1.5511208451169827</v>
      </c>
      <c r="S637" s="46"/>
      <c r="T637" s="45"/>
      <c r="U637" s="45"/>
      <c r="V637" s="45"/>
      <c r="W637" s="45"/>
    </row>
    <row r="638" spans="1:23" s="43" customFormat="1">
      <c r="A638" s="36">
        <v>158083</v>
      </c>
      <c r="B638" s="36" t="s">
        <v>23</v>
      </c>
      <c r="C638" s="36" t="s">
        <v>313</v>
      </c>
      <c r="D638" s="36">
        <v>15808</v>
      </c>
      <c r="E638" s="36">
        <v>3</v>
      </c>
      <c r="F638" s="37">
        <v>254</v>
      </c>
      <c r="G638" s="38">
        <v>41357.81973366085</v>
      </c>
      <c r="H638" s="38">
        <f>Table1[[#This Row],[Cost]]+IF(Table1[[#This Row],[n]]=0,0,IFERROR(VLOOKUP(Table1[[#This Row],[DRG]],HCPCs,5,0),0))</f>
        <v>41361.497719963023</v>
      </c>
      <c r="I638" s="39">
        <v>3.9573999950635654</v>
      </c>
      <c r="J638" s="39">
        <f>Table1[[#This Row],[W (3M)]]-IFERROR((Table1[[#This Row],[W (3M)]]-Table1[[#This Row],[Adjusted Cost]]*Casemix/TotalCost)*EXP(-a/Table1[[#This Row],[n]]),)</f>
        <v>4.9201258621609298</v>
      </c>
      <c r="K638" s="39">
        <f>VLOOKUP(Table1[[#This Row],[BaseDRG]],BaseDRGTable,13+Table1[[#This Row],[severity]],FALSE)</f>
        <v>4.9201258621609298</v>
      </c>
      <c r="L638" s="39">
        <f>IF(Table1[[#This Row],[W (severity)]]&lt;Table1[[#This Row],[W (curr)]],MAX(Table1[[#This Row],[W (severity)]],0.7*Table1[[#This Row],[W (curr)]]),Table1[[#This Row],[W (severity)]])</f>
        <v>6.739793477715514</v>
      </c>
      <c r="M638" s="39">
        <f>ROUND(IF(VLOOKUP(Table1[[#This Row],[BaseDRG]],BaseDRGTable,8,0)&gt;0,Table1[[#This Row],[w (limit)]]*Current_CaseMix/$L$797,Table1[[#This Row],[w (limit)]]),10)</f>
        <v>7.2252618563000004</v>
      </c>
      <c r="N638" s="41">
        <f>Table1[[#This Row],[n]]</f>
        <v>254</v>
      </c>
      <c r="O638" s="56">
        <v>9.6282763967364495</v>
      </c>
      <c r="P638" s="40">
        <f>Table1[[#This Row],[W (proposed)]]/Table1[[#This Row],[W (curr)]]-1</f>
        <v>-0.2495788904908216</v>
      </c>
      <c r="Q638" s="41">
        <f>RANK(Table1[[#This Row],[∆W%]],Table1[∆W%])</f>
        <v>729</v>
      </c>
      <c r="R638" s="55">
        <f>Table1[W (proposed)]-Table1[[#This Row],[W (curr)]]</f>
        <v>-2.4030145404364491</v>
      </c>
      <c r="S638" s="46"/>
      <c r="T638" s="45"/>
      <c r="U638" s="45"/>
      <c r="V638" s="45"/>
      <c r="W638" s="45"/>
    </row>
    <row r="639" spans="1:23" s="43" customFormat="1">
      <c r="A639" s="36">
        <v>158101</v>
      </c>
      <c r="B639" s="36" t="s">
        <v>23</v>
      </c>
      <c r="C639" s="36" t="s">
        <v>183</v>
      </c>
      <c r="D639" s="36">
        <v>15810</v>
      </c>
      <c r="E639" s="36">
        <v>1</v>
      </c>
      <c r="F639" s="37">
        <v>21</v>
      </c>
      <c r="G639" s="38">
        <v>3058.6823314285712</v>
      </c>
      <c r="H639" s="38">
        <f>Table1[[#This Row],[Cost]]+IF(Table1[[#This Row],[n]]=0,0,IFERROR(VLOOKUP(Table1[[#This Row],[DRG]],HCPCs,5,0),0))</f>
        <v>3058.6823314285712</v>
      </c>
      <c r="I639" s="39">
        <v>0.12999310110000001</v>
      </c>
      <c r="J639" s="39">
        <f>Table1[[#This Row],[W (3M)]]-IFERROR((Table1[[#This Row],[W (3M)]]-Table1[[#This Row],[Adjusted Cost]]*Casemix/TotalCost)*EXP(-a/Table1[[#This Row],[n]]),)</f>
        <v>0.35531842287561788</v>
      </c>
      <c r="K639" s="39">
        <f>VLOOKUP(Table1[[#This Row],[BaseDRG]],BaseDRGTable,13+Table1[[#This Row],[severity]],FALSE)</f>
        <v>0.35531842287561788</v>
      </c>
      <c r="L639" s="39">
        <f>IF(Table1[[#This Row],[W (severity)]]&lt;Table1[[#This Row],[W (curr)]],MAX(Table1[[#This Row],[W (severity)]],0.7*Table1[[#This Row],[W (curr)]]),Table1[[#This Row],[W (severity)]])</f>
        <v>0.35531842287561788</v>
      </c>
      <c r="M639" s="39">
        <f>ROUND(IF(VLOOKUP(Table1[[#This Row],[BaseDRG]],BaseDRGTable,8,0)&gt;0,Table1[[#This Row],[w (limit)]]*Current_CaseMix/$L$797,Table1[[#This Row],[w (limit)]]),10)</f>
        <v>0.38091206449999998</v>
      </c>
      <c r="N639" s="41">
        <f>Table1[[#This Row],[n]]</f>
        <v>21</v>
      </c>
      <c r="O639" s="56">
        <v>0.4247454931233135</v>
      </c>
      <c r="P639" s="40">
        <f>Table1[[#This Row],[W (proposed)]]/Table1[[#This Row],[W (curr)]]-1</f>
        <v>-0.10319927893993608</v>
      </c>
      <c r="Q639" s="41">
        <f>RANK(Table1[[#This Row],[∆W%]],Table1[∆W%])</f>
        <v>545</v>
      </c>
      <c r="R639" s="48">
        <f>Table1[W (proposed)]-Table1[[#This Row],[W (curr)]]</f>
        <v>-4.383342862331352E-2</v>
      </c>
      <c r="S639" s="46"/>
      <c r="T639" s="45"/>
      <c r="U639" s="45"/>
      <c r="V639" s="45"/>
      <c r="W639" s="45"/>
    </row>
    <row r="640" spans="1:23" s="43" customFormat="1">
      <c r="A640" s="36">
        <v>158102</v>
      </c>
      <c r="B640" s="36" t="s">
        <v>23</v>
      </c>
      <c r="C640" s="36" t="s">
        <v>678</v>
      </c>
      <c r="D640" s="36">
        <v>15810</v>
      </c>
      <c r="E640" s="36">
        <v>2</v>
      </c>
      <c r="F640" s="37">
        <v>14</v>
      </c>
      <c r="G640" s="38">
        <v>27983.024708911427</v>
      </c>
      <c r="H640" s="38">
        <f>Table1[[#This Row],[Cost]]+IF(Table1[[#This Row],[n]]=0,0,IFERROR(VLOOKUP(Table1[[#This Row],[DRG]],HCPCs,5,0),0))</f>
        <v>27983.024708911427</v>
      </c>
      <c r="I640" s="39">
        <v>0.32570193344999998</v>
      </c>
      <c r="J640" s="39">
        <f>Table1[[#This Row],[W (3M)]]-IFERROR((Table1[[#This Row],[W (3M)]]-Table1[[#This Row],[Adjusted Cost]]*Casemix/TotalCost)*EXP(-a/Table1[[#This Row],[n]]),)</f>
        <v>3.1638511275446084</v>
      </c>
      <c r="K640" s="39">
        <f>VLOOKUP(Table1[[#This Row],[BaseDRG]],BaseDRGTable,13+Table1[[#This Row],[severity]],FALSE)</f>
        <v>3.1638511275446084</v>
      </c>
      <c r="L640" s="39">
        <f>IF(Table1[[#This Row],[W (severity)]]&lt;Table1[[#This Row],[W (curr)]],MAX(Table1[[#This Row],[W (severity)]],0.7*Table1[[#This Row],[W (curr)]]),Table1[[#This Row],[W (severity)]])</f>
        <v>3.1638511275446084</v>
      </c>
      <c r="M640" s="39">
        <f>ROUND(IF(VLOOKUP(Table1[[#This Row],[BaseDRG]],BaseDRGTable,8,0)&gt;0,Table1[[#This Row],[w (limit)]]*Current_CaseMix/$L$797,Table1[[#This Row],[w (limit)]]),10)</f>
        <v>3.3917438191999998</v>
      </c>
      <c r="N640" s="41">
        <f>Table1[[#This Row],[n]]</f>
        <v>14</v>
      </c>
      <c r="O640" s="56">
        <v>0.68241817849792796</v>
      </c>
      <c r="P640" s="40">
        <f>Table1[[#This Row],[W (proposed)]]/Table1[[#This Row],[W (curr)]]-1</f>
        <v>3.9701838638964366</v>
      </c>
      <c r="Q640" s="41">
        <f>RANK(Table1[[#This Row],[∆W%]],Table1[∆W%])</f>
        <v>3</v>
      </c>
      <c r="R640" s="55">
        <f>Table1[W (proposed)]-Table1[[#This Row],[W (curr)]]</f>
        <v>2.7093256407020716</v>
      </c>
      <c r="S640" s="46"/>
      <c r="T640" s="45"/>
      <c r="U640" s="45"/>
      <c r="V640" s="45"/>
      <c r="W640" s="45"/>
    </row>
    <row r="641" spans="1:23" s="43" customFormat="1">
      <c r="A641" s="36">
        <v>158103</v>
      </c>
      <c r="B641" s="36" t="s">
        <v>23</v>
      </c>
      <c r="C641" s="36" t="s">
        <v>379</v>
      </c>
      <c r="D641" s="36">
        <v>15810</v>
      </c>
      <c r="E641" s="36">
        <v>3</v>
      </c>
      <c r="F641" s="37">
        <v>88</v>
      </c>
      <c r="G641" s="38">
        <v>45634.421463352322</v>
      </c>
      <c r="H641" s="38">
        <f>Table1[[#This Row],[Cost]]+IF(Table1[[#This Row],[n]]=0,0,IFERROR(VLOOKUP(Table1[[#This Row],[DRG]],HCPCs,5,0),0))</f>
        <v>45754.589514362822</v>
      </c>
      <c r="I641" s="39">
        <v>2.0764970748272726</v>
      </c>
      <c r="J641" s="39">
        <f>Table1[[#This Row],[W (3M)]]-IFERROR((Table1[[#This Row],[W (3M)]]-Table1[[#This Row],[Adjusted Cost]]*Casemix/TotalCost)*EXP(-a/Table1[[#This Row],[n]]),)</f>
        <v>5.4155687516158633</v>
      </c>
      <c r="K641" s="39">
        <f>VLOOKUP(Table1[[#This Row],[BaseDRG]],BaseDRGTable,13+Table1[[#This Row],[severity]],FALSE)</f>
        <v>5.4155687516158633</v>
      </c>
      <c r="L641" s="39">
        <f>IF(Table1[[#This Row],[W (severity)]]&lt;Table1[[#This Row],[W (curr)]],MAX(Table1[[#This Row],[W (severity)]],0.7*Table1[[#This Row],[W (curr)]]),Table1[[#This Row],[W (severity)]])</f>
        <v>8.6385000326368395</v>
      </c>
      <c r="M641" s="39">
        <f>ROUND(IF(VLOOKUP(Table1[[#This Row],[BaseDRG]],BaseDRGTable,8,0)&gt;0,Table1[[#This Row],[w (limit)]]*Current_CaseMix/$L$797,Table1[[#This Row],[w (limit)]]),10)</f>
        <v>9.2607325413999995</v>
      </c>
      <c r="N641" s="41">
        <f>Table1[[#This Row],[n]]</f>
        <v>88</v>
      </c>
      <c r="O641" s="56">
        <v>12.340714332338344</v>
      </c>
      <c r="P641" s="40">
        <f>Table1[[#This Row],[W (proposed)]]/Table1[[#This Row],[W (curr)]]-1</f>
        <v>-0.2495788904915639</v>
      </c>
      <c r="Q641" s="41">
        <f>RANK(Table1[[#This Row],[∆W%]],Table1[∆W%])</f>
        <v>730</v>
      </c>
      <c r="R641" s="55">
        <f>Table1[W (proposed)]-Table1[[#This Row],[W (curr)]]</f>
        <v>-3.0799817909383442</v>
      </c>
      <c r="S641" s="46"/>
      <c r="T641" s="45"/>
      <c r="U641" s="45"/>
      <c r="V641" s="45"/>
      <c r="W641" s="45"/>
    </row>
    <row r="642" spans="1:23" s="43" customFormat="1">
      <c r="A642" s="36">
        <v>158111</v>
      </c>
      <c r="B642" s="36" t="s">
        <v>23</v>
      </c>
      <c r="C642" s="36" t="s">
        <v>72</v>
      </c>
      <c r="D642" s="36">
        <v>15811</v>
      </c>
      <c r="E642" s="36">
        <v>1</v>
      </c>
      <c r="F642" s="37">
        <v>4</v>
      </c>
      <c r="G642" s="38">
        <v>58019.220452330002</v>
      </c>
      <c r="H642" s="38">
        <f>Table1[[#This Row],[Cost]]+IF(Table1[[#This Row],[n]]=0,0,IFERROR(VLOOKUP(Table1[[#This Row],[DRG]],HCPCs,5,0),0))</f>
        <v>58019.220452330002</v>
      </c>
      <c r="I642" s="39">
        <v>1.3157989218625001</v>
      </c>
      <c r="J642" s="39">
        <f>Table1[[#This Row],[W (3M)]]-IFERROR((Table1[[#This Row],[W (3M)]]-Table1[[#This Row],[Adjusted Cost]]*Casemix/TotalCost)*EXP(-a/Table1[[#This Row],[n]]),)</f>
        <v>5.8925807202313303</v>
      </c>
      <c r="K642" s="39">
        <f>VLOOKUP(Table1[[#This Row],[BaseDRG]],BaseDRGTable,13+Table1[[#This Row],[severity]],FALSE)</f>
        <v>5.8925807202313303</v>
      </c>
      <c r="L642" s="39">
        <f>IF(Table1[[#This Row],[W (severity)]]&lt;Table1[[#This Row],[W (curr)]],MAX(Table1[[#This Row],[W (severity)]],0.7*Table1[[#This Row],[W (curr)]]),Table1[[#This Row],[W (severity)]])</f>
        <v>5.8925807202313303</v>
      </c>
      <c r="M642" s="39">
        <f>ROUND(IF(VLOOKUP(Table1[[#This Row],[BaseDRG]],BaseDRGTable,8,0)&gt;0,Table1[[#This Row],[w (limit)]]*Current_CaseMix/$L$797,Table1[[#This Row],[w (limit)]]),10)</f>
        <v>6.3170242312999996</v>
      </c>
      <c r="N642" s="41">
        <f>Table1[[#This Row],[n]]</f>
        <v>4</v>
      </c>
      <c r="O642" s="56">
        <v>8.1363357601522441</v>
      </c>
      <c r="P642" s="40">
        <f>Table1[[#This Row],[W (proposed)]]/Table1[[#This Row],[W (curr)]]-1</f>
        <v>-0.22360330036554465</v>
      </c>
      <c r="Q642" s="41">
        <f>RANK(Table1[[#This Row],[∆W%]],Table1[∆W%])</f>
        <v>663</v>
      </c>
      <c r="R642" s="55">
        <f>Table1[W (proposed)]-Table1[[#This Row],[W (curr)]]</f>
        <v>-1.8193115288522446</v>
      </c>
      <c r="S642" s="46"/>
      <c r="T642" s="45"/>
      <c r="U642" s="45"/>
      <c r="V642" s="45"/>
      <c r="W642" s="45"/>
    </row>
    <row r="643" spans="1:23" s="43" customFormat="1">
      <c r="A643" s="36">
        <v>158112</v>
      </c>
      <c r="B643" s="36" t="s">
        <v>23</v>
      </c>
      <c r="C643" s="36" t="s">
        <v>342</v>
      </c>
      <c r="D643" s="36">
        <v>15811</v>
      </c>
      <c r="E643" s="36">
        <v>2</v>
      </c>
      <c r="F643" s="37">
        <v>7</v>
      </c>
      <c r="G643" s="38">
        <v>71784.69011062858</v>
      </c>
      <c r="H643" s="38">
        <f>Table1[[#This Row],[Cost]]+IF(Table1[[#This Row],[n]]=0,0,IFERROR(VLOOKUP(Table1[[#This Row],[DRG]],HCPCs,5,0),0))</f>
        <v>71784.69011062858</v>
      </c>
      <c r="I643" s="39">
        <v>5.054095285799999</v>
      </c>
      <c r="J643" s="39">
        <f>Table1[[#This Row],[W (3M)]]-IFERROR((Table1[[#This Row],[W (3M)]]-Table1[[#This Row],[Adjusted Cost]]*Casemix/TotalCost)*EXP(-a/Table1[[#This Row],[n]]),)</f>
        <v>8.1674262557140658</v>
      </c>
      <c r="K643" s="39">
        <f>VLOOKUP(Table1[[#This Row],[BaseDRG]],BaseDRGTable,13+Table1[[#This Row],[severity]],FALSE)</f>
        <v>8.1674262557140658</v>
      </c>
      <c r="L643" s="39">
        <f>IF(Table1[[#This Row],[W (severity)]]&lt;Table1[[#This Row],[W (curr)]],MAX(Table1[[#This Row],[W (severity)]],0.7*Table1[[#This Row],[W (curr)]]),Table1[[#This Row],[W (severity)]])</f>
        <v>9.362671480946041</v>
      </c>
      <c r="M643" s="39">
        <f>ROUND(IF(VLOOKUP(Table1[[#This Row],[BaseDRG]],BaseDRGTable,8,0)&gt;0,Table1[[#This Row],[w (limit)]]*Current_CaseMix/$L$797,Table1[[#This Row],[w (limit)]]),10)</f>
        <v>10.037066172399999</v>
      </c>
      <c r="N643" s="41">
        <f>Table1[[#This Row],[n]]</f>
        <v>7</v>
      </c>
      <c r="O643" s="56">
        <v>13.37524497278006</v>
      </c>
      <c r="P643" s="40">
        <f>Table1[[#This Row],[W (proposed)]]/Table1[[#This Row],[W (curr)]]-1</f>
        <v>-0.24957889049311488</v>
      </c>
      <c r="Q643" s="41">
        <f>RANK(Table1[[#This Row],[∆W%]],Table1[∆W%])</f>
        <v>734</v>
      </c>
      <c r="R643" s="55">
        <f>Table1[W (proposed)]-Table1[[#This Row],[W (curr)]]</f>
        <v>-3.3381788003800601</v>
      </c>
      <c r="S643" s="46"/>
      <c r="T643" s="45"/>
      <c r="U643" s="45"/>
      <c r="V643" s="45"/>
      <c r="W643" s="45"/>
    </row>
    <row r="644" spans="1:23" s="43" customFormat="1">
      <c r="A644" s="36">
        <v>158113</v>
      </c>
      <c r="B644" s="36" t="s">
        <v>23</v>
      </c>
      <c r="C644" s="36" t="s">
        <v>319</v>
      </c>
      <c r="D644" s="36">
        <v>15811</v>
      </c>
      <c r="E644" s="36">
        <v>3</v>
      </c>
      <c r="F644" s="37">
        <v>47</v>
      </c>
      <c r="G644" s="38">
        <v>106765.56252839146</v>
      </c>
      <c r="H644" s="38">
        <f>Table1[[#This Row],[Cost]]+IF(Table1[[#This Row],[n]]=0,0,IFERROR(VLOOKUP(Table1[[#This Row],[DRG]],HCPCs,5,0),0))</f>
        <v>106765.56252839146</v>
      </c>
      <c r="I644" s="39">
        <v>10.295899883626472</v>
      </c>
      <c r="J644" s="39">
        <f>Table1[[#This Row],[W (3M)]]-IFERROR((Table1[[#This Row],[W (3M)]]-Table1[[#This Row],[Adjusted Cost]]*Casemix/TotalCost)*EXP(-a/Table1[[#This Row],[n]]),)</f>
        <v>12.667345997243331</v>
      </c>
      <c r="K644" s="39">
        <f>VLOOKUP(Table1[[#This Row],[BaseDRG]],BaseDRGTable,13+Table1[[#This Row],[severity]],FALSE)</f>
        <v>12.667345997243331</v>
      </c>
      <c r="L644" s="39">
        <f>IF(Table1[[#This Row],[W (severity)]]&lt;Table1[[#This Row],[W (curr)]],MAX(Table1[[#This Row],[W (severity)]],0.7*Table1[[#This Row],[W (curr)]]),Table1[[#This Row],[W (severity)]])</f>
        <v>12.667345997243331</v>
      </c>
      <c r="M644" s="39">
        <f>ROUND(IF(VLOOKUP(Table1[[#This Row],[BaseDRG]],BaseDRGTable,8,0)&gt;0,Table1[[#This Row],[w (limit)]]*Current_CaseMix/$L$797,Table1[[#This Row],[w (limit)]]),10)</f>
        <v>13.5797769111</v>
      </c>
      <c r="N644" s="41">
        <f>Table1[[#This Row],[n]]</f>
        <v>47</v>
      </c>
      <c r="O644" s="56">
        <v>15.034971374820728</v>
      </c>
      <c r="P644" s="40">
        <f>Table1[[#This Row],[W (proposed)]]/Table1[[#This Row],[W (curr)]]-1</f>
        <v>-9.6787311890580763E-2</v>
      </c>
      <c r="Q644" s="41">
        <f>RANK(Table1[[#This Row],[∆W%]],Table1[∆W%])</f>
        <v>542</v>
      </c>
      <c r="R644" s="55">
        <f>Table1[W (proposed)]-Table1[[#This Row],[W (curr)]]</f>
        <v>-1.4551944637207281</v>
      </c>
      <c r="S644" s="46"/>
      <c r="T644" s="45"/>
      <c r="U644" s="45"/>
      <c r="V644" s="45"/>
      <c r="W644" s="45"/>
    </row>
    <row r="645" spans="1:23" s="43" customFormat="1">
      <c r="A645" s="36">
        <v>158121</v>
      </c>
      <c r="B645" s="36" t="s">
        <v>23</v>
      </c>
      <c r="C645" s="36" t="s">
        <v>124</v>
      </c>
      <c r="D645" s="36">
        <v>15812</v>
      </c>
      <c r="E645" s="36">
        <v>1</v>
      </c>
      <c r="F645" s="37">
        <v>85</v>
      </c>
      <c r="G645" s="38">
        <v>17684.449026357121</v>
      </c>
      <c r="H645" s="38">
        <f>Table1[[#This Row],[Cost]]+IF(Table1[[#This Row],[n]]=0,0,IFERROR(VLOOKUP(Table1[[#This Row],[DRG]],HCPCs,5,0),0))</f>
        <v>17684.449026357121</v>
      </c>
      <c r="I645" s="39">
        <v>0.67059954885263173</v>
      </c>
      <c r="J645" s="39">
        <f>Table1[[#This Row],[W (3M)]]-IFERROR((Table1[[#This Row],[W (3M)]]-Table1[[#This Row],[Adjusted Cost]]*Casemix/TotalCost)*EXP(-a/Table1[[#This Row],[n]]),)</f>
        <v>2.0915024915171507</v>
      </c>
      <c r="K645" s="39">
        <f>VLOOKUP(Table1[[#This Row],[BaseDRG]],BaseDRGTable,13+Table1[[#This Row],[severity]],FALSE)</f>
        <v>2.0915024915171507</v>
      </c>
      <c r="L645" s="39">
        <f>IF(Table1[[#This Row],[W (severity)]]&lt;Table1[[#This Row],[W (curr)]],MAX(Table1[[#This Row],[W (severity)]],0.7*Table1[[#This Row],[W (curr)]]),Table1[[#This Row],[W (severity)]])</f>
        <v>2.549465936711004</v>
      </c>
      <c r="M645" s="39">
        <f>ROUND(IF(VLOOKUP(Table1[[#This Row],[BaseDRG]],BaseDRGTable,8,0)&gt;0,Table1[[#This Row],[w (limit)]]*Current_CaseMix/$L$797,Table1[[#This Row],[w (limit)]]),10)</f>
        <v>2.7331043670000001</v>
      </c>
      <c r="N645" s="41">
        <f>Table1[[#This Row],[n]]</f>
        <v>85</v>
      </c>
      <c r="O645" s="56">
        <v>3.6420941953014343</v>
      </c>
      <c r="P645" s="40">
        <f>Table1[[#This Row],[W (proposed)]]/Table1[[#This Row],[W (curr)]]-1</f>
        <v>-0.24957889048396853</v>
      </c>
      <c r="Q645" s="41">
        <f>RANK(Table1[[#This Row],[∆W%]],Table1[∆W%])</f>
        <v>698</v>
      </c>
      <c r="R645" s="55">
        <f>Table1[W (proposed)]-Table1[[#This Row],[W (curr)]]</f>
        <v>-0.90898982830143416</v>
      </c>
      <c r="S645" s="46"/>
      <c r="T645" s="45"/>
      <c r="U645" s="45"/>
      <c r="V645" s="45"/>
      <c r="W645" s="45"/>
    </row>
    <row r="646" spans="1:23" s="43" customFormat="1">
      <c r="A646" s="36">
        <v>158122</v>
      </c>
      <c r="B646" s="36" t="s">
        <v>23</v>
      </c>
      <c r="C646" s="36" t="s">
        <v>409</v>
      </c>
      <c r="D646" s="36">
        <v>15812</v>
      </c>
      <c r="E646" s="36">
        <v>2</v>
      </c>
      <c r="F646" s="37">
        <v>22</v>
      </c>
      <c r="G646" s="38">
        <v>31994.820487926499</v>
      </c>
      <c r="H646" s="38">
        <f>Table1[[#This Row],[Cost]]+IF(Table1[[#This Row],[n]]=0,0,IFERROR(VLOOKUP(Table1[[#This Row],[DRG]],HCPCs,5,0),0))</f>
        <v>32395.972129522313</v>
      </c>
      <c r="I646" s="39">
        <v>2.4694983843266645</v>
      </c>
      <c r="J646" s="39">
        <f>Table1[[#This Row],[W (3M)]]-IFERROR((Table1[[#This Row],[W (3M)]]-Table1[[#This Row],[Adjusted Cost]]*Casemix/TotalCost)*EXP(-a/Table1[[#This Row],[n]]),)</f>
        <v>3.8065040256842995</v>
      </c>
      <c r="K646" s="39">
        <f>VLOOKUP(Table1[[#This Row],[BaseDRG]],BaseDRGTable,13+Table1[[#This Row],[severity]],FALSE)</f>
        <v>3.8065040256842995</v>
      </c>
      <c r="L646" s="39">
        <f>IF(Table1[[#This Row],[W (severity)]]&lt;Table1[[#This Row],[W (curr)]],MAX(Table1[[#This Row],[W (severity)]],0.7*Table1[[#This Row],[W (curr)]]),Table1[[#This Row],[W (severity)]])</f>
        <v>5.0258431191652244</v>
      </c>
      <c r="M646" s="39">
        <f>ROUND(IF(VLOOKUP(Table1[[#This Row],[BaseDRG]],BaseDRGTable,8,0)&gt;0,Table1[[#This Row],[w (limit)]]*Current_CaseMix/$L$797,Table1[[#This Row],[w (limit)]]),10)</f>
        <v>5.3878553853</v>
      </c>
      <c r="N646" s="41">
        <f>Table1[[#This Row],[n]]</f>
        <v>22</v>
      </c>
      <c r="O646" s="56">
        <v>7.1797758845217494</v>
      </c>
      <c r="P646" s="40">
        <f>Table1[[#This Row],[W (proposed)]]/Table1[[#This Row],[W (curr)]]-1</f>
        <v>-0.24957889048943627</v>
      </c>
      <c r="Q646" s="41">
        <f>RANK(Table1[[#This Row],[∆W%]],Table1[∆W%])</f>
        <v>723</v>
      </c>
      <c r="R646" s="55">
        <f>Table1[W (proposed)]-Table1[[#This Row],[W (curr)]]</f>
        <v>-1.7919204992217495</v>
      </c>
      <c r="S646" s="46"/>
      <c r="T646" s="45"/>
      <c r="U646" s="45"/>
      <c r="V646" s="45"/>
      <c r="W646" s="45"/>
    </row>
    <row r="647" spans="1:23" s="43" customFormat="1">
      <c r="A647" s="36">
        <v>158123</v>
      </c>
      <c r="B647" s="36" t="s">
        <v>23</v>
      </c>
      <c r="C647" s="36" t="s">
        <v>327</v>
      </c>
      <c r="D647" s="36">
        <v>15812</v>
      </c>
      <c r="E647" s="36">
        <v>3</v>
      </c>
      <c r="F647" s="37">
        <v>62</v>
      </c>
      <c r="G647" s="38">
        <v>47759.15676696413</v>
      </c>
      <c r="H647" s="38">
        <f>Table1[[#This Row],[Cost]]+IF(Table1[[#This Row],[n]]=0,0,IFERROR(VLOOKUP(Table1[[#This Row],[DRG]],HCPCs,5,0),0))</f>
        <v>47759.15676696413</v>
      </c>
      <c r="I647" s="39">
        <v>4.7829008313833326</v>
      </c>
      <c r="J647" s="39">
        <f>Table1[[#This Row],[W (3M)]]-IFERROR((Table1[[#This Row],[W (3M)]]-Table1[[#This Row],[Adjusted Cost]]*Casemix/TotalCost)*EXP(-a/Table1[[#This Row],[n]]),)</f>
        <v>5.6731004499774853</v>
      </c>
      <c r="K647" s="39">
        <f>VLOOKUP(Table1[[#This Row],[BaseDRG]],BaseDRGTable,13+Table1[[#This Row],[severity]],FALSE)</f>
        <v>5.6731004499774853</v>
      </c>
      <c r="L647" s="39">
        <f>IF(Table1[[#This Row],[W (severity)]]&lt;Table1[[#This Row],[W (curr)]],MAX(Table1[[#This Row],[W (severity)]],0.7*Table1[[#This Row],[W (curr)]]),Table1[[#This Row],[W (severity)]])</f>
        <v>5.6731004499774853</v>
      </c>
      <c r="M647" s="39">
        <f>ROUND(IF(VLOOKUP(Table1[[#This Row],[BaseDRG]],BaseDRGTable,8,0)&gt;0,Table1[[#This Row],[w (limit)]]*Current_CaseMix/$L$797,Table1[[#This Row],[w (limit)]]),10)</f>
        <v>6.0817347629</v>
      </c>
      <c r="N647" s="41">
        <f>Table1[[#This Row],[n]]</f>
        <v>62</v>
      </c>
      <c r="O647" s="56">
        <v>7.8555181662780429</v>
      </c>
      <c r="P647" s="40">
        <f>Table1[[#This Row],[W (proposed)]]/Table1[[#This Row],[W (curr)]]-1</f>
        <v>-0.2258009421953211</v>
      </c>
      <c r="Q647" s="41">
        <f>RANK(Table1[[#This Row],[∆W%]],Table1[∆W%])</f>
        <v>665</v>
      </c>
      <c r="R647" s="55">
        <f>Table1[W (proposed)]-Table1[[#This Row],[W (curr)]]</f>
        <v>-1.7737834033780429</v>
      </c>
      <c r="S647" s="46"/>
      <c r="T647" s="45"/>
      <c r="U647" s="45"/>
      <c r="V647" s="45"/>
      <c r="W647" s="45"/>
    </row>
    <row r="648" spans="1:23" s="43" customFormat="1">
      <c r="A648" s="36">
        <v>158131</v>
      </c>
      <c r="B648" s="36" t="s">
        <v>23</v>
      </c>
      <c r="C648" s="36" t="s">
        <v>288</v>
      </c>
      <c r="D648" s="36">
        <v>15813</v>
      </c>
      <c r="E648" s="36">
        <v>1</v>
      </c>
      <c r="F648" s="37">
        <v>687</v>
      </c>
      <c r="G648" s="38">
        <v>2061.7759060468643</v>
      </c>
      <c r="H648" s="38">
        <f>Table1[[#This Row],[Cost]]+IF(Table1[[#This Row],[n]]=0,0,IFERROR(VLOOKUP(Table1[[#This Row],[DRG]],HCPCs,5,0),0))</f>
        <v>2061.7759060468643</v>
      </c>
      <c r="I648" s="39">
        <v>0.15989970653809518</v>
      </c>
      <c r="J648" s="39">
        <f>Table1[[#This Row],[W (3M)]]-IFERROR((Table1[[#This Row],[W (3M)]]-Table1[[#This Row],[Adjusted Cost]]*Casemix/TotalCost)*EXP(-a/Table1[[#This Row],[n]]),)</f>
        <v>0.24530887408187496</v>
      </c>
      <c r="K648" s="39">
        <f>VLOOKUP(Table1[[#This Row],[BaseDRG]],BaseDRGTable,13+Table1[[#This Row],[severity]],FALSE)</f>
        <v>0.24530887408187496</v>
      </c>
      <c r="L648" s="39">
        <f>IF(Table1[[#This Row],[W (severity)]]&lt;Table1[[#This Row],[W (curr)]],MAX(Table1[[#This Row],[W (severity)]],0.7*Table1[[#This Row],[W (curr)]]),Table1[[#This Row],[W (severity)]])</f>
        <v>0.48508538782523319</v>
      </c>
      <c r="M648" s="39">
        <f>ROUND(IF(VLOOKUP(Table1[[#This Row],[BaseDRG]],BaseDRGTable,8,0)&gt;0,Table1[[#This Row],[w (limit)]]*Current_CaseMix/$L$797,Table1[[#This Row],[w (limit)]]),10)</f>
        <v>0.52002616420000003</v>
      </c>
      <c r="N648" s="41">
        <f>Table1[[#This Row],[n]]</f>
        <v>687</v>
      </c>
      <c r="O648" s="56">
        <v>0.69297912546461893</v>
      </c>
      <c r="P648" s="40">
        <f>Table1[[#This Row],[W (proposed)]]/Table1[[#This Row],[W (curr)]]-1</f>
        <v>-0.24957889048773274</v>
      </c>
      <c r="Q648" s="41">
        <f>RANK(Table1[[#This Row],[∆W%]],Table1[∆W%])</f>
        <v>714</v>
      </c>
      <c r="R648" s="55">
        <f>Table1[W (proposed)]-Table1[[#This Row],[W (curr)]]</f>
        <v>-0.1729529612646189</v>
      </c>
      <c r="S648" s="46"/>
      <c r="T648" s="45"/>
      <c r="U648" s="45"/>
      <c r="V648" s="45"/>
      <c r="W648" s="45"/>
    </row>
    <row r="649" spans="1:23" s="43" customFormat="1">
      <c r="A649" s="36">
        <v>158132</v>
      </c>
      <c r="B649" s="36" t="s">
        <v>23</v>
      </c>
      <c r="C649" s="36" t="s">
        <v>646</v>
      </c>
      <c r="D649" s="36">
        <v>15813</v>
      </c>
      <c r="E649" s="36">
        <v>2</v>
      </c>
      <c r="F649" s="37">
        <v>27</v>
      </c>
      <c r="G649" s="38">
        <v>8188.9776239316234</v>
      </c>
      <c r="H649" s="38">
        <f>Table1[[#This Row],[Cost]]+IF(Table1[[#This Row],[n]]=0,0,IFERROR(VLOOKUP(Table1[[#This Row],[DRG]],HCPCs,5,0),0))</f>
        <v>8188.9776239316234</v>
      </c>
      <c r="I649" s="39">
        <v>0.89649734493333311</v>
      </c>
      <c r="J649" s="39">
        <f>Table1[[#This Row],[W (3M)]]-IFERROR((Table1[[#This Row],[W (3M)]]-Table1[[#This Row],[Adjusted Cost]]*Casemix/TotalCost)*EXP(-a/Table1[[#This Row],[n]]),)</f>
        <v>0.97243139441162429</v>
      </c>
      <c r="K649" s="39">
        <f>VLOOKUP(Table1[[#This Row],[BaseDRG]],BaseDRGTable,13+Table1[[#This Row],[severity]],FALSE)</f>
        <v>0.97243139441162429</v>
      </c>
      <c r="L649" s="39">
        <f>IF(Table1[[#This Row],[W (severity)]]&lt;Table1[[#This Row],[W (curr)]],MAX(Table1[[#This Row],[W (severity)]],0.7*Table1[[#This Row],[W (curr)]]),Table1[[#This Row],[W (severity)]])</f>
        <v>1.8025241721749696</v>
      </c>
      <c r="M649" s="39">
        <f>ROUND(IF(VLOOKUP(Table1[[#This Row],[BaseDRG]],BaseDRGTable,8,0)&gt;0,Table1[[#This Row],[w (limit)]]*Current_CaseMix/$L$797,Table1[[#This Row],[w (limit)]]),10)</f>
        <v>1.9323602703</v>
      </c>
      <c r="N649" s="41">
        <f>Table1[[#This Row],[n]]</f>
        <v>27</v>
      </c>
      <c r="O649" s="56">
        <v>2.5750345316785284</v>
      </c>
      <c r="P649" s="40">
        <f>Table1[[#This Row],[W (proposed)]]/Table1[[#This Row],[W (curr)]]-1</f>
        <v>-0.24957889048563675</v>
      </c>
      <c r="Q649" s="41">
        <f>RANK(Table1[[#This Row],[∆W%]],Table1[∆W%])</f>
        <v>705</v>
      </c>
      <c r="R649" s="55">
        <f>Table1[W (proposed)]-Table1[[#This Row],[W (curr)]]</f>
        <v>-0.64267426137852834</v>
      </c>
      <c r="S649" s="46"/>
      <c r="T649" s="45"/>
      <c r="U649" s="45"/>
      <c r="V649" s="45"/>
      <c r="W649" s="45"/>
    </row>
    <row r="650" spans="1:23" s="43" customFormat="1">
      <c r="A650" s="36">
        <v>158133</v>
      </c>
      <c r="B650" s="36" t="s">
        <v>23</v>
      </c>
      <c r="C650" s="36" t="s">
        <v>343</v>
      </c>
      <c r="D650" s="36">
        <v>15813</v>
      </c>
      <c r="E650" s="36">
        <v>3</v>
      </c>
      <c r="F650" s="37">
        <v>65</v>
      </c>
      <c r="G650" s="38">
        <v>20204.836221438898</v>
      </c>
      <c r="H650" s="38">
        <f>Table1[[#This Row],[Cost]]+IF(Table1[[#This Row],[n]]=0,0,IFERROR(VLOOKUP(Table1[[#This Row],[DRG]],HCPCs,5,0),0))</f>
        <v>20209.554079291822</v>
      </c>
      <c r="I650" s="39">
        <v>2.5914080977166667</v>
      </c>
      <c r="J650" s="39">
        <f>Table1[[#This Row],[W (3M)]]-IFERROR((Table1[[#This Row],[W (3M)]]-Table1[[#This Row],[Adjusted Cost]]*Casemix/TotalCost)*EXP(-a/Table1[[#This Row],[n]]),)</f>
        <v>2.4077703293743196</v>
      </c>
      <c r="K650" s="39">
        <f>VLOOKUP(Table1[[#This Row],[BaseDRG]],BaseDRGTable,13+Table1[[#This Row],[severity]],FALSE)</f>
        <v>2.4077703293743196</v>
      </c>
      <c r="L650" s="39">
        <f>IF(Table1[[#This Row],[W (severity)]]&lt;Table1[[#This Row],[W (curr)]],MAX(Table1[[#This Row],[W (severity)]],0.7*Table1[[#This Row],[W (curr)]]),Table1[[#This Row],[W (severity)]])</f>
        <v>4.8798326903194642</v>
      </c>
      <c r="M650" s="39">
        <f>ROUND(IF(VLOOKUP(Table1[[#This Row],[BaseDRG]],BaseDRGTable,8,0)&gt;0,Table1[[#This Row],[w (limit)]]*Current_CaseMix/$L$797,Table1[[#This Row],[w (limit)]]),10)</f>
        <v>5.2313278024000001</v>
      </c>
      <c r="N650" s="41">
        <f>Table1[[#This Row],[n]]</f>
        <v>65</v>
      </c>
      <c r="O650" s="56">
        <v>6.9711895575992351</v>
      </c>
      <c r="P650" s="40">
        <f>Table1[[#This Row],[W (proposed)]]/Table1[[#This Row],[W (curr)]]-1</f>
        <v>-0.24957889049260273</v>
      </c>
      <c r="Q650" s="41">
        <f>RANK(Table1[[#This Row],[∆W%]],Table1[∆W%])</f>
        <v>733</v>
      </c>
      <c r="R650" s="55">
        <f>Table1[W (proposed)]-Table1[[#This Row],[W (curr)]]</f>
        <v>-1.739861755199235</v>
      </c>
      <c r="S650" s="46"/>
      <c r="T650" s="45"/>
      <c r="U650" s="45"/>
      <c r="V650" s="45"/>
      <c r="W650" s="45"/>
    </row>
    <row r="651" spans="1:23" s="43" customFormat="1">
      <c r="A651" s="36">
        <v>158141</v>
      </c>
      <c r="B651" s="36" t="s">
        <v>23</v>
      </c>
      <c r="C651" s="36" t="s">
        <v>214</v>
      </c>
      <c r="D651" s="36">
        <v>15814</v>
      </c>
      <c r="E651" s="36">
        <v>1</v>
      </c>
      <c r="F651" s="37">
        <v>57</v>
      </c>
      <c r="G651" s="38">
        <v>3272.9952618724815</v>
      </c>
      <c r="H651" s="38">
        <f>Table1[[#This Row],[Cost]]+IF(Table1[[#This Row],[n]]=0,0,IFERROR(VLOOKUP(Table1[[#This Row],[DRG]],HCPCs,5,0),0))</f>
        <v>3272.9952618724815</v>
      </c>
      <c r="I651" s="39">
        <v>0.19730188609374996</v>
      </c>
      <c r="J651" s="39">
        <f>Table1[[#This Row],[W (3M)]]-IFERROR((Table1[[#This Row],[W (3M)]]-Table1[[#This Row],[Adjusted Cost]]*Casemix/TotalCost)*EXP(-a/Table1[[#This Row],[n]]),)</f>
        <v>0.38689726267946256</v>
      </c>
      <c r="K651" s="39">
        <f>VLOOKUP(Table1[[#This Row],[BaseDRG]],BaseDRGTable,13+Table1[[#This Row],[severity]],FALSE)</f>
        <v>0.38689726267946256</v>
      </c>
      <c r="L651" s="39">
        <f>IF(Table1[[#This Row],[W (severity)]]&lt;Table1[[#This Row],[W (curr)]],MAX(Table1[[#This Row],[W (severity)]],0.7*Table1[[#This Row],[W (curr)]]),Table1[[#This Row],[W (severity)]])</f>
        <v>1.2030733071079058</v>
      </c>
      <c r="M651" s="39">
        <f>ROUND(IF(VLOOKUP(Table1[[#This Row],[BaseDRG]],BaseDRGTable,8,0)&gt;0,Table1[[#This Row],[w (limit)]]*Current_CaseMix/$L$797,Table1[[#This Row],[w (limit)]]),10)</f>
        <v>1.2897308655999999</v>
      </c>
      <c r="N651" s="41">
        <f>Table1[[#This Row],[n]]</f>
        <v>57</v>
      </c>
      <c r="O651" s="56">
        <v>1.7186761530112942</v>
      </c>
      <c r="P651" s="40">
        <f>Table1[[#This Row],[W (proposed)]]/Table1[[#This Row],[W (curr)]]-1</f>
        <v>-0.24957889050810345</v>
      </c>
      <c r="Q651" s="41">
        <f>RANK(Table1[[#This Row],[∆W%]],Table1[∆W%])</f>
        <v>767</v>
      </c>
      <c r="R651" s="55">
        <f>Table1[W (proposed)]-Table1[[#This Row],[W (curr)]]</f>
        <v>-0.42894528741129423</v>
      </c>
      <c r="S651" s="46"/>
      <c r="T651" s="45"/>
      <c r="U651" s="45"/>
      <c r="V651" s="45"/>
      <c r="W651" s="45"/>
    </row>
    <row r="652" spans="1:23" s="43" customFormat="1">
      <c r="A652" s="36">
        <v>158142</v>
      </c>
      <c r="B652" s="36" t="s">
        <v>23</v>
      </c>
      <c r="C652" s="36" t="s">
        <v>747</v>
      </c>
      <c r="D652" s="36">
        <v>15814</v>
      </c>
      <c r="E652" s="36">
        <v>2</v>
      </c>
      <c r="F652" s="37">
        <v>108</v>
      </c>
      <c r="G652" s="38">
        <v>8261.8478275732723</v>
      </c>
      <c r="H652" s="38">
        <f>Table1[[#This Row],[Cost]]+IF(Table1[[#This Row],[n]]=0,0,IFERROR(VLOOKUP(Table1[[#This Row],[DRG]],HCPCs,5,0),0))</f>
        <v>8320.915447234458</v>
      </c>
      <c r="I652" s="39">
        <v>0.85820051052916602</v>
      </c>
      <c r="J652" s="39">
        <f>Table1[[#This Row],[W (3M)]]-IFERROR((Table1[[#This Row],[W (3M)]]-Table1[[#This Row],[Adjusted Cost]]*Casemix/TotalCost)*EXP(-a/Table1[[#This Row],[n]]),)</f>
        <v>0.98944342851643863</v>
      </c>
      <c r="K652" s="39">
        <f>VLOOKUP(Table1[[#This Row],[BaseDRG]],BaseDRGTable,13+Table1[[#This Row],[severity]],FALSE)</f>
        <v>0.98944342851643863</v>
      </c>
      <c r="L652" s="39">
        <f>IF(Table1[[#This Row],[W (severity)]]&lt;Table1[[#This Row],[W (curr)]],MAX(Table1[[#This Row],[W (severity)]],0.7*Table1[[#This Row],[W (curr)]]),Table1[[#This Row],[W (severity)]])</f>
        <v>2.7494683922213832</v>
      </c>
      <c r="M652" s="39">
        <f>ROUND(IF(VLOOKUP(Table1[[#This Row],[BaseDRG]],BaseDRGTable,8,0)&gt;0,Table1[[#This Row],[w (limit)]]*Current_CaseMix/$L$797,Table1[[#This Row],[w (limit)]]),10)</f>
        <v>2.9475130306000001</v>
      </c>
      <c r="N652" s="41">
        <f>Table1[[#This Row],[n]]</f>
        <v>108</v>
      </c>
      <c r="O652" s="56">
        <v>3.9278119888876906</v>
      </c>
      <c r="P652" s="40">
        <f>Table1[[#This Row],[W (proposed)]]/Table1[[#This Row],[W (curr)]]-1</f>
        <v>-0.24957889050216464</v>
      </c>
      <c r="Q652" s="41">
        <f>RANK(Table1[[#This Row],[∆W%]],Table1[∆W%])</f>
        <v>758</v>
      </c>
      <c r="R652" s="55">
        <f>Table1[W (proposed)]-Table1[[#This Row],[W (curr)]]</f>
        <v>-0.98029895828769043</v>
      </c>
      <c r="S652" s="46"/>
      <c r="T652" s="45"/>
      <c r="U652" s="45"/>
      <c r="V652" s="45"/>
      <c r="W652" s="45"/>
    </row>
    <row r="653" spans="1:23" s="43" customFormat="1">
      <c r="A653" s="36">
        <v>158143</v>
      </c>
      <c r="B653" s="36" t="s">
        <v>23</v>
      </c>
      <c r="C653" s="36" t="s">
        <v>828</v>
      </c>
      <c r="D653" s="36">
        <v>15814</v>
      </c>
      <c r="E653" s="36">
        <v>3</v>
      </c>
      <c r="F653" s="37">
        <v>176</v>
      </c>
      <c r="G653" s="38">
        <v>55300.414317777278</v>
      </c>
      <c r="H653" s="38">
        <f>Table1[[#This Row],[Cost]]+IF(Table1[[#This Row],[n]]=0,0,IFERROR(VLOOKUP(Table1[[#This Row],[DRG]],HCPCs,5,0),0))</f>
        <v>55590.230858043302</v>
      </c>
      <c r="I653" s="39">
        <v>4.6178015621687507</v>
      </c>
      <c r="J653" s="39">
        <f>Table1[[#This Row],[W (3M)]]-IFERROR((Table1[[#This Row],[W (3M)]]-Table1[[#This Row],[Adjusted Cost]]*Casemix/TotalCost)*EXP(-a/Table1[[#This Row],[n]]),)</f>
        <v>6.6077102258373968</v>
      </c>
      <c r="K653" s="39">
        <f>VLOOKUP(Table1[[#This Row],[BaseDRG]],BaseDRGTable,13+Table1[[#This Row],[severity]],FALSE)</f>
        <v>6.6077102258373968</v>
      </c>
      <c r="L653" s="39">
        <f>IF(Table1[[#This Row],[W (severity)]]&lt;Table1[[#This Row],[W (curr)]],MAX(Table1[[#This Row],[W (severity)]],0.7*Table1[[#This Row],[W (curr)]]),Table1[[#This Row],[W (severity)]])</f>
        <v>6.6077102258373968</v>
      </c>
      <c r="M653" s="39">
        <f>ROUND(IF(VLOOKUP(Table1[[#This Row],[BaseDRG]],BaseDRGTable,8,0)&gt;0,Table1[[#This Row],[w (limit)]]*Current_CaseMix/$L$797,Table1[[#This Row],[w (limit)]]),10)</f>
        <v>7.0836646271000001</v>
      </c>
      <c r="N653" s="41">
        <f>Table1[[#This Row],[n]]</f>
        <v>176</v>
      </c>
      <c r="O653" s="56">
        <v>8.3593110394371291</v>
      </c>
      <c r="P653" s="40">
        <f>Table1[[#This Row],[W (proposed)]]/Table1[[#This Row],[W (curr)]]-1</f>
        <v>-0.15260185992828235</v>
      </c>
      <c r="Q653" s="41">
        <f>RANK(Table1[[#This Row],[∆W%]],Table1[∆W%])</f>
        <v>597</v>
      </c>
      <c r="R653" s="55">
        <f>Table1[W (proposed)]-Table1[[#This Row],[W (curr)]]</f>
        <v>-1.2756464123371289</v>
      </c>
      <c r="S653" s="46"/>
      <c r="T653" s="45"/>
      <c r="U653" s="45"/>
      <c r="V653" s="45"/>
      <c r="W653" s="45"/>
    </row>
    <row r="654" spans="1:23" s="43" customFormat="1">
      <c r="A654" s="36">
        <v>158151</v>
      </c>
      <c r="B654" s="36" t="s">
        <v>23</v>
      </c>
      <c r="C654" s="36" t="s">
        <v>249</v>
      </c>
      <c r="D654" s="36">
        <v>15815</v>
      </c>
      <c r="E654" s="36">
        <v>1</v>
      </c>
      <c r="F654" s="37">
        <v>28</v>
      </c>
      <c r="G654" s="38">
        <v>4818.3170841161636</v>
      </c>
      <c r="H654" s="38">
        <f>Table1[[#This Row],[Cost]]+IF(Table1[[#This Row],[n]]=0,0,IFERROR(VLOOKUP(Table1[[#This Row],[DRG]],HCPCs,5,0),0))</f>
        <v>4829.1535103066399</v>
      </c>
      <c r="I654" s="39">
        <v>0.24299432318571426</v>
      </c>
      <c r="J654" s="39">
        <f>Table1[[#This Row],[W (3M)]]-IFERROR((Table1[[#This Row],[W (3M)]]-Table1[[#This Row],[Adjusted Cost]]*Casemix/TotalCost)*EXP(-a/Table1[[#This Row],[n]]),)</f>
        <v>0.56545681386973823</v>
      </c>
      <c r="K654" s="39">
        <f>VLOOKUP(Table1[[#This Row],[BaseDRG]],BaseDRGTable,13+Table1[[#This Row],[severity]],FALSE)</f>
        <v>0.56545681386973823</v>
      </c>
      <c r="L654" s="39">
        <f>IF(Table1[[#This Row],[W (severity)]]&lt;Table1[[#This Row],[W (curr)]],MAX(Table1[[#This Row],[W (severity)]],0.7*Table1[[#This Row],[W (curr)]]),Table1[[#This Row],[W (severity)]])</f>
        <v>0.56545681386973823</v>
      </c>
      <c r="M654" s="39">
        <f>ROUND(IF(VLOOKUP(Table1[[#This Row],[BaseDRG]],BaseDRGTable,8,0)&gt;0,Table1[[#This Row],[w (limit)]]*Current_CaseMix/$L$797,Table1[[#This Row],[w (limit)]]),10)</f>
        <v>0.60618675659999999</v>
      </c>
      <c r="N654" s="41">
        <f>Table1[[#This Row],[n]]</f>
        <v>28</v>
      </c>
      <c r="O654" s="56">
        <v>0.58175744113333649</v>
      </c>
      <c r="P654" s="40">
        <f>Table1[[#This Row],[W (proposed)]]/Table1[[#This Row],[W (curr)]]-1</f>
        <v>4.199226986950455E-2</v>
      </c>
      <c r="Q654" s="41">
        <f>RANK(Table1[[#This Row],[∆W%]],Table1[∆W%])</f>
        <v>371</v>
      </c>
      <c r="R654" s="55">
        <f>Table1[W (proposed)]-Table1[[#This Row],[W (curr)]]</f>
        <v>2.4429315466663493E-2</v>
      </c>
      <c r="S654" s="46"/>
      <c r="T654" s="45"/>
      <c r="U654" s="45"/>
      <c r="V654" s="45"/>
      <c r="W654" s="45"/>
    </row>
    <row r="655" spans="1:23" s="43" customFormat="1">
      <c r="A655" s="36">
        <v>158152</v>
      </c>
      <c r="B655" s="36" t="s">
        <v>23</v>
      </c>
      <c r="C655" s="36" t="s">
        <v>551</v>
      </c>
      <c r="D655" s="36">
        <v>15815</v>
      </c>
      <c r="E655" s="36">
        <v>2</v>
      </c>
      <c r="F655" s="37">
        <v>2</v>
      </c>
      <c r="G655" s="38">
        <v>9355.8667499999992</v>
      </c>
      <c r="H655" s="38">
        <f>Table1[[#This Row],[Cost]]+IF(Table1[[#This Row],[n]]=0,0,IFERROR(VLOOKUP(Table1[[#This Row],[DRG]],HCPCs,5,0),0))</f>
        <v>9355.8667499999992</v>
      </c>
      <c r="I655" s="39">
        <v>1.0156966281500002</v>
      </c>
      <c r="J655" s="39">
        <f>Table1[[#This Row],[W (3M)]]-IFERROR((Table1[[#This Row],[W (3M)]]-Table1[[#This Row],[Adjusted Cost]]*Casemix/TotalCost)*EXP(-a/Table1[[#This Row],[n]]),)</f>
        <v>1.0813279490859447</v>
      </c>
      <c r="K655" s="39">
        <f>VLOOKUP(Table1[[#This Row],[BaseDRG]],BaseDRGTable,13+Table1[[#This Row],[severity]],FALSE)</f>
        <v>1.0813279490859447</v>
      </c>
      <c r="L655" s="39">
        <f>IF(Table1[[#This Row],[W (severity)]]&lt;Table1[[#This Row],[W (curr)]],MAX(Table1[[#This Row],[W (severity)]],0.7*Table1[[#This Row],[W (curr)]]),Table1[[#This Row],[W (severity)]])</f>
        <v>1.7021893537656454</v>
      </c>
      <c r="M655" s="39">
        <f>ROUND(IF(VLOOKUP(Table1[[#This Row],[BaseDRG]],BaseDRGTable,8,0)&gt;0,Table1[[#This Row],[w (limit)]]*Current_CaseMix/$L$797,Table1[[#This Row],[w (limit)]]),10)</f>
        <v>1.8247983191999999</v>
      </c>
      <c r="N655" s="41">
        <f>Table1[[#This Row],[n]]</f>
        <v>2</v>
      </c>
      <c r="O655" s="56">
        <v>2.4316990768080649</v>
      </c>
      <c r="P655" s="40">
        <f>Table1[[#This Row],[W (proposed)]]/Table1[[#This Row],[W (curr)]]-1</f>
        <v>-0.24957889049524362</v>
      </c>
      <c r="Q655" s="41">
        <f>RANK(Table1[[#This Row],[∆W%]],Table1[∆W%])</f>
        <v>743</v>
      </c>
      <c r="R655" s="55">
        <f>Table1[W (proposed)]-Table1[[#This Row],[W (curr)]]</f>
        <v>-0.60690075760806494</v>
      </c>
      <c r="S655" s="46"/>
      <c r="T655" s="45"/>
      <c r="U655" s="45"/>
      <c r="V655" s="45"/>
      <c r="W655" s="45"/>
    </row>
    <row r="656" spans="1:23" s="43" customFormat="1">
      <c r="A656" s="36">
        <v>158153</v>
      </c>
      <c r="B656" s="36" t="s">
        <v>23</v>
      </c>
      <c r="C656" s="36" t="s">
        <v>686</v>
      </c>
      <c r="D656" s="36">
        <v>15815</v>
      </c>
      <c r="E656" s="36">
        <v>3</v>
      </c>
      <c r="F656" s="37">
        <v>58</v>
      </c>
      <c r="G656" s="38">
        <v>12126.310198477482</v>
      </c>
      <c r="H656" s="38">
        <f>Table1[[#This Row],[Cost]]+IF(Table1[[#This Row],[n]]=0,0,IFERROR(VLOOKUP(Table1[[#This Row],[DRG]],HCPCs,5,0),0))</f>
        <v>12156.397084971735</v>
      </c>
      <c r="I656" s="39">
        <v>1.9321946462333333</v>
      </c>
      <c r="J656" s="39">
        <f>Table1[[#This Row],[W (3M)]]-IFERROR((Table1[[#This Row],[W (3M)]]-Table1[[#This Row],[Adjusted Cost]]*Casemix/TotalCost)*EXP(-a/Table1[[#This Row],[n]]),)</f>
        <v>1.45359477851729</v>
      </c>
      <c r="K656" s="39">
        <f>VLOOKUP(Table1[[#This Row],[BaseDRG]],BaseDRGTable,13+Table1[[#This Row],[severity]],FALSE)</f>
        <v>1.45359477851729</v>
      </c>
      <c r="L656" s="39">
        <f>IF(Table1[[#This Row],[W (severity)]]&lt;Table1[[#This Row],[W (curr)]],MAX(Table1[[#This Row],[W (severity)]],0.7*Table1[[#This Row],[W (curr)]]),Table1[[#This Row],[W (severity)]])</f>
        <v>3.2381333806452663</v>
      </c>
      <c r="M656" s="39">
        <f>ROUND(IF(VLOOKUP(Table1[[#This Row],[BaseDRG]],BaseDRGTable,8,0)&gt;0,Table1[[#This Row],[w (limit)]]*Current_CaseMix/$L$797,Table1[[#This Row],[w (limit)]]),10)</f>
        <v>3.4713766345999999</v>
      </c>
      <c r="N656" s="41">
        <f>Table1[[#This Row],[n]]</f>
        <v>58</v>
      </c>
      <c r="O656" s="56">
        <v>4.6259048294932379</v>
      </c>
      <c r="P656" s="40">
        <f>Table1[[#This Row],[W (proposed)]]/Table1[[#This Row],[W (curr)]]-1</f>
        <v>-0.24957889049777859</v>
      </c>
      <c r="Q656" s="41">
        <f>RANK(Table1[[#This Row],[∆W%]],Table1[∆W%])</f>
        <v>750</v>
      </c>
      <c r="R656" s="55">
        <f>Table1[W (proposed)]-Table1[[#This Row],[W (curr)]]</f>
        <v>-1.154528194893238</v>
      </c>
      <c r="S656" s="46"/>
      <c r="T656" s="45"/>
      <c r="U656" s="45"/>
      <c r="V656" s="45"/>
      <c r="W656" s="45"/>
    </row>
    <row r="657" spans="1:23" s="43" customFormat="1">
      <c r="A657" s="36">
        <v>158161</v>
      </c>
      <c r="B657" s="36" t="s">
        <v>23</v>
      </c>
      <c r="C657" s="36" t="s">
        <v>216</v>
      </c>
      <c r="D657" s="36">
        <v>15816</v>
      </c>
      <c r="E657" s="36">
        <v>1</v>
      </c>
      <c r="F657" s="37">
        <v>18</v>
      </c>
      <c r="G657" s="38">
        <v>6372.9930333333332</v>
      </c>
      <c r="H657" s="38">
        <f>Table1[[#This Row],[Cost]]+IF(Table1[[#This Row],[n]]=0,0,IFERROR(VLOOKUP(Table1[[#This Row],[DRG]],HCPCs,5,0),0))</f>
        <v>6372.9930333333332</v>
      </c>
      <c r="I657" s="39">
        <v>0.83740113849090891</v>
      </c>
      <c r="J657" s="39">
        <f>Table1[[#This Row],[W (3M)]]-IFERROR((Table1[[#This Row],[W (3M)]]-Table1[[#This Row],[Adjusted Cost]]*Casemix/TotalCost)*EXP(-a/Table1[[#This Row],[n]]),)</f>
        <v>0.76198974807687836</v>
      </c>
      <c r="K657" s="39">
        <f>VLOOKUP(Table1[[#This Row],[BaseDRG]],BaseDRGTable,13+Table1[[#This Row],[severity]],FALSE)</f>
        <v>0.76198974807687836</v>
      </c>
      <c r="L657" s="39">
        <f>IF(Table1[[#This Row],[W (severity)]]&lt;Table1[[#This Row],[W (curr)]],MAX(Table1[[#This Row],[W (severity)]],0.7*Table1[[#This Row],[W (curr)]]),Table1[[#This Row],[W (severity)]])</f>
        <v>1.4698322064232461</v>
      </c>
      <c r="M657" s="39">
        <f>ROUND(IF(VLOOKUP(Table1[[#This Row],[BaseDRG]],BaseDRGTable,8,0)&gt;0,Table1[[#This Row],[w (limit)]]*Current_CaseMix/$L$797,Table1[[#This Row],[w (limit)]]),10)</f>
        <v>1.5757044501999999</v>
      </c>
      <c r="N657" s="41">
        <f>Table1[[#This Row],[n]]</f>
        <v>18</v>
      </c>
      <c r="O657" s="56">
        <v>2.0997602948903515</v>
      </c>
      <c r="P657" s="40">
        <f>Table1[[#This Row],[W (proposed)]]/Table1[[#This Row],[W (curr)]]-1</f>
        <v>-0.24957889048841053</v>
      </c>
      <c r="Q657" s="41">
        <f>RANK(Table1[[#This Row],[∆W%]],Table1[∆W%])</f>
        <v>718</v>
      </c>
      <c r="R657" s="55">
        <f>Table1[W (proposed)]-Table1[[#This Row],[W (curr)]]</f>
        <v>-0.5240558446903516</v>
      </c>
      <c r="S657" s="46"/>
      <c r="T657" s="45"/>
      <c r="U657" s="45"/>
      <c r="V657" s="45"/>
      <c r="W657" s="45"/>
    </row>
    <row r="658" spans="1:23" s="43" customFormat="1">
      <c r="A658" s="36">
        <v>158162</v>
      </c>
      <c r="B658" s="36" t="s">
        <v>23</v>
      </c>
      <c r="C658" s="36" t="s">
        <v>655</v>
      </c>
      <c r="D658" s="36">
        <v>15816</v>
      </c>
      <c r="E658" s="36">
        <v>2</v>
      </c>
      <c r="F658" s="37">
        <v>13</v>
      </c>
      <c r="G658" s="38">
        <v>11762.247700000002</v>
      </c>
      <c r="H658" s="38">
        <f>Table1[[#This Row],[Cost]]+IF(Table1[[#This Row],[n]]=0,0,IFERROR(VLOOKUP(Table1[[#This Row],[DRG]],HCPCs,5,0),0))</f>
        <v>11810.442965384616</v>
      </c>
      <c r="I658" s="39">
        <v>1.0646993594384608</v>
      </c>
      <c r="J658" s="39">
        <f>Table1[[#This Row],[W (3M)]]-IFERROR((Table1[[#This Row],[W (3M)]]-Table1[[#This Row],[Adjusted Cost]]*Casemix/TotalCost)*EXP(-a/Table1[[#This Row],[n]]),)</f>
        <v>1.3854133826566812</v>
      </c>
      <c r="K658" s="39">
        <f>VLOOKUP(Table1[[#This Row],[BaseDRG]],BaseDRGTable,13+Table1[[#This Row],[severity]],FALSE)</f>
        <v>1.3854133826566812</v>
      </c>
      <c r="L658" s="39">
        <f>IF(Table1[[#This Row],[W (severity)]]&lt;Table1[[#This Row],[W (curr)]],MAX(Table1[[#This Row],[W (severity)]],0.7*Table1[[#This Row],[W (curr)]]),Table1[[#This Row],[W (severity)]])</f>
        <v>1.8687930272951718</v>
      </c>
      <c r="M658" s="39">
        <f>ROUND(IF(VLOOKUP(Table1[[#This Row],[BaseDRG]],BaseDRGTable,8,0)&gt;0,Table1[[#This Row],[w (limit)]]*Current_CaseMix/$L$797,Table1[[#This Row],[w (limit)]]),10)</f>
        <v>2.0034024814000002</v>
      </c>
      <c r="N658" s="41">
        <f>Table1[[#This Row],[n]]</f>
        <v>13</v>
      </c>
      <c r="O658" s="56">
        <v>2.6697043247073884</v>
      </c>
      <c r="P658" s="40">
        <f>Table1[[#This Row],[W (proposed)]]/Table1[[#This Row],[W (curr)]]-1</f>
        <v>-0.24957889049395676</v>
      </c>
      <c r="Q658" s="41">
        <f>RANK(Table1[[#This Row],[∆W%]],Table1[∆W%])</f>
        <v>737</v>
      </c>
      <c r="R658" s="55">
        <f>Table1[W (proposed)]-Table1[[#This Row],[W (curr)]]</f>
        <v>-0.66630184330738818</v>
      </c>
      <c r="S658" s="46"/>
      <c r="T658" s="45"/>
      <c r="U658" s="45"/>
      <c r="V658" s="45"/>
      <c r="W658" s="45"/>
    </row>
    <row r="659" spans="1:23" s="43" customFormat="1">
      <c r="A659" s="36">
        <v>158163</v>
      </c>
      <c r="B659" s="36" t="s">
        <v>23</v>
      </c>
      <c r="C659" s="36" t="s">
        <v>811</v>
      </c>
      <c r="D659" s="36">
        <v>15816</v>
      </c>
      <c r="E659" s="36">
        <v>3</v>
      </c>
      <c r="F659" s="37">
        <v>109</v>
      </c>
      <c r="G659" s="38">
        <v>14465.763365759936</v>
      </c>
      <c r="H659" s="38">
        <f>Table1[[#This Row],[Cost]]+IF(Table1[[#This Row],[n]]=0,0,IFERROR(VLOOKUP(Table1[[#This Row],[DRG]],HCPCs,5,0),0))</f>
        <v>14465.763365759936</v>
      </c>
      <c r="I659" s="39">
        <v>1.5755043994181817</v>
      </c>
      <c r="J659" s="39">
        <f>Table1[[#This Row],[W (3M)]]-IFERROR((Table1[[#This Row],[W (3M)]]-Table1[[#This Row],[Adjusted Cost]]*Casemix/TotalCost)*EXP(-a/Table1[[#This Row],[n]]),)</f>
        <v>1.720756170307022</v>
      </c>
      <c r="K659" s="39">
        <f>VLOOKUP(Table1[[#This Row],[BaseDRG]],BaseDRGTable,13+Table1[[#This Row],[severity]],FALSE)</f>
        <v>1.720756170307022</v>
      </c>
      <c r="L659" s="39">
        <f>IF(Table1[[#This Row],[W (severity)]]&lt;Table1[[#This Row],[W (curr)]],MAX(Table1[[#This Row],[W (severity)]],0.7*Table1[[#This Row],[W (curr)]]),Table1[[#This Row],[W (severity)]])</f>
        <v>2.7653737273387962</v>
      </c>
      <c r="M659" s="39">
        <f>ROUND(IF(VLOOKUP(Table1[[#This Row],[BaseDRG]],BaseDRGTable,8,0)&gt;0,Table1[[#This Row],[w (limit)]]*Current_CaseMix/$L$797,Table1[[#This Row],[w (limit)]]),10)</f>
        <v>2.9645640295</v>
      </c>
      <c r="N659" s="41">
        <f>Table1[[#This Row],[n]]</f>
        <v>109</v>
      </c>
      <c r="O659" s="56">
        <v>3.9505338961982805</v>
      </c>
      <c r="P659" s="40">
        <f>Table1[[#This Row],[W (proposed)]]/Table1[[#This Row],[W (curr)]]-1</f>
        <v>-0.24957889050062565</v>
      </c>
      <c r="Q659" s="41">
        <f>RANK(Table1[[#This Row],[∆W%]],Table1[∆W%])</f>
        <v>755</v>
      </c>
      <c r="R659" s="55">
        <f>Table1[W (proposed)]-Table1[[#This Row],[W (curr)]]</f>
        <v>-0.98596986669828057</v>
      </c>
      <c r="S659" s="46"/>
      <c r="T659" s="45"/>
      <c r="U659" s="45"/>
      <c r="V659" s="45"/>
      <c r="W659" s="45"/>
    </row>
    <row r="660" spans="1:23" s="43" customFormat="1">
      <c r="A660" s="36">
        <v>158171</v>
      </c>
      <c r="B660" s="36" t="s">
        <v>23</v>
      </c>
      <c r="C660" s="36" t="s">
        <v>303</v>
      </c>
      <c r="D660" s="36">
        <v>15817</v>
      </c>
      <c r="E660" s="36">
        <v>1</v>
      </c>
      <c r="F660" s="37">
        <v>14623</v>
      </c>
      <c r="G660" s="38">
        <v>1196.9067285127319</v>
      </c>
      <c r="H660" s="38">
        <f>Table1[[#This Row],[Cost]]+IF(Table1[[#This Row],[n]]=0,0,IFERROR(VLOOKUP(Table1[[#This Row],[DRG]],HCPCs,5,0),0))</f>
        <v>1196.9067285127319</v>
      </c>
      <c r="I660" s="39">
        <v>0.1149000625398103</v>
      </c>
      <c r="J660" s="39">
        <f>Table1[[#This Row],[W (3M)]]-IFERROR((Table1[[#This Row],[W (3M)]]-Table1[[#This Row],[Adjusted Cost]]*Casemix/TotalCost)*EXP(-a/Table1[[#This Row],[n]]),)</f>
        <v>0.14246351540598126</v>
      </c>
      <c r="K660" s="39">
        <f>VLOOKUP(Table1[[#This Row],[BaseDRG]],BaseDRGTable,13+Table1[[#This Row],[severity]],FALSE)</f>
        <v>0.14246351540598126</v>
      </c>
      <c r="L660" s="39">
        <f>IF(Table1[[#This Row],[W (severity)]]&lt;Table1[[#This Row],[W (curr)]],MAX(Table1[[#This Row],[W (severity)]],0.7*Table1[[#This Row],[W (curr)]]),Table1[[#This Row],[W (severity)]])</f>
        <v>0.25639917354358377</v>
      </c>
      <c r="M660" s="39">
        <f>ROUND(IF(VLOOKUP(Table1[[#This Row],[BaseDRG]],BaseDRGTable,8,0)&gt;0,Table1[[#This Row],[w (limit)]]*Current_CaseMix/$L$797,Table1[[#This Row],[w (limit)]]),10)</f>
        <v>0.27486764609999997</v>
      </c>
      <c r="N660" s="41">
        <f>Table1[[#This Row],[n]]</f>
        <v>14623</v>
      </c>
      <c r="O660" s="56">
        <v>0.36628453363369112</v>
      </c>
      <c r="P660" s="40">
        <f>Table1[[#This Row],[W (proposed)]]/Table1[[#This Row],[W (curr)]]-1</f>
        <v>-0.24957889056029348</v>
      </c>
      <c r="Q660" s="41">
        <f>RANK(Table1[[#This Row],[∆W%]],Table1[∆W%])</f>
        <v>787</v>
      </c>
      <c r="R660" s="55">
        <f>Table1[W (proposed)]-Table1[[#This Row],[W (curr)]]</f>
        <v>-9.1416887533691149E-2</v>
      </c>
      <c r="S660" s="46"/>
      <c r="T660" s="45"/>
      <c r="U660" s="45"/>
      <c r="V660" s="45"/>
      <c r="W660" s="45"/>
    </row>
    <row r="661" spans="1:23" s="43" customFormat="1">
      <c r="A661" s="36">
        <v>158172</v>
      </c>
      <c r="B661" s="36" t="s">
        <v>23</v>
      </c>
      <c r="C661" s="36" t="s">
        <v>804</v>
      </c>
      <c r="D661" s="36">
        <v>15817</v>
      </c>
      <c r="E661" s="36">
        <v>2</v>
      </c>
      <c r="F661" s="37">
        <v>269</v>
      </c>
      <c r="G661" s="38">
        <v>8333.3976832584958</v>
      </c>
      <c r="H661" s="38">
        <f>Table1[[#This Row],[Cost]]+IF(Table1[[#This Row],[n]]=0,0,IFERROR(VLOOKUP(Table1[[#This Row],[DRG]],HCPCs,5,0),0))</f>
        <v>8333.3976832584958</v>
      </c>
      <c r="I661" s="39">
        <v>0.24870044638061195</v>
      </c>
      <c r="J661" s="39">
        <f>Table1[[#This Row],[W (3M)]]-IFERROR((Table1[[#This Row],[W (3M)]]-Table1[[#This Row],[Adjusted Cost]]*Casemix/TotalCost)*EXP(-a/Table1[[#This Row],[n]]),)</f>
        <v>0.98969794914158671</v>
      </c>
      <c r="K661" s="39">
        <f>VLOOKUP(Table1[[#This Row],[BaseDRG]],BaseDRGTable,13+Table1[[#This Row],[severity]],FALSE)</f>
        <v>0.98969794914158671</v>
      </c>
      <c r="L661" s="39">
        <f>IF(Table1[[#This Row],[W (severity)]]&lt;Table1[[#This Row],[W (curr)]],MAX(Table1[[#This Row],[W (severity)]],0.7*Table1[[#This Row],[W (curr)]]),Table1[[#This Row],[W (severity)]])</f>
        <v>0.98969794914158671</v>
      </c>
      <c r="M661" s="39">
        <f>ROUND(IF(VLOOKUP(Table1[[#This Row],[BaseDRG]],BaseDRGTable,8,0)&gt;0,Table1[[#This Row],[w (limit)]]*Current_CaseMix/$L$797,Table1[[#This Row],[w (limit)]]),10)</f>
        <v>1.0609860471999999</v>
      </c>
      <c r="N661" s="41">
        <f>Table1[[#This Row],[n]]</f>
        <v>269</v>
      </c>
      <c r="O661" s="56">
        <v>0.79282051726865532</v>
      </c>
      <c r="P661" s="40">
        <f>Table1[[#This Row],[W (proposed)]]/Table1[[#This Row],[W (curr)]]-1</f>
        <v>0.33824241942577515</v>
      </c>
      <c r="Q661" s="41">
        <f>RANK(Table1[[#This Row],[∆W%]],Table1[∆W%])</f>
        <v>154</v>
      </c>
      <c r="R661" s="55">
        <f>Table1[W (proposed)]-Table1[[#This Row],[W (curr)]]</f>
        <v>0.26816552993134457</v>
      </c>
      <c r="S661" s="46"/>
      <c r="T661" s="45"/>
      <c r="U661" s="45"/>
      <c r="V661" s="45"/>
      <c r="W661" s="45"/>
    </row>
    <row r="662" spans="1:23" s="43" customFormat="1">
      <c r="A662" s="36">
        <v>158173</v>
      </c>
      <c r="B662" s="36" t="s">
        <v>23</v>
      </c>
      <c r="C662" s="36" t="s">
        <v>798</v>
      </c>
      <c r="D662" s="36">
        <v>15817</v>
      </c>
      <c r="E662" s="36">
        <v>3</v>
      </c>
      <c r="F662" s="37">
        <v>123</v>
      </c>
      <c r="G662" s="38">
        <v>16684.38029431488</v>
      </c>
      <c r="H662" s="38">
        <f>Table1[[#This Row],[Cost]]+IF(Table1[[#This Row],[n]]=0,0,IFERROR(VLOOKUP(Table1[[#This Row],[DRG]],HCPCs,5,0),0))</f>
        <v>16684.38029431488</v>
      </c>
      <c r="I662" s="39">
        <v>0.77200066342187457</v>
      </c>
      <c r="J662" s="39">
        <f>Table1[[#This Row],[W (3M)]]-IFERROR((Table1[[#This Row],[W (3M)]]-Table1[[#This Row],[Adjusted Cost]]*Casemix/TotalCost)*EXP(-a/Table1[[#This Row],[n]]),)</f>
        <v>1.9780332923358861</v>
      </c>
      <c r="K662" s="39">
        <f>VLOOKUP(Table1[[#This Row],[BaseDRG]],BaseDRGTable,13+Table1[[#This Row],[severity]],FALSE)</f>
        <v>1.9780332923358861</v>
      </c>
      <c r="L662" s="39">
        <f>IF(Table1[[#This Row],[W (severity)]]&lt;Table1[[#This Row],[W (curr)]],MAX(Table1[[#This Row],[W (severity)]],0.7*Table1[[#This Row],[W (curr)]]),Table1[[#This Row],[W (severity)]])</f>
        <v>1.9780332923358861</v>
      </c>
      <c r="M662" s="39">
        <f>ROUND(IF(VLOOKUP(Table1[[#This Row],[BaseDRG]],BaseDRGTable,8,0)&gt;0,Table1[[#This Row],[w (limit)]]*Current_CaseMix/$L$797,Table1[[#This Row],[w (limit)]]),10)</f>
        <v>2.1205113398000002</v>
      </c>
      <c r="N662" s="41">
        <f>Table1[[#This Row],[n]]</f>
        <v>123</v>
      </c>
      <c r="O662" s="56">
        <v>2.4610247959474107</v>
      </c>
      <c r="P662" s="40">
        <f>Table1[[#This Row],[W (proposed)]]/Table1[[#This Row],[W (curr)]]-1</f>
        <v>-0.13836246457497581</v>
      </c>
      <c r="Q662" s="41">
        <f>RANK(Table1[[#This Row],[∆W%]],Table1[∆W%])</f>
        <v>579</v>
      </c>
      <c r="R662" s="55">
        <f>Table1[W (proposed)]-Table1[[#This Row],[W (curr)]]</f>
        <v>-0.34051345614741058</v>
      </c>
      <c r="S662" s="46"/>
      <c r="T662" s="45"/>
      <c r="U662" s="45"/>
      <c r="V662" s="45"/>
      <c r="W662" s="45"/>
    </row>
    <row r="663" spans="1:23" s="43" customFormat="1">
      <c r="A663" s="36">
        <v>161101</v>
      </c>
      <c r="B663" s="36" t="s">
        <v>24</v>
      </c>
      <c r="C663" s="36" t="s">
        <v>192</v>
      </c>
      <c r="D663" s="36">
        <v>16110</v>
      </c>
      <c r="E663" s="36">
        <v>1</v>
      </c>
      <c r="F663" s="37">
        <v>1</v>
      </c>
      <c r="G663" s="38">
        <v>2104.5</v>
      </c>
      <c r="H663" s="38">
        <f>Table1[[#This Row],[Cost]]+IF(Table1[[#This Row],[n]]=0,0,IFERROR(VLOOKUP(Table1[[#This Row],[DRG]],HCPCs,5,0),0))</f>
        <v>2104.5</v>
      </c>
      <c r="I663" s="39">
        <v>6.3548410433999996</v>
      </c>
      <c r="J663" s="39">
        <f>Table1[[#This Row],[W (3M)]]-IFERROR((Table1[[#This Row],[W (3M)]]-Table1[[#This Row],[Adjusted Cost]]*Casemix/TotalCost)*EXP(-a/Table1[[#This Row],[n]]),)</f>
        <v>3.6119809925327591</v>
      </c>
      <c r="K663" s="39">
        <f>VLOOKUP(Table1[[#This Row],[BaseDRG]],BaseDRGTable,13+Table1[[#This Row],[severity]],FALSE)</f>
        <v>3.6119809925327591</v>
      </c>
      <c r="L663" s="39">
        <f>IF(Table1[[#This Row],[W (severity)]]&lt;Table1[[#This Row],[W (curr)]],MAX(Table1[[#This Row],[W (severity)]],0.7*Table1[[#This Row],[W (curr)]]),Table1[[#This Row],[W (severity)]])</f>
        <v>3.6119809925327591</v>
      </c>
      <c r="M663" s="39">
        <f>ROUND(IF(VLOOKUP(Table1[[#This Row],[BaseDRG]],BaseDRGTable,8,0)&gt;0,Table1[[#This Row],[w (limit)]]*Current_CaseMix/$L$797,Table1[[#This Row],[w (limit)]]),10)</f>
        <v>3.8721525484999999</v>
      </c>
      <c r="N663" s="41">
        <f>Table1[[#This Row],[n]]</f>
        <v>1</v>
      </c>
      <c r="O663" s="56">
        <v>3.6068568425153562</v>
      </c>
      <c r="P663" s="40">
        <f>Table1[[#This Row],[W (proposed)]]/Table1[[#This Row],[W (curr)]]-1</f>
        <v>7.3553156548245902E-2</v>
      </c>
      <c r="Q663" s="41">
        <f>RANK(Table1[[#This Row],[∆W%]],Table1[∆W%])</f>
        <v>331</v>
      </c>
      <c r="R663" s="48">
        <f>Table1[W (proposed)]-Table1[[#This Row],[W (curr)]]</f>
        <v>0.26529570598464369</v>
      </c>
      <c r="S663" s="46"/>
      <c r="T663" s="45"/>
      <c r="U663" s="45"/>
      <c r="V663" s="45"/>
      <c r="W663" s="45"/>
    </row>
    <row r="664" spans="1:23" s="43" customFormat="1">
      <c r="A664" s="36">
        <v>161102</v>
      </c>
      <c r="B664" s="36" t="s">
        <v>24</v>
      </c>
      <c r="C664" s="36" t="s">
        <v>509</v>
      </c>
      <c r="D664" s="36">
        <v>16110</v>
      </c>
      <c r="E664" s="36">
        <v>2</v>
      </c>
      <c r="F664" s="37">
        <v>0</v>
      </c>
      <c r="G664" s="38">
        <v>0</v>
      </c>
      <c r="H664" s="38">
        <f>Table1[[#This Row],[Cost]]+IF(Table1[[#This Row],[n]]=0,0,IFERROR(VLOOKUP(Table1[[#This Row],[DRG]],HCPCs,5,0),0))</f>
        <v>0</v>
      </c>
      <c r="I664" s="39">
        <v>9.6789051827500003</v>
      </c>
      <c r="J664" s="39">
        <f>Table1[[#This Row],[W (3M)]]-IFERROR((Table1[[#This Row],[W (3M)]]-Table1[[#This Row],[Adjusted Cost]]*Casemix/TotalCost)*EXP(-a/Table1[[#This Row],[n]]),)</f>
        <v>9.6789051827500003</v>
      </c>
      <c r="K664" s="39">
        <f>VLOOKUP(Table1[[#This Row],[BaseDRG]],BaseDRGTable,13+Table1[[#This Row],[severity]],FALSE)</f>
        <v>9.6789051827500003</v>
      </c>
      <c r="L664" s="39">
        <f>IF(Table1[[#This Row],[W (severity)]]&lt;Table1[[#This Row],[W (curr)]],MAX(Table1[[#This Row],[W (severity)]],0.7*Table1[[#This Row],[W (curr)]]),Table1[[#This Row],[W (severity)]])</f>
        <v>9.6789051827500003</v>
      </c>
      <c r="M664" s="39">
        <f>ROUND(IF(VLOOKUP(Table1[[#This Row],[BaseDRG]],BaseDRGTable,8,0)&gt;0,Table1[[#This Row],[w (limit)]]*Current_CaseMix/$L$797,Table1[[#This Row],[w (limit)]]),10)</f>
        <v>10.3760782372</v>
      </c>
      <c r="N664" s="41">
        <f>Table1[[#This Row],[n]]</f>
        <v>0</v>
      </c>
      <c r="O664" s="56">
        <v>9.7754018510285228</v>
      </c>
      <c r="P664" s="40">
        <f>Table1[[#This Row],[W (proposed)]]/Table1[[#This Row],[W (curr)]]-1</f>
        <v>6.1447743563429746E-2</v>
      </c>
      <c r="Q664" s="41">
        <f>RANK(Table1[[#This Row],[∆W%]],Table1[∆W%])</f>
        <v>348</v>
      </c>
      <c r="R664" s="48">
        <f>Table1[W (proposed)]-Table1[[#This Row],[W (curr)]]</f>
        <v>0.60067638617147701</v>
      </c>
      <c r="S664" s="46"/>
      <c r="T664" s="45"/>
      <c r="U664" s="45"/>
      <c r="V664" s="45"/>
      <c r="W664" s="45"/>
    </row>
    <row r="665" spans="1:23" s="43" customFormat="1">
      <c r="A665" s="36">
        <v>161103</v>
      </c>
      <c r="B665" s="36" t="s">
        <v>24</v>
      </c>
      <c r="C665" s="36" t="s">
        <v>516</v>
      </c>
      <c r="D665" s="36">
        <v>16110</v>
      </c>
      <c r="E665" s="36">
        <v>3</v>
      </c>
      <c r="F665" s="37">
        <v>0</v>
      </c>
      <c r="G665" s="38">
        <v>0</v>
      </c>
      <c r="H665" s="38">
        <f>Table1[[#This Row],[Cost]]+IF(Table1[[#This Row],[n]]=0,0,IFERROR(VLOOKUP(Table1[[#This Row],[DRG]],HCPCs,5,0),0))</f>
        <v>0</v>
      </c>
      <c r="I665" s="39">
        <v>13.1175682512</v>
      </c>
      <c r="J665" s="39">
        <f>Table1[[#This Row],[W (3M)]]-IFERROR((Table1[[#This Row],[W (3M)]]-Table1[[#This Row],[Adjusted Cost]]*Casemix/TotalCost)*EXP(-a/Table1[[#This Row],[n]]),)</f>
        <v>13.1175682512</v>
      </c>
      <c r="K665" s="39">
        <f>VLOOKUP(Table1[[#This Row],[BaseDRG]],BaseDRGTable,13+Table1[[#This Row],[severity]],FALSE)</f>
        <v>13.1175682512</v>
      </c>
      <c r="L665" s="39">
        <f>IF(Table1[[#This Row],[W (severity)]]&lt;Table1[[#This Row],[W (curr)]],MAX(Table1[[#This Row],[W (severity)]],0.7*Table1[[#This Row],[W (curr)]]),Table1[[#This Row],[W (severity)]])</f>
        <v>13.1175682512</v>
      </c>
      <c r="M665" s="39">
        <f>ROUND(IF(VLOOKUP(Table1[[#This Row],[BaseDRG]],BaseDRGTable,8,0)&gt;0,Table1[[#This Row],[w (limit)]]*Current_CaseMix/$L$797,Table1[[#This Row],[w (limit)]]),10)</f>
        <v>14.0624287445</v>
      </c>
      <c r="N665" s="41">
        <f>Table1[[#This Row],[n]]</f>
        <v>0</v>
      </c>
      <c r="O665" s="56">
        <v>13.248347673898845</v>
      </c>
      <c r="P665" s="40">
        <f>Table1[[#This Row],[W (proposed)]]/Table1[[#This Row],[W (curr)]]-1</f>
        <v>6.144774357069549E-2</v>
      </c>
      <c r="Q665" s="41">
        <f>RANK(Table1[[#This Row],[∆W%]],Table1[∆W%])</f>
        <v>345</v>
      </c>
      <c r="R665" s="48">
        <f>Table1[W (proposed)]-Table1[[#This Row],[W (curr)]]</f>
        <v>0.81408107060115498</v>
      </c>
      <c r="S665" s="46"/>
      <c r="T665" s="45"/>
      <c r="U665" s="45"/>
      <c r="V665" s="45"/>
      <c r="W665" s="45"/>
    </row>
    <row r="666" spans="1:23" s="43" customFormat="1">
      <c r="A666" s="36">
        <v>161111</v>
      </c>
      <c r="B666" s="36" t="s">
        <v>24</v>
      </c>
      <c r="C666" s="36" t="s">
        <v>232</v>
      </c>
      <c r="D666" s="36">
        <v>16111</v>
      </c>
      <c r="E666" s="36">
        <v>1</v>
      </c>
      <c r="F666" s="37">
        <v>5</v>
      </c>
      <c r="G666" s="38">
        <v>7928.5890599999984</v>
      </c>
      <c r="H666" s="38">
        <f>Table1[[#This Row],[Cost]]+IF(Table1[[#This Row],[n]]=0,0,IFERROR(VLOOKUP(Table1[[#This Row],[DRG]],HCPCs,5,0),0))</f>
        <v>8025.35273214058</v>
      </c>
      <c r="I666" s="39">
        <v>1.5023960377375001</v>
      </c>
      <c r="J666" s="39">
        <f>Table1[[#This Row],[W (3M)]]-IFERROR((Table1[[#This Row],[W (3M)]]-Table1[[#This Row],[Adjusted Cost]]*Casemix/TotalCost)*EXP(-a/Table1[[#This Row],[n]]),)</f>
        <v>1.0361396222026844</v>
      </c>
      <c r="K666" s="39">
        <f>VLOOKUP(Table1[[#This Row],[BaseDRG]],BaseDRGTable,13+Table1[[#This Row],[severity]],FALSE)</f>
        <v>1.0361396222026844</v>
      </c>
      <c r="L666" s="39">
        <f>IF(Table1[[#This Row],[W (severity)]]&lt;Table1[[#This Row],[W (curr)]],MAX(Table1[[#This Row],[W (severity)]],0.7*Table1[[#This Row],[W (curr)]]),Table1[[#This Row],[W (severity)]])</f>
        <v>1.0361396222026844</v>
      </c>
      <c r="M666" s="39">
        <f>ROUND(IF(VLOOKUP(Table1[[#This Row],[BaseDRG]],BaseDRGTable,8,0)&gt;0,Table1[[#This Row],[w (limit)]]*Current_CaseMix/$L$797,Table1[[#This Row],[w (limit)]]),10)</f>
        <v>1.1107729212999999</v>
      </c>
      <c r="N666" s="41">
        <f>Table1[[#This Row],[n]]</f>
        <v>5</v>
      </c>
      <c r="O666" s="56">
        <v>0.81744882972068822</v>
      </c>
      <c r="P666" s="40">
        <f>Table1[[#This Row],[W (proposed)]]/Table1[[#This Row],[W (curr)]]-1</f>
        <v>0.35882868861594286</v>
      </c>
      <c r="Q666" s="41">
        <f>RANK(Table1[[#This Row],[∆W%]],Table1[∆W%])</f>
        <v>143</v>
      </c>
      <c r="R666" s="55">
        <f>Table1[W (proposed)]-Table1[[#This Row],[W (curr)]]</f>
        <v>0.29332409157931172</v>
      </c>
      <c r="S666" s="46"/>
      <c r="T666" s="45"/>
      <c r="U666" s="45"/>
      <c r="V666" s="45"/>
      <c r="W666" s="45"/>
    </row>
    <row r="667" spans="1:23" s="43" customFormat="1">
      <c r="A667" s="36">
        <v>161112</v>
      </c>
      <c r="B667" s="36" t="s">
        <v>24</v>
      </c>
      <c r="C667" s="36" t="s">
        <v>694</v>
      </c>
      <c r="D667" s="36">
        <v>16111</v>
      </c>
      <c r="E667" s="36">
        <v>2</v>
      </c>
      <c r="F667" s="37">
        <v>4</v>
      </c>
      <c r="G667" s="38">
        <v>21508.210050000002</v>
      </c>
      <c r="H667" s="38">
        <f>Table1[[#This Row],[Cost]]+IF(Table1[[#This Row],[n]]=0,0,IFERROR(VLOOKUP(Table1[[#This Row],[DRG]],HCPCs,5,0),0))</f>
        <v>21741.957602415452</v>
      </c>
      <c r="I667" s="39">
        <v>2.415095199828571</v>
      </c>
      <c r="J667" s="39">
        <f>Table1[[#This Row],[W (3M)]]-IFERROR((Table1[[#This Row],[W (3M)]]-Table1[[#This Row],[Adjusted Cost]]*Casemix/TotalCost)*EXP(-a/Table1[[#This Row],[n]]),)</f>
        <v>2.5565714096233125</v>
      </c>
      <c r="K667" s="39">
        <f>VLOOKUP(Table1[[#This Row],[BaseDRG]],BaseDRGTable,13+Table1[[#This Row],[severity]],FALSE)</f>
        <v>2.5565714096233125</v>
      </c>
      <c r="L667" s="39">
        <f>IF(Table1[[#This Row],[W (severity)]]&lt;Table1[[#This Row],[W (curr)]],MAX(Table1[[#This Row],[W (severity)]],0.7*Table1[[#This Row],[W (curr)]]),Table1[[#This Row],[W (severity)]])</f>
        <v>2.5565714096233125</v>
      </c>
      <c r="M667" s="39">
        <f>ROUND(IF(VLOOKUP(Table1[[#This Row],[BaseDRG]],BaseDRGTable,8,0)&gt;0,Table1[[#This Row],[w (limit)]]*Current_CaseMix/$L$797,Table1[[#This Row],[w (limit)]]),10)</f>
        <v>2.7407216482000001</v>
      </c>
      <c r="N667" s="41">
        <f>Table1[[#This Row],[n]]</f>
        <v>4</v>
      </c>
      <c r="O667" s="56">
        <v>1.3140454947797551</v>
      </c>
      <c r="P667" s="40">
        <f>Table1[[#This Row],[W (proposed)]]/Table1[[#This Row],[W (curr)]]-1</f>
        <v>1.0857129065073714</v>
      </c>
      <c r="Q667" s="41">
        <f>RANK(Table1[[#This Row],[∆W%]],Table1[∆W%])</f>
        <v>26</v>
      </c>
      <c r="R667" s="55">
        <f>Table1[W (proposed)]-Table1[[#This Row],[W (curr)]]</f>
        <v>1.426676153420245</v>
      </c>
      <c r="S667" s="46"/>
      <c r="T667" s="45"/>
      <c r="U667" s="45"/>
      <c r="V667" s="45"/>
      <c r="W667" s="45"/>
    </row>
    <row r="668" spans="1:23" s="43" customFormat="1">
      <c r="A668" s="36">
        <v>161113</v>
      </c>
      <c r="B668" s="36" t="s">
        <v>24</v>
      </c>
      <c r="C668" s="36" t="s">
        <v>704</v>
      </c>
      <c r="D668" s="36">
        <v>16111</v>
      </c>
      <c r="E668" s="36">
        <v>3</v>
      </c>
      <c r="F668" s="37">
        <v>4</v>
      </c>
      <c r="G668" s="38">
        <v>81140.201395365002</v>
      </c>
      <c r="H668" s="38">
        <f>Table1[[#This Row],[Cost]]+IF(Table1[[#This Row],[n]]=0,0,IFERROR(VLOOKUP(Table1[[#This Row],[DRG]],HCPCs,5,0),0))</f>
        <v>81140.201395365002</v>
      </c>
      <c r="I668" s="39">
        <v>5.3911975681285709</v>
      </c>
      <c r="J668" s="39">
        <f>Table1[[#This Row],[W (3M)]]-IFERROR((Table1[[#This Row],[W (3M)]]-Table1[[#This Row],[Adjusted Cost]]*Casemix/TotalCost)*EXP(-a/Table1[[#This Row],[n]]),)</f>
        <v>8.88450213944847</v>
      </c>
      <c r="K668" s="39">
        <f>VLOOKUP(Table1[[#This Row],[BaseDRG]],BaseDRGTable,13+Table1[[#This Row],[severity]],FALSE)</f>
        <v>8.88450213944847</v>
      </c>
      <c r="L668" s="39">
        <f>IF(Table1[[#This Row],[W (severity)]]&lt;Table1[[#This Row],[W (curr)]],MAX(Table1[[#This Row],[W (severity)]],0.7*Table1[[#This Row],[W (curr)]]),Table1[[#This Row],[W (severity)]])</f>
        <v>8.88450213944847</v>
      </c>
      <c r="M668" s="39">
        <f>ROUND(IF(VLOOKUP(Table1[[#This Row],[BaseDRG]],BaseDRGTable,8,0)&gt;0,Table1[[#This Row],[w (limit)]]*Current_CaseMix/$L$797,Table1[[#This Row],[w (limit)]]),10)</f>
        <v>9.5244542185000007</v>
      </c>
      <c r="N668" s="41">
        <f>Table1[[#This Row],[n]]</f>
        <v>4</v>
      </c>
      <c r="O668" s="56">
        <v>2.9333331772469173</v>
      </c>
      <c r="P668" s="40">
        <f>Table1[[#This Row],[W (proposed)]]/Table1[[#This Row],[W (curr)]]-1</f>
        <v>2.2469732018096855</v>
      </c>
      <c r="Q668" s="41">
        <f>RANK(Table1[[#This Row],[∆W%]],Table1[∆W%])</f>
        <v>11</v>
      </c>
      <c r="R668" s="55">
        <f>Table1[W (proposed)]-Table1[[#This Row],[W (curr)]]</f>
        <v>6.5911210412530838</v>
      </c>
      <c r="S668" s="46"/>
      <c r="T668" s="45"/>
      <c r="U668" s="45"/>
      <c r="V668" s="45"/>
      <c r="W668" s="45"/>
    </row>
    <row r="669" spans="1:23" s="43" customFormat="1">
      <c r="A669" s="36">
        <v>161201</v>
      </c>
      <c r="B669" s="36" t="s">
        <v>24</v>
      </c>
      <c r="C669" s="36" t="s">
        <v>275</v>
      </c>
      <c r="D669" s="36">
        <v>16120</v>
      </c>
      <c r="E669" s="36">
        <v>1</v>
      </c>
      <c r="F669" s="37">
        <v>85</v>
      </c>
      <c r="G669" s="38">
        <v>5317.1106231523372</v>
      </c>
      <c r="H669" s="38">
        <f>Table1[[#This Row],[Cost]]+IF(Table1[[#This Row],[n]]=0,0,IFERROR(VLOOKUP(Table1[[#This Row],[DRG]],HCPCs,5,0),0))</f>
        <v>5317.1106231523372</v>
      </c>
      <c r="I669" s="39">
        <v>1.0380998370570407</v>
      </c>
      <c r="J669" s="39">
        <f>Table1[[#This Row],[W (3M)]]-IFERROR((Table1[[#This Row],[W (3M)]]-Table1[[#This Row],[Adjusted Cost]]*Casemix/TotalCost)*EXP(-a/Table1[[#This Row],[n]]),)</f>
        <v>0.63667921918501047</v>
      </c>
      <c r="K669" s="39">
        <f>VLOOKUP(Table1[[#This Row],[BaseDRG]],BaseDRGTable,13+Table1[[#This Row],[severity]],FALSE)</f>
        <v>0.63667921918501047</v>
      </c>
      <c r="L669" s="39">
        <f>IF(Table1[[#This Row],[W (severity)]]&lt;Table1[[#This Row],[W (curr)]],MAX(Table1[[#This Row],[W (severity)]],0.7*Table1[[#This Row],[W (curr)]]),Table1[[#This Row],[W (severity)]])</f>
        <v>0.63667921918501047</v>
      </c>
      <c r="M669" s="39">
        <f>ROUND(IF(VLOOKUP(Table1[[#This Row],[BaseDRG]],BaseDRGTable,8,0)&gt;0,Table1[[#This Row],[w (limit)]]*Current_CaseMix/$L$797,Table1[[#This Row],[w (limit)]]),10)</f>
        <v>0.68253932289999997</v>
      </c>
      <c r="N669" s="41">
        <f>Table1[[#This Row],[n]]</f>
        <v>85</v>
      </c>
      <c r="O669" s="56">
        <v>0.79111945063545253</v>
      </c>
      <c r="P669" s="40">
        <f>Table1[[#This Row],[W (proposed)]]/Table1[[#This Row],[W (curr)]]-1</f>
        <v>-0.13724871465141897</v>
      </c>
      <c r="Q669" s="41">
        <f>RANK(Table1[[#This Row],[∆W%]],Table1[∆W%])</f>
        <v>578</v>
      </c>
      <c r="R669" s="55">
        <f>Table1[W (proposed)]-Table1[[#This Row],[W (curr)]]</f>
        <v>-0.10858012773545256</v>
      </c>
      <c r="S669" s="46"/>
      <c r="T669" s="45"/>
      <c r="U669" s="45"/>
      <c r="V669" s="45"/>
      <c r="W669" s="45"/>
    </row>
    <row r="670" spans="1:23" s="43" customFormat="1">
      <c r="A670" s="36">
        <v>161202</v>
      </c>
      <c r="B670" s="36" t="s">
        <v>24</v>
      </c>
      <c r="C670" s="36" t="s">
        <v>394</v>
      </c>
      <c r="D670" s="36">
        <v>16120</v>
      </c>
      <c r="E670" s="36">
        <v>2</v>
      </c>
      <c r="F670" s="37">
        <v>20</v>
      </c>
      <c r="G670" s="38">
        <v>11996.627418947372</v>
      </c>
      <c r="H670" s="38">
        <f>Table1[[#This Row],[Cost]]+IF(Table1[[#This Row],[n]]=0,0,IFERROR(VLOOKUP(Table1[[#This Row],[DRG]],HCPCs,5,0),0))</f>
        <v>12035.798998709621</v>
      </c>
      <c r="I670" s="39">
        <v>1.7357973360312502</v>
      </c>
      <c r="J670" s="39">
        <f>Table1[[#This Row],[W (3M)]]-IFERROR((Table1[[#This Row],[W (3M)]]-Table1[[#This Row],[Adjusted Cost]]*Casemix/TotalCost)*EXP(-a/Table1[[#This Row],[n]]),)</f>
        <v>1.4444819606063111</v>
      </c>
      <c r="K670" s="39">
        <f>VLOOKUP(Table1[[#This Row],[BaseDRG]],BaseDRGTable,13+Table1[[#This Row],[severity]],FALSE)</f>
        <v>1.4444819606063111</v>
      </c>
      <c r="L670" s="39">
        <f>IF(Table1[[#This Row],[W (severity)]]&lt;Table1[[#This Row],[W (curr)]],MAX(Table1[[#This Row],[W (severity)]],0.7*Table1[[#This Row],[W (curr)]]),Table1[[#This Row],[W (severity)]])</f>
        <v>1.4444819606063111</v>
      </c>
      <c r="M670" s="39">
        <f>ROUND(IF(VLOOKUP(Table1[[#This Row],[BaseDRG]],BaseDRGTable,8,0)&gt;0,Table1[[#This Row],[w (limit)]]*Current_CaseMix/$L$797,Table1[[#This Row],[w (limit)]]),10)</f>
        <v>1.5485282222000001</v>
      </c>
      <c r="N670" s="41">
        <f>Table1[[#This Row],[n]]</f>
        <v>20</v>
      </c>
      <c r="O670" s="56">
        <v>1.4352207357098219</v>
      </c>
      <c r="P670" s="40">
        <f>Table1[[#This Row],[W (proposed)]]/Table1[[#This Row],[W (curr)]]-1</f>
        <v>7.8947776931427516E-2</v>
      </c>
      <c r="Q670" s="41">
        <f>RANK(Table1[[#This Row],[∆W%]],Table1[∆W%])</f>
        <v>328</v>
      </c>
      <c r="R670" s="55">
        <f>Table1[W (proposed)]-Table1[[#This Row],[W (curr)]]</f>
        <v>0.11330748649017819</v>
      </c>
      <c r="S670" s="46"/>
      <c r="T670" s="45"/>
      <c r="U670" s="45"/>
      <c r="V670" s="45"/>
      <c r="W670" s="45"/>
    </row>
    <row r="671" spans="1:23" s="43" customFormat="1">
      <c r="A671" s="36">
        <v>161203</v>
      </c>
      <c r="B671" s="36" t="s">
        <v>24</v>
      </c>
      <c r="C671" s="36" t="s">
        <v>632</v>
      </c>
      <c r="D671" s="36">
        <v>16120</v>
      </c>
      <c r="E671" s="36">
        <v>3</v>
      </c>
      <c r="F671" s="37">
        <v>2</v>
      </c>
      <c r="G671" s="38">
        <v>9461.0959999999995</v>
      </c>
      <c r="H671" s="38">
        <f>Table1[[#This Row],[Cost]]+IF(Table1[[#This Row],[n]]=0,0,IFERROR(VLOOKUP(Table1[[#This Row],[DRG]],HCPCs,5,0),0))</f>
        <v>9481.2111265175718</v>
      </c>
      <c r="I671" s="39">
        <v>3.3887988489999996</v>
      </c>
      <c r="J671" s="39">
        <f>Table1[[#This Row],[W (3M)]]-IFERROR((Table1[[#This Row],[W (3M)]]-Table1[[#This Row],[Adjusted Cost]]*Casemix/TotalCost)*EXP(-a/Table1[[#This Row],[n]]),)</f>
        <v>1.8736929861071856</v>
      </c>
      <c r="K671" s="39">
        <f>VLOOKUP(Table1[[#This Row],[BaseDRG]],BaseDRGTable,13+Table1[[#This Row],[severity]],FALSE)</f>
        <v>1.8736929861071856</v>
      </c>
      <c r="L671" s="39">
        <f>IF(Table1[[#This Row],[W (severity)]]&lt;Table1[[#This Row],[W (curr)]],MAX(Table1[[#This Row],[W (severity)]],0.7*Table1[[#This Row],[W (curr)]]),Table1[[#This Row],[W (severity)]])</f>
        <v>1.8736929861071856</v>
      </c>
      <c r="M671" s="39">
        <f>ROUND(IF(VLOOKUP(Table1[[#This Row],[BaseDRG]],BaseDRGTable,8,0)&gt;0,Table1[[#This Row],[w (limit)]]*Current_CaseMix/$L$797,Table1[[#This Row],[w (limit)]]),10)</f>
        <v>2.008655385</v>
      </c>
      <c r="N671" s="41">
        <f>Table1[[#This Row],[n]]</f>
        <v>2</v>
      </c>
      <c r="O671" s="56">
        <v>2.4915900179124328</v>
      </c>
      <c r="P671" s="40">
        <f>Table1[[#This Row],[W (proposed)]]/Table1[[#This Row],[W (curr)]]-1</f>
        <v>-0.19382588204340989</v>
      </c>
      <c r="Q671" s="41">
        <f>RANK(Table1[[#This Row],[∆W%]],Table1[∆W%])</f>
        <v>634</v>
      </c>
      <c r="R671" s="55">
        <f>Table1[W (proposed)]-Table1[[#This Row],[W (curr)]]</f>
        <v>-0.48293463291243288</v>
      </c>
      <c r="S671" s="46"/>
      <c r="T671" s="45"/>
      <c r="U671" s="45"/>
      <c r="V671" s="45"/>
      <c r="W671" s="45"/>
    </row>
    <row r="672" spans="1:23" s="43" customFormat="1">
      <c r="A672" s="36">
        <v>164101</v>
      </c>
      <c r="B672" s="36" t="s">
        <v>24</v>
      </c>
      <c r="C672" s="36" t="s">
        <v>103</v>
      </c>
      <c r="D672" s="36">
        <v>16410</v>
      </c>
      <c r="E672" s="36">
        <v>1</v>
      </c>
      <c r="F672" s="37">
        <v>51</v>
      </c>
      <c r="G672" s="38">
        <v>4233.689309722221</v>
      </c>
      <c r="H672" s="38">
        <f>Table1[[#This Row],[Cost]]+IF(Table1[[#This Row],[n]]=0,0,IFERROR(VLOOKUP(Table1[[#This Row],[DRG]],HCPCs,5,0),0))</f>
        <v>4235.3437214869273</v>
      </c>
      <c r="I672" s="39">
        <v>0.68519960148860881</v>
      </c>
      <c r="J672" s="39">
        <f>Table1[[#This Row],[W (3M)]]-IFERROR((Table1[[#This Row],[W (3M)]]-Table1[[#This Row],[Adjusted Cost]]*Casemix/TotalCost)*EXP(-a/Table1[[#This Row],[n]]),)</f>
        <v>0.5069413638314425</v>
      </c>
      <c r="K672" s="39">
        <f>VLOOKUP(Table1[[#This Row],[BaseDRG]],BaseDRGTable,13+Table1[[#This Row],[severity]],FALSE)</f>
        <v>0.5069413638314425</v>
      </c>
      <c r="L672" s="39">
        <f>IF(Table1[[#This Row],[W (severity)]]&lt;Table1[[#This Row],[W (curr)]],MAX(Table1[[#This Row],[W (severity)]],0.7*Table1[[#This Row],[W (curr)]]),Table1[[#This Row],[W (severity)]])</f>
        <v>0.64203275454277076</v>
      </c>
      <c r="M672" s="39">
        <f>ROUND(IF(VLOOKUP(Table1[[#This Row],[BaseDRG]],BaseDRGTable,8,0)&gt;0,Table1[[#This Row],[w (limit)]]*Current_CaseMix/$L$797,Table1[[#This Row],[w (limit)]]),10)</f>
        <v>0.6882784743</v>
      </c>
      <c r="N672" s="41">
        <f>Table1[[#This Row],[n]]</f>
        <v>51</v>
      </c>
      <c r="O672" s="56">
        <v>0.91718964934681535</v>
      </c>
      <c r="P672" s="40">
        <f>Table1[[#This Row],[W (proposed)]]/Table1[[#This Row],[W (curr)]]-1</f>
        <v>-0.24957889048337656</v>
      </c>
      <c r="Q672" s="41">
        <f>RANK(Table1[[#This Row],[∆W%]],Table1[∆W%])</f>
        <v>696</v>
      </c>
      <c r="R672" s="55">
        <f>Table1[W (proposed)]-Table1[[#This Row],[W (curr)]]</f>
        <v>-0.22891117504681535</v>
      </c>
      <c r="S672" s="46"/>
      <c r="T672" s="45"/>
      <c r="U672" s="45"/>
      <c r="V672" s="45"/>
      <c r="W672" s="45"/>
    </row>
    <row r="673" spans="1:23" s="43" customFormat="1">
      <c r="A673" s="36">
        <v>164102</v>
      </c>
      <c r="B673" s="36" t="s">
        <v>24</v>
      </c>
      <c r="C673" s="36" t="s">
        <v>408</v>
      </c>
      <c r="D673" s="36">
        <v>16410</v>
      </c>
      <c r="E673" s="36">
        <v>2</v>
      </c>
      <c r="F673" s="37">
        <v>62</v>
      </c>
      <c r="G673" s="38">
        <v>8635.2171071754492</v>
      </c>
      <c r="H673" s="38">
        <f>Table1[[#This Row],[Cost]]+IF(Table1[[#This Row],[n]]=0,0,IFERROR(VLOOKUP(Table1[[#This Row],[DRG]],HCPCs,5,0),0))</f>
        <v>8642.5987831221428</v>
      </c>
      <c r="I673" s="39">
        <v>1.0198992243812499</v>
      </c>
      <c r="J673" s="39">
        <f>Table1[[#This Row],[W (3M)]]-IFERROR((Table1[[#This Row],[W (3M)]]-Table1[[#This Row],[Adjusted Cost]]*Casemix/TotalCost)*EXP(-a/Table1[[#This Row],[n]]),)</f>
        <v>1.0285954899808702</v>
      </c>
      <c r="K673" s="39">
        <f>VLOOKUP(Table1[[#This Row],[BaseDRG]],BaseDRGTable,13+Table1[[#This Row],[severity]],FALSE)</f>
        <v>1.0285954899808702</v>
      </c>
      <c r="L673" s="39">
        <f>IF(Table1[[#This Row],[W (severity)]]&lt;Table1[[#This Row],[W (curr)]],MAX(Table1[[#This Row],[W (severity)]],0.7*Table1[[#This Row],[W (curr)]]),Table1[[#This Row],[W (severity)]])</f>
        <v>1.0285954899808702</v>
      </c>
      <c r="M673" s="39">
        <f>ROUND(IF(VLOOKUP(Table1[[#This Row],[BaseDRG]],BaseDRGTable,8,0)&gt;0,Table1[[#This Row],[w (limit)]]*Current_CaseMix/$L$797,Table1[[#This Row],[w (limit)]]),10)</f>
        <v>1.1026853839999999</v>
      </c>
      <c r="N673" s="41">
        <f>Table1[[#This Row],[n]]</f>
        <v>62</v>
      </c>
      <c r="O673" s="56">
        <v>1.256821984914914</v>
      </c>
      <c r="P673" s="40">
        <f>Table1[[#This Row],[W (proposed)]]/Table1[[#This Row],[W (curr)]]-1</f>
        <v>-0.12263996235341879</v>
      </c>
      <c r="Q673" s="41">
        <f>RANK(Table1[[#This Row],[∆W%]],Table1[∆W%])</f>
        <v>565</v>
      </c>
      <c r="R673" s="55">
        <f>Table1[W (proposed)]-Table1[[#This Row],[W (curr)]]</f>
        <v>-0.1541366009149141</v>
      </c>
      <c r="S673" s="46"/>
      <c r="T673" s="45"/>
      <c r="U673" s="45"/>
      <c r="V673" s="45"/>
      <c r="W673" s="45"/>
    </row>
    <row r="674" spans="1:23" s="43" customFormat="1">
      <c r="A674" s="36">
        <v>164103</v>
      </c>
      <c r="B674" s="36" t="s">
        <v>24</v>
      </c>
      <c r="C674" s="36" t="s">
        <v>359</v>
      </c>
      <c r="D674" s="36">
        <v>16410</v>
      </c>
      <c r="E674" s="36">
        <v>3</v>
      </c>
      <c r="F674" s="37">
        <v>96</v>
      </c>
      <c r="G674" s="38">
        <v>11752.06930182941</v>
      </c>
      <c r="H674" s="38">
        <f>Table1[[#This Row],[Cost]]+IF(Table1[[#This Row],[n]]=0,0,IFERROR(VLOOKUP(Table1[[#This Row],[DRG]],HCPCs,5,0),0))</f>
        <v>11853.785289801019</v>
      </c>
      <c r="I674" s="39">
        <v>1.6045002069720014</v>
      </c>
      <c r="J674" s="39">
        <f>Table1[[#This Row],[W (3M)]]-IFERROR((Table1[[#This Row],[W (3M)]]-Table1[[#This Row],[Adjusted Cost]]*Casemix/TotalCost)*EXP(-a/Table1[[#This Row],[n]]),)</f>
        <v>1.4125348813318876</v>
      </c>
      <c r="K674" s="39">
        <f>VLOOKUP(Table1[[#This Row],[BaseDRG]],BaseDRGTable,13+Table1[[#This Row],[severity]],FALSE)</f>
        <v>1.4125348813318876</v>
      </c>
      <c r="L674" s="39">
        <f>IF(Table1[[#This Row],[W (severity)]]&lt;Table1[[#This Row],[W (curr)]],MAX(Table1[[#This Row],[W (severity)]],0.7*Table1[[#This Row],[W (curr)]]),Table1[[#This Row],[W (severity)]])</f>
        <v>1.4125348813318876</v>
      </c>
      <c r="M674" s="39">
        <f>ROUND(IF(VLOOKUP(Table1[[#This Row],[BaseDRG]],BaseDRGTable,8,0)&gt;0,Table1[[#This Row],[w (limit)]]*Current_CaseMix/$L$797,Table1[[#This Row],[w (limit)]]),10)</f>
        <v>1.5142799897999999</v>
      </c>
      <c r="N674" s="41">
        <f>Table1[[#This Row],[n]]</f>
        <v>96</v>
      </c>
      <c r="O674" s="56">
        <v>1.8941770614416569</v>
      </c>
      <c r="P674" s="40">
        <f>Table1[[#This Row],[W (proposed)]]/Table1[[#This Row],[W (curr)]]-1</f>
        <v>-0.20056048580406605</v>
      </c>
      <c r="Q674" s="41">
        <f>RANK(Table1[[#This Row],[∆W%]],Table1[∆W%])</f>
        <v>641</v>
      </c>
      <c r="R674" s="55">
        <f>Table1[W (proposed)]-Table1[[#This Row],[W (curr)]]</f>
        <v>-0.37989707164165698</v>
      </c>
      <c r="S674" s="46"/>
      <c r="T674" s="45"/>
      <c r="U674" s="45"/>
      <c r="V674" s="45"/>
      <c r="W674" s="45"/>
    </row>
    <row r="675" spans="1:23" s="43" customFormat="1">
      <c r="A675" s="36">
        <v>164111</v>
      </c>
      <c r="B675" s="36" t="s">
        <v>24</v>
      </c>
      <c r="C675" s="36" t="s">
        <v>71</v>
      </c>
      <c r="D675" s="36">
        <v>16411</v>
      </c>
      <c r="E675" s="36">
        <v>1</v>
      </c>
      <c r="F675" s="37">
        <v>145</v>
      </c>
      <c r="G675" s="38">
        <v>15583.980888321757</v>
      </c>
      <c r="H675" s="38">
        <f>Table1[[#This Row],[Cost]]+IF(Table1[[#This Row],[n]]=0,0,IFERROR(VLOOKUP(Table1[[#This Row],[DRG]],HCPCs,5,0),0))</f>
        <v>15583.980888321757</v>
      </c>
      <c r="I675" s="39">
        <v>0.84230013545999716</v>
      </c>
      <c r="J675" s="39">
        <f>Table1[[#This Row],[W (3M)]]-IFERROR((Table1[[#This Row],[W (3M)]]-Table1[[#This Row],[Adjusted Cost]]*Casemix/TotalCost)*EXP(-a/Table1[[#This Row],[n]]),)</f>
        <v>1.8493534784619565</v>
      </c>
      <c r="K675" s="39">
        <f>VLOOKUP(Table1[[#This Row],[BaseDRG]],BaseDRGTable,13+Table1[[#This Row],[severity]],FALSE)</f>
        <v>1.8493534784619565</v>
      </c>
      <c r="L675" s="39">
        <f>IF(Table1[[#This Row],[W (severity)]]&lt;Table1[[#This Row],[W (curr)]],MAX(Table1[[#This Row],[W (severity)]],0.7*Table1[[#This Row],[W (curr)]]),Table1[[#This Row],[W (severity)]])</f>
        <v>1.8493534784619565</v>
      </c>
      <c r="M675" s="39">
        <f>ROUND(IF(VLOOKUP(Table1[[#This Row],[BaseDRG]],BaseDRGTable,8,0)&gt;0,Table1[[#This Row],[w (limit)]]*Current_CaseMix/$L$797,Table1[[#This Row],[w (limit)]]),10)</f>
        <v>1.9825626988</v>
      </c>
      <c r="N675" s="41">
        <f>Table1[[#This Row],[n]]</f>
        <v>145</v>
      </c>
      <c r="O675" s="56">
        <v>1.2367139845071802</v>
      </c>
      <c r="P675" s="40">
        <f>Table1[[#This Row],[W (proposed)]]/Table1[[#This Row],[W (curr)]]-1</f>
        <v>0.60308909225283336</v>
      </c>
      <c r="Q675" s="41">
        <f>RANK(Table1[[#This Row],[∆W%]],Table1[∆W%])</f>
        <v>74</v>
      </c>
      <c r="R675" s="55">
        <f>Table1[W (proposed)]-Table1[[#This Row],[W (curr)]]</f>
        <v>0.74584871429281985</v>
      </c>
      <c r="S675" s="46"/>
      <c r="T675" s="45"/>
      <c r="U675" s="45"/>
      <c r="V675" s="45"/>
      <c r="W675" s="45"/>
    </row>
    <row r="676" spans="1:23" s="43" customFormat="1">
      <c r="A676" s="36">
        <v>164112</v>
      </c>
      <c r="B676" s="36" t="s">
        <v>24</v>
      </c>
      <c r="C676" s="36" t="s">
        <v>403</v>
      </c>
      <c r="D676" s="36">
        <v>16411</v>
      </c>
      <c r="E676" s="36">
        <v>2</v>
      </c>
      <c r="F676" s="37">
        <v>52</v>
      </c>
      <c r="G676" s="38">
        <v>13426.131713984378</v>
      </c>
      <c r="H676" s="38">
        <f>Table1[[#This Row],[Cost]]+IF(Table1[[#This Row],[n]]=0,0,IFERROR(VLOOKUP(Table1[[#This Row],[DRG]],HCPCs,5,0),0))</f>
        <v>13441.21602303301</v>
      </c>
      <c r="I676" s="39">
        <v>1.0029004102031236</v>
      </c>
      <c r="J676" s="39">
        <f>Table1[[#This Row],[W (3M)]]-IFERROR((Table1[[#This Row],[W (3M)]]-Table1[[#This Row],[Adjusted Cost]]*Casemix/TotalCost)*EXP(-a/Table1[[#This Row],[n]]),)</f>
        <v>1.5907627103950008</v>
      </c>
      <c r="K676" s="39">
        <f>VLOOKUP(Table1[[#This Row],[BaseDRG]],BaseDRGTable,13+Table1[[#This Row],[severity]],FALSE)</f>
        <v>2.2019673084193094</v>
      </c>
      <c r="L676" s="39">
        <f>IF(Table1[[#This Row],[W (severity)]]&lt;Table1[[#This Row],[W (curr)]],MAX(Table1[[#This Row],[W (severity)]],0.7*Table1[[#This Row],[W (curr)]]),Table1[[#This Row],[W (severity)]])</f>
        <v>2.2019673084193094</v>
      </c>
      <c r="M676" s="39">
        <f>ROUND(IF(VLOOKUP(Table1[[#This Row],[BaseDRG]],BaseDRGTable,8,0)&gt;0,Table1[[#This Row],[w (limit)]]*Current_CaseMix/$L$797,Table1[[#This Row],[w (limit)]]),10)</f>
        <v>2.3605753581000002</v>
      </c>
      <c r="N676" s="41">
        <f>Table1[[#This Row],[n]]</f>
        <v>52</v>
      </c>
      <c r="O676" s="56">
        <v>1.5090930962390283</v>
      </c>
      <c r="P676" s="40">
        <f>Table1[[#This Row],[W (proposed)]]/Table1[[#This Row],[W (curr)]]-1</f>
        <v>0.56423441600988133</v>
      </c>
      <c r="Q676" s="41">
        <f>RANK(Table1[[#This Row],[∆W%]],Table1[∆W%])</f>
        <v>85</v>
      </c>
      <c r="R676" s="55">
        <f>Table1[W (proposed)]-Table1[[#This Row],[W (curr)]]</f>
        <v>0.85148226186097187</v>
      </c>
      <c r="S676" s="46"/>
      <c r="T676" s="45"/>
      <c r="U676" s="45"/>
      <c r="V676" s="45"/>
      <c r="W676" s="45"/>
    </row>
    <row r="677" spans="1:23" s="43" customFormat="1">
      <c r="A677" s="36">
        <v>164113</v>
      </c>
      <c r="B677" s="36" t="s">
        <v>24</v>
      </c>
      <c r="C677" s="36" t="s">
        <v>756</v>
      </c>
      <c r="D677" s="36">
        <v>16411</v>
      </c>
      <c r="E677" s="36">
        <v>3</v>
      </c>
      <c r="F677" s="37">
        <v>41</v>
      </c>
      <c r="G677" s="38">
        <v>19753.004438295764</v>
      </c>
      <c r="H677" s="38">
        <f>Table1[[#This Row],[Cost]]+IF(Table1[[#This Row],[n]]=0,0,IFERROR(VLOOKUP(Table1[[#This Row],[DRG]],HCPCs,5,0),0))</f>
        <v>19814.222216492599</v>
      </c>
      <c r="I677" s="39">
        <v>1.6295005196666663</v>
      </c>
      <c r="J677" s="39">
        <f>Table1[[#This Row],[W (3M)]]-IFERROR((Table1[[#This Row],[W (3M)]]-Table1[[#This Row],[Adjusted Cost]]*Casemix/TotalCost)*EXP(-a/Table1[[#This Row],[n]]),)</f>
        <v>2.3443554149481263</v>
      </c>
      <c r="K677" s="39">
        <f>VLOOKUP(Table1[[#This Row],[BaseDRG]],BaseDRGTable,13+Table1[[#This Row],[severity]],FALSE)</f>
        <v>2.8132264979377513</v>
      </c>
      <c r="L677" s="39">
        <f>IF(Table1[[#This Row],[W (severity)]]&lt;Table1[[#This Row],[W (curr)]],MAX(Table1[[#This Row],[W (severity)]],0.7*Table1[[#This Row],[W (curr)]]),Table1[[#This Row],[W (severity)]])</f>
        <v>2.8132264979377513</v>
      </c>
      <c r="M677" s="39">
        <f>ROUND(IF(VLOOKUP(Table1[[#This Row],[BaseDRG]],BaseDRGTable,8,0)&gt;0,Table1[[#This Row],[w (limit)]]*Current_CaseMix/$L$797,Table1[[#This Row],[w (limit)]]),10)</f>
        <v>3.0158636426999998</v>
      </c>
      <c r="N677" s="41">
        <f>Table1[[#This Row],[n]]</f>
        <v>41</v>
      </c>
      <c r="O677" s="56">
        <v>1.8376518223506557</v>
      </c>
      <c r="P677" s="40">
        <f>Table1[[#This Row],[W (proposed)]]/Table1[[#This Row],[W (curr)]]-1</f>
        <v>0.64115073705432368</v>
      </c>
      <c r="Q677" s="41">
        <f>RANK(Table1[[#This Row],[∆W%]],Table1[∆W%])</f>
        <v>67</v>
      </c>
      <c r="R677" s="55">
        <f>Table1[W (proposed)]-Table1[[#This Row],[W (curr)]]</f>
        <v>1.1782118203493441</v>
      </c>
      <c r="S677" s="46"/>
      <c r="T677" s="45"/>
      <c r="U677" s="45"/>
      <c r="V677" s="45"/>
      <c r="W677" s="45"/>
    </row>
    <row r="678" spans="1:23" s="43" customFormat="1">
      <c r="A678" s="36">
        <v>164121</v>
      </c>
      <c r="B678" s="36" t="s">
        <v>24</v>
      </c>
      <c r="C678" s="36" t="s">
        <v>252</v>
      </c>
      <c r="D678" s="36">
        <v>16412</v>
      </c>
      <c r="E678" s="36">
        <v>1</v>
      </c>
      <c r="F678" s="37">
        <v>139</v>
      </c>
      <c r="G678" s="38">
        <v>4928.9816767271896</v>
      </c>
      <c r="H678" s="38">
        <f>Table1[[#This Row],[Cost]]+IF(Table1[[#This Row],[n]]=0,0,IFERROR(VLOOKUP(Table1[[#This Row],[DRG]],HCPCs,5,0),0))</f>
        <v>4928.9816767271896</v>
      </c>
      <c r="I678" s="39">
        <v>0.76579982297750315</v>
      </c>
      <c r="J678" s="39">
        <f>Table1[[#This Row],[W (3M)]]-IFERROR((Table1[[#This Row],[W (3M)]]-Table1[[#This Row],[Adjusted Cost]]*Casemix/TotalCost)*EXP(-a/Table1[[#This Row],[n]]),)</f>
        <v>0.58771313667919256</v>
      </c>
      <c r="K678" s="39">
        <f>VLOOKUP(Table1[[#This Row],[BaseDRG]],BaseDRGTable,13+Table1[[#This Row],[severity]],FALSE)</f>
        <v>0.58771313667919256</v>
      </c>
      <c r="L678" s="39">
        <f>IF(Table1[[#This Row],[W (severity)]]&lt;Table1[[#This Row],[W (curr)]],MAX(Table1[[#This Row],[W (severity)]],0.7*Table1[[#This Row],[W (curr)]]),Table1[[#This Row],[W (severity)]])</f>
        <v>0.58771313667919256</v>
      </c>
      <c r="M678" s="39">
        <f>ROUND(IF(VLOOKUP(Table1[[#This Row],[BaseDRG]],BaseDRGTable,8,0)&gt;0,Table1[[#This Row],[w (limit)]]*Current_CaseMix/$L$797,Table1[[#This Row],[w (limit)]]),10)</f>
        <v>0.63004620590000004</v>
      </c>
      <c r="N678" s="41">
        <f>Table1[[#This Row],[n]]</f>
        <v>139</v>
      </c>
      <c r="O678" s="56">
        <v>0.6327071970360435</v>
      </c>
      <c r="P678" s="40">
        <f>Table1[[#This Row],[W (proposed)]]/Table1[[#This Row],[W (curr)]]-1</f>
        <v>-4.2057228817833359E-3</v>
      </c>
      <c r="Q678" s="41">
        <f>RANK(Table1[[#This Row],[∆W%]],Table1[∆W%])</f>
        <v>448</v>
      </c>
      <c r="R678" s="55">
        <f>Table1[W (proposed)]-Table1[[#This Row],[W (curr)]]</f>
        <v>-2.6609911360434557E-3</v>
      </c>
      <c r="S678" s="46"/>
      <c r="T678" s="45"/>
      <c r="U678" s="45"/>
      <c r="V678" s="45"/>
      <c r="W678" s="45"/>
    </row>
    <row r="679" spans="1:23" s="43" customFormat="1">
      <c r="A679" s="36">
        <v>164122</v>
      </c>
      <c r="B679" s="36" t="s">
        <v>24</v>
      </c>
      <c r="C679" s="36" t="s">
        <v>607</v>
      </c>
      <c r="D679" s="36">
        <v>16412</v>
      </c>
      <c r="E679" s="36">
        <v>2</v>
      </c>
      <c r="F679" s="37">
        <v>52</v>
      </c>
      <c r="G679" s="38">
        <v>5058.8192043956033</v>
      </c>
      <c r="H679" s="38">
        <f>Table1[[#This Row],[Cost]]+IF(Table1[[#This Row],[n]]=0,0,IFERROR(VLOOKUP(Table1[[#This Row],[DRG]],HCPCs,5,0),0))</f>
        <v>5058.8192043956033</v>
      </c>
      <c r="I679" s="39">
        <v>1.0621994386676472</v>
      </c>
      <c r="J679" s="39">
        <f>Table1[[#This Row],[W (3M)]]-IFERROR((Table1[[#This Row],[W (3M)]]-Table1[[#This Row],[Adjusted Cost]]*Casemix/TotalCost)*EXP(-a/Table1[[#This Row],[n]]),)</f>
        <v>0.60916315967795887</v>
      </c>
      <c r="K679" s="39">
        <f>VLOOKUP(Table1[[#This Row],[BaseDRG]],BaseDRGTable,13+Table1[[#This Row],[severity]],FALSE)</f>
        <v>0.60916315967795887</v>
      </c>
      <c r="L679" s="39">
        <f>IF(Table1[[#This Row],[W (severity)]]&lt;Table1[[#This Row],[W (curr)]],MAX(Table1[[#This Row],[W (severity)]],0.7*Table1[[#This Row],[W (curr)]]),Table1[[#This Row],[W (severity)]])</f>
        <v>0.61431570830578042</v>
      </c>
      <c r="M679" s="39">
        <f>ROUND(IF(VLOOKUP(Table1[[#This Row],[BaseDRG]],BaseDRGTable,8,0)&gt;0,Table1[[#This Row],[w (limit)]]*Current_CaseMix/$L$797,Table1[[#This Row],[w (limit)]]),10)</f>
        <v>0.65856496490000005</v>
      </c>
      <c r="N679" s="41">
        <f>Table1[[#This Row],[n]]</f>
        <v>52</v>
      </c>
      <c r="O679" s="56">
        <v>0.87759386900825787</v>
      </c>
      <c r="P679" s="40">
        <f>Table1[[#This Row],[W (proposed)]]/Table1[[#This Row],[W (curr)]]-1</f>
        <v>-0.24957889046760973</v>
      </c>
      <c r="Q679" s="41">
        <f>RANK(Table1[[#This Row],[∆W%]],Table1[∆W%])</f>
        <v>679</v>
      </c>
      <c r="R679" s="55">
        <f>Table1[W (proposed)]-Table1[[#This Row],[W (curr)]]</f>
        <v>-0.21902890410825782</v>
      </c>
      <c r="S679" s="46"/>
      <c r="T679" s="45"/>
      <c r="U679" s="45"/>
      <c r="V679" s="45"/>
      <c r="W679" s="45"/>
    </row>
    <row r="680" spans="1:23" s="43" customFormat="1">
      <c r="A680" s="36">
        <v>164123</v>
      </c>
      <c r="B680" s="36" t="s">
        <v>24</v>
      </c>
      <c r="C680" s="36" t="s">
        <v>661</v>
      </c>
      <c r="D680" s="36">
        <v>16412</v>
      </c>
      <c r="E680" s="36">
        <v>3</v>
      </c>
      <c r="F680" s="37">
        <v>45</v>
      </c>
      <c r="G680" s="38">
        <v>12597.108226474593</v>
      </c>
      <c r="H680" s="38">
        <f>Table1[[#This Row],[Cost]]+IF(Table1[[#This Row],[n]]=0,0,IFERROR(VLOOKUP(Table1[[#This Row],[DRG]],HCPCs,5,0),0))</f>
        <v>12719.329649077783</v>
      </c>
      <c r="I680" s="39">
        <v>1.6309992632035715</v>
      </c>
      <c r="J680" s="39">
        <f>Table1[[#This Row],[W (3M)]]-IFERROR((Table1[[#This Row],[W (3M)]]-Table1[[#This Row],[Adjusted Cost]]*Casemix/TotalCost)*EXP(-a/Table1[[#This Row],[n]]),)</f>
        <v>1.5160146669041281</v>
      </c>
      <c r="K680" s="39">
        <f>VLOOKUP(Table1[[#This Row],[BaseDRG]],BaseDRGTable,13+Table1[[#This Row],[severity]],FALSE)</f>
        <v>1.5160146669041281</v>
      </c>
      <c r="L680" s="39">
        <f>IF(Table1[[#This Row],[W (severity)]]&lt;Table1[[#This Row],[W (curr)]],MAX(Table1[[#This Row],[W (severity)]],0.7*Table1[[#This Row],[W (curr)]]),Table1[[#This Row],[W (severity)]])</f>
        <v>1.5160146669041281</v>
      </c>
      <c r="M680" s="39">
        <f>ROUND(IF(VLOOKUP(Table1[[#This Row],[BaseDRG]],BaseDRGTable,8,0)&gt;0,Table1[[#This Row],[w (limit)]]*Current_CaseMix/$L$797,Table1[[#This Row],[w (limit)]]),10)</f>
        <v>1.6252134405000001</v>
      </c>
      <c r="N680" s="41">
        <f>Table1[[#This Row],[n]]</f>
        <v>45</v>
      </c>
      <c r="O680" s="56">
        <v>1.1024863162212797</v>
      </c>
      <c r="P680" s="40">
        <f>Table1[[#This Row],[W (proposed)]]/Table1[[#This Row],[W (curr)]]-1</f>
        <v>0.47413479567741312</v>
      </c>
      <c r="Q680" s="41">
        <f>RANK(Table1[[#This Row],[∆W%]],Table1[∆W%])</f>
        <v>110</v>
      </c>
      <c r="R680" s="55">
        <f>Table1[W (proposed)]-Table1[[#This Row],[W (curr)]]</f>
        <v>0.52272712427872037</v>
      </c>
      <c r="S680" s="46"/>
      <c r="T680" s="45"/>
      <c r="U680" s="45"/>
      <c r="V680" s="45"/>
      <c r="W680" s="45"/>
    </row>
    <row r="681" spans="1:23" s="43" customFormat="1">
      <c r="A681" s="36">
        <v>164131</v>
      </c>
      <c r="B681" s="36" t="s">
        <v>24</v>
      </c>
      <c r="C681" s="36" t="s">
        <v>68</v>
      </c>
      <c r="D681" s="36">
        <v>16413</v>
      </c>
      <c r="E681" s="36">
        <v>1</v>
      </c>
      <c r="F681" s="37">
        <v>664</v>
      </c>
      <c r="G681" s="38">
        <v>3715.0466947840778</v>
      </c>
      <c r="H681" s="38">
        <f>Table1[[#This Row],[Cost]]+IF(Table1[[#This Row],[n]]=0,0,IFERROR(VLOOKUP(Table1[[#This Row],[DRG]],HCPCs,5,0),0))</f>
        <v>3715.0466947840778</v>
      </c>
      <c r="I681" s="39">
        <v>0.53289999328676263</v>
      </c>
      <c r="J681" s="39">
        <f>Table1[[#This Row],[W (3M)]]-IFERROR((Table1[[#This Row],[W (3M)]]-Table1[[#This Row],[Adjusted Cost]]*Casemix/TotalCost)*EXP(-a/Table1[[#This Row],[n]]),)</f>
        <v>0.44230258464053845</v>
      </c>
      <c r="K681" s="39">
        <f>VLOOKUP(Table1[[#This Row],[BaseDRG]],BaseDRGTable,13+Table1[[#This Row],[severity]],FALSE)</f>
        <v>0.44230258464053845</v>
      </c>
      <c r="L681" s="39">
        <f>IF(Table1[[#This Row],[W (severity)]]&lt;Table1[[#This Row],[W (curr)]],MAX(Table1[[#This Row],[W (severity)]],0.7*Table1[[#This Row],[W (curr)]]),Table1[[#This Row],[W (severity)]])</f>
        <v>0.44230258464053845</v>
      </c>
      <c r="M681" s="39">
        <f>ROUND(IF(VLOOKUP(Table1[[#This Row],[BaseDRG]],BaseDRGTable,8,0)&gt;0,Table1[[#This Row],[w (limit)]]*Current_CaseMix/$L$797,Table1[[#This Row],[w (limit)]]),10)</f>
        <v>0.47416170899999999</v>
      </c>
      <c r="N681" s="41">
        <f>Table1[[#This Row],[n]]</f>
        <v>664</v>
      </c>
      <c r="O681" s="56">
        <v>0.44547205547158397</v>
      </c>
      <c r="P681" s="40">
        <f>Table1[[#This Row],[W (proposed)]]/Table1[[#This Row],[W (curr)]]-1</f>
        <v>6.4402813096872347E-2</v>
      </c>
      <c r="Q681" s="41">
        <f>RANK(Table1[[#This Row],[∆W%]],Table1[∆W%])</f>
        <v>340</v>
      </c>
      <c r="R681" s="55">
        <f>Table1[W (proposed)]-Table1[[#This Row],[W (curr)]]</f>
        <v>2.8689653528416015E-2</v>
      </c>
      <c r="S681" s="46"/>
      <c r="T681" s="45"/>
      <c r="U681" s="45"/>
      <c r="V681" s="45"/>
      <c r="W681" s="45"/>
    </row>
    <row r="682" spans="1:23" s="43" customFormat="1">
      <c r="A682" s="36">
        <v>164132</v>
      </c>
      <c r="B682" s="36" t="s">
        <v>24</v>
      </c>
      <c r="C682" s="36" t="s">
        <v>367</v>
      </c>
      <c r="D682" s="36">
        <v>16413</v>
      </c>
      <c r="E682" s="36">
        <v>2</v>
      </c>
      <c r="F682" s="37">
        <v>276</v>
      </c>
      <c r="G682" s="38">
        <v>5700.5405825414455</v>
      </c>
      <c r="H682" s="38">
        <f>Table1[[#This Row],[Cost]]+IF(Table1[[#This Row],[n]]=0,0,IFERROR(VLOOKUP(Table1[[#This Row],[DRG]],HCPCs,5,0),0))</f>
        <v>5700.5405825414455</v>
      </c>
      <c r="I682" s="39">
        <v>0.75260010398483046</v>
      </c>
      <c r="J682" s="39">
        <f>Table1[[#This Row],[W (3M)]]-IFERROR((Table1[[#This Row],[W (3M)]]-Table1[[#This Row],[Adjusted Cost]]*Casemix/TotalCost)*EXP(-a/Table1[[#This Row],[n]]),)</f>
        <v>0.67873649175241779</v>
      </c>
      <c r="K682" s="39">
        <f>VLOOKUP(Table1[[#This Row],[BaseDRG]],BaseDRGTable,13+Table1[[#This Row],[severity]],FALSE)</f>
        <v>0.67873649175241779</v>
      </c>
      <c r="L682" s="39">
        <f>IF(Table1[[#This Row],[W (severity)]]&lt;Table1[[#This Row],[W (curr)]],MAX(Table1[[#This Row],[W (severity)]],0.7*Table1[[#This Row],[W (curr)]]),Table1[[#This Row],[W (severity)]])</f>
        <v>0.67873649175241779</v>
      </c>
      <c r="M682" s="39">
        <f>ROUND(IF(VLOOKUP(Table1[[#This Row],[BaseDRG]],BaseDRGTable,8,0)&gt;0,Table1[[#This Row],[w (limit)]]*Current_CaseMix/$L$797,Table1[[#This Row],[w (limit)]]),10)</f>
        <v>0.72762598739999995</v>
      </c>
      <c r="N682" s="41">
        <f>Table1[[#This Row],[n]]</f>
        <v>276</v>
      </c>
      <c r="O682" s="56">
        <v>0.59370367123460721</v>
      </c>
      <c r="P682" s="40">
        <f>Table1[[#This Row],[W (proposed)]]/Table1[[#This Row],[W (curr)]]-1</f>
        <v>0.2255709753097892</v>
      </c>
      <c r="Q682" s="41">
        <f>RANK(Table1[[#This Row],[∆W%]],Table1[∆W%])</f>
        <v>215</v>
      </c>
      <c r="R682" s="55">
        <f>Table1[W (proposed)]-Table1[[#This Row],[W (curr)]]</f>
        <v>0.13392231616539274</v>
      </c>
      <c r="S682" s="46"/>
      <c r="T682" s="45"/>
      <c r="U682" s="45"/>
      <c r="V682" s="45"/>
      <c r="W682" s="45"/>
    </row>
    <row r="683" spans="1:23" s="43" customFormat="1">
      <c r="A683" s="36">
        <v>164133</v>
      </c>
      <c r="B683" s="36" t="s">
        <v>24</v>
      </c>
      <c r="C683" s="36" t="s">
        <v>809</v>
      </c>
      <c r="D683" s="36">
        <v>16413</v>
      </c>
      <c r="E683" s="36">
        <v>3</v>
      </c>
      <c r="F683" s="37">
        <v>180</v>
      </c>
      <c r="G683" s="38">
        <v>8056.8454527773501</v>
      </c>
      <c r="H683" s="38">
        <f>Table1[[#This Row],[Cost]]+IF(Table1[[#This Row],[n]]=0,0,IFERROR(VLOOKUP(Table1[[#This Row],[DRG]],HCPCs,5,0),0))</f>
        <v>8323.2050727848418</v>
      </c>
      <c r="I683" s="39">
        <v>1.2737002263257153</v>
      </c>
      <c r="J683" s="39">
        <f>Table1[[#This Row],[W (3M)]]-IFERROR((Table1[[#This Row],[W (3M)]]-Table1[[#This Row],[Adjusted Cost]]*Casemix/TotalCost)*EXP(-a/Table1[[#This Row],[n]]),)</f>
        <v>0.99194676111823621</v>
      </c>
      <c r="K683" s="39">
        <f>VLOOKUP(Table1[[#This Row],[BaseDRG]],BaseDRGTable,13+Table1[[#This Row],[severity]],FALSE)</f>
        <v>0.99194676111823621</v>
      </c>
      <c r="L683" s="39">
        <f>IF(Table1[[#This Row],[W (severity)]]&lt;Table1[[#This Row],[W (curr)]],MAX(Table1[[#This Row],[W (severity)]],0.7*Table1[[#This Row],[W (curr)]]),Table1[[#This Row],[W (severity)]])</f>
        <v>0.99194676111823621</v>
      </c>
      <c r="M683" s="39">
        <f>ROUND(IF(VLOOKUP(Table1[[#This Row],[BaseDRG]],BaseDRGTable,8,0)&gt;0,Table1[[#This Row],[w (limit)]]*Current_CaseMix/$L$797,Table1[[#This Row],[w (limit)]]),10)</f>
        <v>1.0633968414999999</v>
      </c>
      <c r="N683" s="41">
        <f>Table1[[#This Row],[n]]</f>
        <v>180</v>
      </c>
      <c r="O683" s="56">
        <v>1.1669624997673285</v>
      </c>
      <c r="P683" s="40">
        <f>Table1[[#This Row],[W (proposed)]]/Table1[[#This Row],[W (curr)]]-1</f>
        <v>-8.8748060274411289E-2</v>
      </c>
      <c r="Q683" s="41">
        <f>RANK(Table1[[#This Row],[∆W%]],Table1[∆W%])</f>
        <v>535</v>
      </c>
      <c r="R683" s="55">
        <f>Table1[W (proposed)]-Table1[[#This Row],[W (curr)]]</f>
        <v>-0.10356565826732855</v>
      </c>
      <c r="S683" s="46"/>
      <c r="T683" s="45"/>
      <c r="U683" s="45"/>
      <c r="V683" s="45"/>
      <c r="W683" s="45"/>
    </row>
    <row r="684" spans="1:23" s="43" customFormat="1">
      <c r="A684" s="36">
        <v>164141</v>
      </c>
      <c r="B684" s="36" t="s">
        <v>24</v>
      </c>
      <c r="C684" s="36" t="s">
        <v>138</v>
      </c>
      <c r="D684" s="36">
        <v>16414</v>
      </c>
      <c r="E684" s="36">
        <v>1</v>
      </c>
      <c r="F684" s="37">
        <v>104</v>
      </c>
      <c r="G684" s="38">
        <v>4402.7766061234806</v>
      </c>
      <c r="H684" s="38">
        <f>Table1[[#This Row],[Cost]]+IF(Table1[[#This Row],[n]]=0,0,IFERROR(VLOOKUP(Table1[[#This Row],[DRG]],HCPCs,5,0),0))</f>
        <v>4402.7766061234806</v>
      </c>
      <c r="I684" s="39">
        <v>0.61659971693605509</v>
      </c>
      <c r="J684" s="39">
        <f>Table1[[#This Row],[W (3M)]]-IFERROR((Table1[[#This Row],[W (3M)]]-Table1[[#This Row],[Adjusted Cost]]*Casemix/TotalCost)*EXP(-a/Table1[[#This Row],[n]]),)</f>
        <v>0.52476142921544733</v>
      </c>
      <c r="K684" s="39">
        <f>VLOOKUP(Table1[[#This Row],[BaseDRG]],BaseDRGTable,13+Table1[[#This Row],[severity]],FALSE)</f>
        <v>0.52476142921544733</v>
      </c>
      <c r="L684" s="39">
        <f>IF(Table1[[#This Row],[W (severity)]]&lt;Table1[[#This Row],[W (curr)]],MAX(Table1[[#This Row],[W (severity)]],0.7*Table1[[#This Row],[W (curr)]]),Table1[[#This Row],[W (severity)]])</f>
        <v>0.52476142921544733</v>
      </c>
      <c r="M684" s="39">
        <f>ROUND(IF(VLOOKUP(Table1[[#This Row],[BaseDRG]],BaseDRGTable,8,0)&gt;0,Table1[[#This Row],[w (limit)]]*Current_CaseMix/$L$797,Table1[[#This Row],[w (limit)]]),10)</f>
        <v>0.5625600771</v>
      </c>
      <c r="N684" s="41">
        <f>Table1[[#This Row],[n]]</f>
        <v>104</v>
      </c>
      <c r="O684" s="56">
        <v>0.50255429456448442</v>
      </c>
      <c r="P684" s="40">
        <f>Table1[[#This Row],[W (proposed)]]/Table1[[#This Row],[W (curr)]]-1</f>
        <v>0.11940159139922746</v>
      </c>
      <c r="Q684" s="41">
        <f>RANK(Table1[[#This Row],[∆W%]],Table1[∆W%])</f>
        <v>293</v>
      </c>
      <c r="R684" s="55">
        <f>Table1[W (proposed)]-Table1[[#This Row],[W (curr)]]</f>
        <v>6.0005782535515584E-2</v>
      </c>
      <c r="S684" s="46"/>
      <c r="T684" s="45"/>
      <c r="U684" s="45"/>
      <c r="V684" s="45"/>
      <c r="W684" s="45"/>
    </row>
    <row r="685" spans="1:23" s="43" customFormat="1">
      <c r="A685" s="36">
        <v>164142</v>
      </c>
      <c r="B685" s="36" t="s">
        <v>24</v>
      </c>
      <c r="C685" s="36" t="s">
        <v>478</v>
      </c>
      <c r="D685" s="36">
        <v>16414</v>
      </c>
      <c r="E685" s="36">
        <v>2</v>
      </c>
      <c r="F685" s="37">
        <v>47</v>
      </c>
      <c r="G685" s="38">
        <v>6088.2299783849121</v>
      </c>
      <c r="H685" s="38">
        <f>Table1[[#This Row],[Cost]]+IF(Table1[[#This Row],[n]]=0,0,IFERROR(VLOOKUP(Table1[[#This Row],[DRG]],HCPCs,5,0),0))</f>
        <v>6111.0990846008472</v>
      </c>
      <c r="I685" s="39">
        <v>0.9993997516666675</v>
      </c>
      <c r="J685" s="39">
        <f>Table1[[#This Row],[W (3M)]]-IFERROR((Table1[[#This Row],[W (3M)]]-Table1[[#This Row],[Adjusted Cost]]*Casemix/TotalCost)*EXP(-a/Table1[[#This Row],[n]]),)</f>
        <v>0.73198068066205457</v>
      </c>
      <c r="K685" s="39">
        <f>VLOOKUP(Table1[[#This Row],[BaseDRG]],BaseDRGTable,13+Table1[[#This Row],[severity]],FALSE)</f>
        <v>0.73198068066205457</v>
      </c>
      <c r="L685" s="39">
        <f>IF(Table1[[#This Row],[W (severity)]]&lt;Table1[[#This Row],[W (curr)]],MAX(Table1[[#This Row],[W (severity)]],0.7*Table1[[#This Row],[W (curr)]]),Table1[[#This Row],[W (severity)]])</f>
        <v>0.73198068066205457</v>
      </c>
      <c r="M685" s="39">
        <f>ROUND(IF(VLOOKUP(Table1[[#This Row],[BaseDRG]],BaseDRGTable,8,0)&gt;0,Table1[[#This Row],[w (limit)]]*Current_CaseMix/$L$797,Table1[[#This Row],[w (limit)]]),10)</f>
        <v>0.78470536359999998</v>
      </c>
      <c r="N685" s="41">
        <f>Table1[[#This Row],[n]]</f>
        <v>47</v>
      </c>
      <c r="O685" s="56">
        <v>0.7445338449584894</v>
      </c>
      <c r="P685" s="40">
        <f>Table1[[#This Row],[W (proposed)]]/Table1[[#This Row],[W (curr)]]-1</f>
        <v>5.395526195823952E-2</v>
      </c>
      <c r="Q685" s="41">
        <f>RANK(Table1[[#This Row],[∆W%]],Table1[∆W%])</f>
        <v>359</v>
      </c>
      <c r="R685" s="55">
        <f>Table1[W (proposed)]-Table1[[#This Row],[W (curr)]]</f>
        <v>4.0171518641510584E-2</v>
      </c>
      <c r="S685" s="46"/>
      <c r="T685" s="45"/>
      <c r="U685" s="45"/>
      <c r="V685" s="45"/>
      <c r="W685" s="45"/>
    </row>
    <row r="686" spans="1:23" s="43" customFormat="1">
      <c r="A686" s="36">
        <v>164143</v>
      </c>
      <c r="B686" s="36" t="s">
        <v>24</v>
      </c>
      <c r="C686" s="36" t="s">
        <v>767</v>
      </c>
      <c r="D686" s="36">
        <v>16414</v>
      </c>
      <c r="E686" s="36">
        <v>3</v>
      </c>
      <c r="F686" s="37">
        <v>54</v>
      </c>
      <c r="G686" s="38">
        <v>9061.1318332244009</v>
      </c>
      <c r="H686" s="38">
        <f>Table1[[#This Row],[Cost]]+IF(Table1[[#This Row],[n]]=0,0,IFERROR(VLOOKUP(Table1[[#This Row],[DRG]],HCPCs,5,0),0))</f>
        <v>9236.3676277520171</v>
      </c>
      <c r="I686" s="39">
        <v>1.9650988223882351</v>
      </c>
      <c r="J686" s="39">
        <f>Table1[[#This Row],[W (3M)]]-IFERROR((Table1[[#This Row],[W (3M)]]-Table1[[#This Row],[Adjusted Cost]]*Casemix/TotalCost)*EXP(-a/Table1[[#This Row],[n]]),)</f>
        <v>1.1121142298817173</v>
      </c>
      <c r="K686" s="39">
        <f>VLOOKUP(Table1[[#This Row],[BaseDRG]],BaseDRGTable,13+Table1[[#This Row],[severity]],FALSE)</f>
        <v>1.1121142298817173</v>
      </c>
      <c r="L686" s="39">
        <f>IF(Table1[[#This Row],[W (severity)]]&lt;Table1[[#This Row],[W (curr)]],MAX(Table1[[#This Row],[W (severity)]],0.7*Table1[[#This Row],[W (curr)]]),Table1[[#This Row],[W (severity)]])</f>
        <v>1.2107099077346617</v>
      </c>
      <c r="M686" s="39">
        <f>ROUND(IF(VLOOKUP(Table1[[#This Row],[BaseDRG]],BaseDRGTable,8,0)&gt;0,Table1[[#This Row],[w (limit)]]*Current_CaseMix/$L$797,Table1[[#This Row],[w (limit)]]),10)</f>
        <v>1.2979175318</v>
      </c>
      <c r="N686" s="41">
        <f>Table1[[#This Row],[n]]</f>
        <v>54</v>
      </c>
      <c r="O686" s="56">
        <v>1.7295855824780884</v>
      </c>
      <c r="P686" s="40">
        <f>Table1[[#This Row],[W (proposed)]]/Table1[[#This Row],[W (curr)]]-1</f>
        <v>-0.24957889048751769</v>
      </c>
      <c r="Q686" s="41">
        <f>RANK(Table1[[#This Row],[∆W%]],Table1[∆W%])</f>
        <v>711</v>
      </c>
      <c r="R686" s="55">
        <f>Table1[W (proposed)]-Table1[[#This Row],[W (curr)]]</f>
        <v>-0.43166805067808833</v>
      </c>
      <c r="S686" s="46"/>
      <c r="T686" s="45"/>
      <c r="U686" s="45"/>
      <c r="V686" s="45"/>
      <c r="W686" s="45"/>
    </row>
    <row r="687" spans="1:23" s="43" customFormat="1">
      <c r="A687" s="36">
        <v>174101</v>
      </c>
      <c r="B687" s="36" t="s">
        <v>25</v>
      </c>
      <c r="C687" s="36" t="s">
        <v>298</v>
      </c>
      <c r="D687" s="36">
        <v>17410</v>
      </c>
      <c r="E687" s="36">
        <v>1</v>
      </c>
      <c r="F687" s="37">
        <v>22</v>
      </c>
      <c r="G687" s="38">
        <v>8678.7094608225088</v>
      </c>
      <c r="H687" s="38">
        <f>Table1[[#This Row],[Cost]]+IF(Table1[[#This Row],[n]]=0,0,IFERROR(VLOOKUP(Table1[[#This Row],[DRG]],HCPCs,5,0),0))</f>
        <v>8729.431791566094</v>
      </c>
      <c r="I687" s="39">
        <v>1.1037998552494162</v>
      </c>
      <c r="J687" s="39">
        <f>Table1[[#This Row],[W (3M)]]-IFERROR((Table1[[#This Row],[W (3M)]]-Table1[[#This Row],[Adjusted Cost]]*Casemix/TotalCost)*EXP(-a/Table1[[#This Row],[n]]),)</f>
        <v>1.0413564182625876</v>
      </c>
      <c r="K687" s="39">
        <f>VLOOKUP(Table1[[#This Row],[BaseDRG]],BaseDRGTable,13+Table1[[#This Row],[severity]],FALSE)</f>
        <v>1.0413564182625876</v>
      </c>
      <c r="L687" s="39">
        <f>IF(Table1[[#This Row],[W (severity)]]&lt;Table1[[#This Row],[W (curr)]],MAX(Table1[[#This Row],[W (severity)]],0.7*Table1[[#This Row],[W (curr)]]),Table1[[#This Row],[W (severity)]])</f>
        <v>1.0413564182625876</v>
      </c>
      <c r="M687" s="39">
        <f>ROUND(IF(VLOOKUP(Table1[[#This Row],[BaseDRG]],BaseDRGTable,8,0)&gt;0,Table1[[#This Row],[w (limit)]]*Current_CaseMix/$L$797,Table1[[#This Row],[w (limit)]]),10)</f>
        <v>1.1163654839999999</v>
      </c>
      <c r="N687" s="41">
        <f>Table1[[#This Row],[n]]</f>
        <v>22</v>
      </c>
      <c r="O687" s="56">
        <v>0.56164620264963361</v>
      </c>
      <c r="P687" s="40">
        <f>Table1[[#This Row],[W (proposed)]]/Table1[[#This Row],[W (curr)]]-1</f>
        <v>0.98766675307944984</v>
      </c>
      <c r="Q687" s="41">
        <f>RANK(Table1[[#This Row],[∆W%]],Table1[∆W%])</f>
        <v>30</v>
      </c>
      <c r="R687" s="55">
        <f>Table1[W (proposed)]-Table1[[#This Row],[W (curr)]]</f>
        <v>0.5547192813503663</v>
      </c>
      <c r="S687" s="46"/>
      <c r="T687" s="47"/>
      <c r="U687" s="47"/>
      <c r="V687" s="47"/>
      <c r="W687" s="47"/>
    </row>
    <row r="688" spans="1:23" s="43" customFormat="1">
      <c r="A688" s="36">
        <v>174102</v>
      </c>
      <c r="B688" s="36" t="s">
        <v>25</v>
      </c>
      <c r="C688" s="36" t="s">
        <v>643</v>
      </c>
      <c r="D688" s="36">
        <v>17410</v>
      </c>
      <c r="E688" s="36">
        <v>2</v>
      </c>
      <c r="F688" s="37">
        <v>22</v>
      </c>
      <c r="G688" s="38">
        <v>31627.427861172724</v>
      </c>
      <c r="H688" s="38">
        <f>Table1[[#This Row],[Cost]]+IF(Table1[[#This Row],[n]]=0,0,IFERROR(VLOOKUP(Table1[[#This Row],[DRG]],HCPCs,5,0),0))</f>
        <v>32141.027693657314</v>
      </c>
      <c r="I688" s="39">
        <v>1.4396010554878782</v>
      </c>
      <c r="J688" s="39">
        <f>Table1[[#This Row],[W (3M)]]-IFERROR((Table1[[#This Row],[W (3M)]]-Table1[[#This Row],[Adjusted Cost]]*Casemix/TotalCost)*EXP(-a/Table1[[#This Row],[n]]),)</f>
        <v>3.7404641639023337</v>
      </c>
      <c r="K688" s="39">
        <f>VLOOKUP(Table1[[#This Row],[BaseDRG]],BaseDRGTable,13+Table1[[#This Row],[severity]],FALSE)</f>
        <v>3.7404641639023337</v>
      </c>
      <c r="L688" s="39">
        <f>IF(Table1[[#This Row],[W (severity)]]&lt;Table1[[#This Row],[W (curr)]],MAX(Table1[[#This Row],[W (severity)]],0.7*Table1[[#This Row],[W (curr)]]),Table1[[#This Row],[W (severity)]])</f>
        <v>3.7404641639023337</v>
      </c>
      <c r="M688" s="39">
        <f>ROUND(IF(VLOOKUP(Table1[[#This Row],[BaseDRG]],BaseDRGTable,8,0)&gt;0,Table1[[#This Row],[w (limit)]]*Current_CaseMix/$L$797,Table1[[#This Row],[w (limit)]]),10)</f>
        <v>4.0098903828000001</v>
      </c>
      <c r="N688" s="41">
        <f>Table1[[#This Row],[n]]</f>
        <v>22</v>
      </c>
      <c r="O688" s="56">
        <v>2.0804405451860362</v>
      </c>
      <c r="P688" s="40">
        <f>Table1[[#This Row],[W (proposed)]]/Table1[[#This Row],[W (curr)]]-1</f>
        <v>0.92742368537209496</v>
      </c>
      <c r="Q688" s="41">
        <f>RANK(Table1[[#This Row],[∆W%]],Table1[∆W%])</f>
        <v>36</v>
      </c>
      <c r="R688" s="55">
        <f>Table1[W (proposed)]-Table1[[#This Row],[W (curr)]]</f>
        <v>1.9294498376139639</v>
      </c>
      <c r="S688" s="46"/>
      <c r="T688" s="47"/>
      <c r="U688" s="47"/>
      <c r="V688" s="47"/>
      <c r="W688" s="47"/>
    </row>
    <row r="689" spans="1:23" s="43" customFormat="1">
      <c r="A689" s="36">
        <v>174103</v>
      </c>
      <c r="B689" s="36" t="s">
        <v>25</v>
      </c>
      <c r="C689" s="36" t="s">
        <v>321</v>
      </c>
      <c r="D689" s="36">
        <v>17410</v>
      </c>
      <c r="E689" s="36">
        <v>3</v>
      </c>
      <c r="F689" s="37">
        <v>63</v>
      </c>
      <c r="G689" s="38">
        <v>94224.82958869329</v>
      </c>
      <c r="H689" s="38">
        <f>Table1[[#This Row],[Cost]]+IF(Table1[[#This Row],[n]]=0,0,IFERROR(VLOOKUP(Table1[[#This Row],[DRG]],HCPCs,5,0),0))</f>
        <v>94493.328488327592</v>
      </c>
      <c r="I689" s="39">
        <v>5.8959007020775545</v>
      </c>
      <c r="J689" s="39">
        <f>Table1[[#This Row],[W (3M)]]-IFERROR((Table1[[#This Row],[W (3M)]]-Table1[[#This Row],[Adjusted Cost]]*Casemix/TotalCost)*EXP(-a/Table1[[#This Row],[n]]),)</f>
        <v>11.179796152354394</v>
      </c>
      <c r="K689" s="39">
        <f>VLOOKUP(Table1[[#This Row],[BaseDRG]],BaseDRGTable,13+Table1[[#This Row],[severity]],FALSE)</f>
        <v>11.179796152354394</v>
      </c>
      <c r="L689" s="39">
        <f>IF(Table1[[#This Row],[W (severity)]]&lt;Table1[[#This Row],[W (curr)]],MAX(Table1[[#This Row],[W (severity)]],0.7*Table1[[#This Row],[W (curr)]]),Table1[[#This Row],[W (severity)]])</f>
        <v>11.179796152354394</v>
      </c>
      <c r="M689" s="39">
        <f>ROUND(IF(VLOOKUP(Table1[[#This Row],[BaseDRG]],BaseDRGTable,8,0)&gt;0,Table1[[#This Row],[w (limit)]]*Current_CaseMix/$L$797,Table1[[#This Row],[w (limit)]]),10)</f>
        <v>11.985078618199999</v>
      </c>
      <c r="N689" s="41">
        <f>Table1[[#This Row],[n]]</f>
        <v>63</v>
      </c>
      <c r="O689" s="56">
        <v>5.300740064887572</v>
      </c>
      <c r="P689" s="40">
        <f>Table1[[#This Row],[W (proposed)]]/Table1[[#This Row],[W (curr)]]-1</f>
        <v>1.2610198710911891</v>
      </c>
      <c r="Q689" s="41">
        <f>RANK(Table1[[#This Row],[∆W%]],Table1[∆W%])</f>
        <v>23</v>
      </c>
      <c r="R689" s="55">
        <f>Table1[W (proposed)]-Table1[[#This Row],[W (curr)]]</f>
        <v>6.6843385533124273</v>
      </c>
      <c r="S689" s="46"/>
      <c r="T689" s="47"/>
      <c r="U689" s="47"/>
      <c r="V689" s="47"/>
      <c r="W689" s="47"/>
    </row>
    <row r="690" spans="1:23" s="43" customFormat="1">
      <c r="A690" s="36">
        <v>174111</v>
      </c>
      <c r="B690" s="36" t="s">
        <v>25</v>
      </c>
      <c r="C690" s="36" t="s">
        <v>102</v>
      </c>
      <c r="D690" s="36">
        <v>17411</v>
      </c>
      <c r="E690" s="36">
        <v>1</v>
      </c>
      <c r="F690" s="37">
        <v>53</v>
      </c>
      <c r="G690" s="38">
        <v>11134.049648591774</v>
      </c>
      <c r="H690" s="38">
        <f>Table1[[#This Row],[Cost]]+IF(Table1[[#This Row],[n]]=0,0,IFERROR(VLOOKUP(Table1[[#This Row],[DRG]],HCPCs,5,0),0))</f>
        <v>11170.205879206707</v>
      </c>
      <c r="I690" s="39">
        <v>1.0221997435296597</v>
      </c>
      <c r="J690" s="39">
        <f>Table1[[#This Row],[W (3M)]]-IFERROR((Table1[[#This Row],[W (3M)]]-Table1[[#This Row],[Adjusted Cost]]*Casemix/TotalCost)*EXP(-a/Table1[[#This Row],[n]]),)</f>
        <v>1.3249590038238395</v>
      </c>
      <c r="K690" s="39">
        <f>VLOOKUP(Table1[[#This Row],[BaseDRG]],BaseDRGTable,13+Table1[[#This Row],[severity]],FALSE)</f>
        <v>1.4429939371033613</v>
      </c>
      <c r="L690" s="39">
        <f>IF(Table1[[#This Row],[W (severity)]]&lt;Table1[[#This Row],[W (curr)]],MAX(Table1[[#This Row],[W (severity)]],0.7*Table1[[#This Row],[W (curr)]]),Table1[[#This Row],[W (severity)]])</f>
        <v>1.4429939371033613</v>
      </c>
      <c r="M690" s="39">
        <f>ROUND(IF(VLOOKUP(Table1[[#This Row],[BaseDRG]],BaseDRGTable,8,0)&gt;0,Table1[[#This Row],[w (limit)]]*Current_CaseMix/$L$797,Table1[[#This Row],[w (limit)]]),10)</f>
        <v>1.5469330160999999</v>
      </c>
      <c r="N690" s="41">
        <f>Table1[[#This Row],[n]]</f>
        <v>53</v>
      </c>
      <c r="O690" s="56">
        <v>1.2017838742709972</v>
      </c>
      <c r="P690" s="40">
        <f>Table1[[#This Row],[W (proposed)]]/Table1[[#This Row],[W (curr)]]-1</f>
        <v>0.287197348224006</v>
      </c>
      <c r="Q690" s="41">
        <f>RANK(Table1[[#This Row],[∆W%]],Table1[∆W%])</f>
        <v>174</v>
      </c>
      <c r="R690" s="55">
        <f>Table1[W (proposed)]-Table1[[#This Row],[W (curr)]]</f>
        <v>0.34514914182900269</v>
      </c>
      <c r="S690" s="46"/>
      <c r="T690" s="47"/>
      <c r="U690" s="47"/>
      <c r="V690" s="47"/>
      <c r="W690" s="47"/>
    </row>
    <row r="691" spans="1:23" s="43" customFormat="1">
      <c r="A691" s="36">
        <v>174112</v>
      </c>
      <c r="B691" s="36" t="s">
        <v>25</v>
      </c>
      <c r="C691" s="36" t="s">
        <v>666</v>
      </c>
      <c r="D691" s="36">
        <v>17411</v>
      </c>
      <c r="E691" s="36">
        <v>2</v>
      </c>
      <c r="F691" s="37">
        <v>38</v>
      </c>
      <c r="G691" s="38">
        <v>10625.04216322902</v>
      </c>
      <c r="H691" s="38">
        <f>Table1[[#This Row],[Cost]]+IF(Table1[[#This Row],[n]]=0,0,IFERROR(VLOOKUP(Table1[[#This Row],[DRG]],HCPCs,5,0),0))</f>
        <v>10642.539833608285</v>
      </c>
      <c r="I691" s="39">
        <v>1.3851985202969692</v>
      </c>
      <c r="J691" s="39">
        <f>Table1[[#This Row],[W (3M)]]-IFERROR((Table1[[#This Row],[W (3M)]]-Table1[[#This Row],[Adjusted Cost]]*Casemix/TotalCost)*EXP(-a/Table1[[#This Row],[n]]),)</f>
        <v>1.2692242040142518</v>
      </c>
      <c r="K691" s="39">
        <f>VLOOKUP(Table1[[#This Row],[BaseDRG]],BaseDRGTable,13+Table1[[#This Row],[severity]],FALSE)</f>
        <v>1.9554231735287819</v>
      </c>
      <c r="L691" s="39">
        <f>IF(Table1[[#This Row],[W (severity)]]&lt;Table1[[#This Row],[W (curr)]],MAX(Table1[[#This Row],[W (severity)]],0.7*Table1[[#This Row],[W (curr)]]),Table1[[#This Row],[W (severity)]])</f>
        <v>1.9554231735287819</v>
      </c>
      <c r="M691" s="39">
        <f>ROUND(IF(VLOOKUP(Table1[[#This Row],[BaseDRG]],BaseDRGTable,8,0)&gt;0,Table1[[#This Row],[w (limit)]]*Current_CaseMix/$L$797,Table1[[#This Row],[w (limit)]]),10)</f>
        <v>2.0962726105999998</v>
      </c>
      <c r="N691" s="41">
        <f>Table1[[#This Row],[n]]</f>
        <v>38</v>
      </c>
      <c r="O691" s="56">
        <v>1.6505778920223042</v>
      </c>
      <c r="P691" s="40">
        <f>Table1[[#This Row],[W (proposed)]]/Table1[[#This Row],[W (curr)]]-1</f>
        <v>0.27002343890092106</v>
      </c>
      <c r="Q691" s="41">
        <f>RANK(Table1[[#This Row],[∆W%]],Table1[∆W%])</f>
        <v>183</v>
      </c>
      <c r="R691" s="55">
        <f>Table1[W (proposed)]-Table1[[#This Row],[W (curr)]]</f>
        <v>0.4456947185776956</v>
      </c>
      <c r="S691" s="46"/>
      <c r="T691" s="47"/>
      <c r="U691" s="47"/>
      <c r="V691" s="47"/>
      <c r="W691" s="47"/>
    </row>
    <row r="692" spans="1:23" s="43" customFormat="1">
      <c r="A692" s="36">
        <v>174113</v>
      </c>
      <c r="B692" s="36" t="s">
        <v>25</v>
      </c>
      <c r="C692" s="36" t="s">
        <v>832</v>
      </c>
      <c r="D692" s="36">
        <v>17411</v>
      </c>
      <c r="E692" s="36">
        <v>3</v>
      </c>
      <c r="F692" s="37">
        <v>54</v>
      </c>
      <c r="G692" s="38">
        <v>29815.86365940201</v>
      </c>
      <c r="H692" s="38">
        <f>Table1[[#This Row],[Cost]]+IF(Table1[[#This Row],[n]]=0,0,IFERROR(VLOOKUP(Table1[[#This Row],[DRG]],HCPCs,5,0),0))</f>
        <v>29965.792116017405</v>
      </c>
      <c r="I692" s="39">
        <v>2.5157001455382351</v>
      </c>
      <c r="J692" s="39">
        <f>Table1[[#This Row],[W (3M)]]-IFERROR((Table1[[#This Row],[W (3M)]]-Table1[[#This Row],[Adjusted Cost]]*Casemix/TotalCost)*EXP(-a/Table1[[#This Row],[n]]),)</f>
        <v>3.5513020625957399</v>
      </c>
      <c r="K692" s="39">
        <f>VLOOKUP(Table1[[#This Row],[BaseDRG]],BaseDRGTable,13+Table1[[#This Row],[severity]],FALSE)</f>
        <v>3.5513020625957399</v>
      </c>
      <c r="L692" s="39">
        <f>IF(Table1[[#This Row],[W (severity)]]&lt;Table1[[#This Row],[W (curr)]],MAX(Table1[[#This Row],[W (severity)]],0.7*Table1[[#This Row],[W (curr)]]),Table1[[#This Row],[W (severity)]])</f>
        <v>3.5513020625957399</v>
      </c>
      <c r="M692" s="39">
        <f>ROUND(IF(VLOOKUP(Table1[[#This Row],[BaseDRG]],BaseDRGTable,8,0)&gt;0,Table1[[#This Row],[w (limit)]]*Current_CaseMix/$L$797,Table1[[#This Row],[w (limit)]]),10)</f>
        <v>3.8071029056999999</v>
      </c>
      <c r="N692" s="41">
        <f>Table1[[#This Row],[n]]</f>
        <v>54</v>
      </c>
      <c r="O692" s="56">
        <v>3.0631574633233365</v>
      </c>
      <c r="P692" s="40">
        <f>Table1[[#This Row],[W (proposed)]]/Table1[[#This Row],[W (curr)]]-1</f>
        <v>0.24286882123569598</v>
      </c>
      <c r="Q692" s="41">
        <f>RANK(Table1[[#This Row],[∆W%]],Table1[∆W%])</f>
        <v>205</v>
      </c>
      <c r="R692" s="55">
        <f>Table1[W (proposed)]-Table1[[#This Row],[W (curr)]]</f>
        <v>0.74394544237666338</v>
      </c>
      <c r="S692" s="46"/>
      <c r="T692" s="47"/>
      <c r="U692" s="47"/>
      <c r="V692" s="47"/>
      <c r="W692" s="47"/>
    </row>
    <row r="693" spans="1:23" s="43" customFormat="1">
      <c r="A693" s="36">
        <v>174121</v>
      </c>
      <c r="B693" s="36" t="s">
        <v>25</v>
      </c>
      <c r="C693" s="36" t="s">
        <v>184</v>
      </c>
      <c r="D693" s="36">
        <v>17412</v>
      </c>
      <c r="E693" s="36">
        <v>1</v>
      </c>
      <c r="F693" s="37">
        <v>4</v>
      </c>
      <c r="G693" s="38">
        <v>5168.581975000001</v>
      </c>
      <c r="H693" s="38">
        <f>Table1[[#This Row],[Cost]]+IF(Table1[[#This Row],[n]]=0,0,IFERROR(VLOOKUP(Table1[[#This Row],[DRG]],HCPCs,5,0),0))</f>
        <v>5632.6255166666679</v>
      </c>
      <c r="I693" s="39">
        <v>0.5736036630923077</v>
      </c>
      <c r="J693" s="39">
        <f>Table1[[#This Row],[W (3M)]]-IFERROR((Table1[[#This Row],[W (3M)]]-Table1[[#This Row],[Adjusted Cost]]*Casemix/TotalCost)*EXP(-a/Table1[[#This Row],[n]]),)</f>
        <v>0.65288516766362525</v>
      </c>
      <c r="K693" s="39">
        <f>VLOOKUP(Table1[[#This Row],[BaseDRG]],BaseDRGTable,13+Table1[[#This Row],[severity]],FALSE)</f>
        <v>0.65288516766362525</v>
      </c>
      <c r="L693" s="39">
        <f>IF(Table1[[#This Row],[W (severity)]]&lt;Table1[[#This Row],[W (curr)]],MAX(Table1[[#This Row],[W (severity)]],0.7*Table1[[#This Row],[W (curr)]]),Table1[[#This Row],[W (severity)]])</f>
        <v>0.65288516766362525</v>
      </c>
      <c r="M693" s="39">
        <f>ROUND(IF(VLOOKUP(Table1[[#This Row],[BaseDRG]],BaseDRGTable,8,0)&gt;0,Table1[[#This Row],[w (limit)]]*Current_CaseMix/$L$797,Table1[[#This Row],[w (limit)]]),10)</f>
        <v>0.69991258840000004</v>
      </c>
      <c r="N693" s="41">
        <f>Table1[[#This Row],[n]]</f>
        <v>4</v>
      </c>
      <c r="O693" s="56">
        <v>0.79078434703503298</v>
      </c>
      <c r="P693" s="40">
        <f>Table1[[#This Row],[W (proposed)]]/Table1[[#This Row],[W (curr)]]-1</f>
        <v>-0.11491345140523779</v>
      </c>
      <c r="Q693" s="41">
        <f>RANK(Table1[[#This Row],[∆W%]],Table1[∆W%])</f>
        <v>555</v>
      </c>
      <c r="R693" s="55">
        <f>Table1[W (proposed)]-Table1[[#This Row],[W (curr)]]</f>
        <v>-9.087175863503294E-2</v>
      </c>
      <c r="S693" s="46"/>
      <c r="T693" s="47"/>
      <c r="U693" s="47"/>
      <c r="V693" s="47"/>
      <c r="W693" s="47"/>
    </row>
    <row r="694" spans="1:23" s="43" customFormat="1">
      <c r="A694" s="36">
        <v>174122</v>
      </c>
      <c r="B694" s="36" t="s">
        <v>25</v>
      </c>
      <c r="C694" s="36" t="s">
        <v>602</v>
      </c>
      <c r="D694" s="36">
        <v>17412</v>
      </c>
      <c r="E694" s="36">
        <v>2</v>
      </c>
      <c r="F694" s="37">
        <v>4</v>
      </c>
      <c r="G694" s="38">
        <v>12475.643474999999</v>
      </c>
      <c r="H694" s="38">
        <f>Table1[[#This Row],[Cost]]+IF(Table1[[#This Row],[n]]=0,0,IFERROR(VLOOKUP(Table1[[#This Row],[DRG]],HCPCs,5,0),0))</f>
        <v>12475.643474999999</v>
      </c>
      <c r="I694" s="39">
        <v>1.3137985598400004</v>
      </c>
      <c r="J694" s="39">
        <f>Table1[[#This Row],[W (3M)]]-IFERROR((Table1[[#This Row],[W (3M)]]-Table1[[#This Row],[Adjusted Cost]]*Casemix/TotalCost)*EXP(-a/Table1[[#This Row],[n]]),)</f>
        <v>1.4539229032406067</v>
      </c>
      <c r="K694" s="39">
        <f>VLOOKUP(Table1[[#This Row],[BaseDRG]],BaseDRGTable,13+Table1[[#This Row],[severity]],FALSE)</f>
        <v>1.4539229032406067</v>
      </c>
      <c r="L694" s="39">
        <f>IF(Table1[[#This Row],[W (severity)]]&lt;Table1[[#This Row],[W (curr)]],MAX(Table1[[#This Row],[W (severity)]],0.7*Table1[[#This Row],[W (curr)]]),Table1[[#This Row],[W (severity)]])</f>
        <v>1.4539229032406067</v>
      </c>
      <c r="M694" s="39">
        <f>ROUND(IF(VLOOKUP(Table1[[#This Row],[BaseDRG]],BaseDRGTable,8,0)&gt;0,Table1[[#This Row],[w (limit)]]*Current_CaseMix/$L$797,Table1[[#This Row],[w (limit)]]),10)</f>
        <v>1.5586491974000001</v>
      </c>
      <c r="N694" s="41">
        <f>Table1[[#This Row],[n]]</f>
        <v>4</v>
      </c>
      <c r="O694" s="56">
        <v>1.1870569156597928</v>
      </c>
      <c r="P694" s="40">
        <f>Table1[[#This Row],[W (proposed)]]/Table1[[#This Row],[W (curr)]]-1</f>
        <v>0.31303661756914836</v>
      </c>
      <c r="Q694" s="41">
        <f>RANK(Table1[[#This Row],[∆W%]],Table1[∆W%])</f>
        <v>164</v>
      </c>
      <c r="R694" s="55">
        <f>Table1[W (proposed)]-Table1[[#This Row],[W (curr)]]</f>
        <v>0.37159228174020731</v>
      </c>
      <c r="S694" s="46"/>
      <c r="T694" s="47"/>
      <c r="U694" s="47"/>
      <c r="V694" s="47"/>
      <c r="W694" s="47"/>
    </row>
    <row r="695" spans="1:23" s="43" customFormat="1">
      <c r="A695" s="36">
        <v>174123</v>
      </c>
      <c r="B695" s="36" t="s">
        <v>25</v>
      </c>
      <c r="C695" s="36" t="s">
        <v>563</v>
      </c>
      <c r="D695" s="36">
        <v>17412</v>
      </c>
      <c r="E695" s="36">
        <v>3</v>
      </c>
      <c r="F695" s="37">
        <v>4</v>
      </c>
      <c r="G695" s="38">
        <v>35241.757392979925</v>
      </c>
      <c r="H695" s="38">
        <f>Table1[[#This Row],[Cost]]+IF(Table1[[#This Row],[n]]=0,0,IFERROR(VLOOKUP(Table1[[#This Row],[DRG]],HCPCs,5,0),0))</f>
        <v>35241.757392979925</v>
      </c>
      <c r="I695" s="39">
        <v>2.6441911597000001</v>
      </c>
      <c r="J695" s="39">
        <f>Table1[[#This Row],[W (3M)]]-IFERROR((Table1[[#This Row],[W (3M)]]-Table1[[#This Row],[Adjusted Cost]]*Casemix/TotalCost)*EXP(-a/Table1[[#This Row],[n]]),)</f>
        <v>3.9136767782764186</v>
      </c>
      <c r="K695" s="39">
        <f>VLOOKUP(Table1[[#This Row],[BaseDRG]],BaseDRGTable,13+Table1[[#This Row],[severity]],FALSE)</f>
        <v>3.9136767782764186</v>
      </c>
      <c r="L695" s="39">
        <f>IF(Table1[[#This Row],[W (severity)]]&lt;Table1[[#This Row],[W (curr)]],MAX(Table1[[#This Row],[W (severity)]],0.7*Table1[[#This Row],[W (curr)]]),Table1[[#This Row],[W (severity)]])</f>
        <v>3.9136767782764186</v>
      </c>
      <c r="M695" s="39">
        <f>ROUND(IF(VLOOKUP(Table1[[#This Row],[BaseDRG]],BaseDRGTable,8,0)&gt;0,Table1[[#This Row],[w (limit)]]*Current_CaseMix/$L$797,Table1[[#This Row],[w (limit)]]),10)</f>
        <v>4.1955795288999997</v>
      </c>
      <c r="N695" s="41">
        <f>Table1[[#This Row],[n]]</f>
        <v>4</v>
      </c>
      <c r="O695" s="56">
        <v>1.3203530618875248</v>
      </c>
      <c r="P695" s="40">
        <f>Table1[[#This Row],[W (proposed)]]/Table1[[#This Row],[W (curr)]]-1</f>
        <v>2.1776194186289568</v>
      </c>
      <c r="Q695" s="41">
        <f>RANK(Table1[[#This Row],[∆W%]],Table1[∆W%])</f>
        <v>12</v>
      </c>
      <c r="R695" s="55">
        <f>Table1[W (proposed)]-Table1[[#This Row],[W (curr)]]</f>
        <v>2.875226467012475</v>
      </c>
      <c r="S695" s="46"/>
      <c r="T695" s="47"/>
      <c r="U695" s="47"/>
      <c r="V695" s="47"/>
      <c r="W695" s="47"/>
    </row>
    <row r="696" spans="1:23" s="43" customFormat="1">
      <c r="A696" s="36">
        <v>174131</v>
      </c>
      <c r="B696" s="36" t="s">
        <v>25</v>
      </c>
      <c r="C696" s="36" t="s">
        <v>116</v>
      </c>
      <c r="D696" s="36">
        <v>17413</v>
      </c>
      <c r="E696" s="36">
        <v>1</v>
      </c>
      <c r="F696" s="37">
        <v>229</v>
      </c>
      <c r="G696" s="38">
        <v>6756.4532223946062</v>
      </c>
      <c r="H696" s="38">
        <f>Table1[[#This Row],[Cost]]+IF(Table1[[#This Row],[n]]=0,0,IFERROR(VLOOKUP(Table1[[#This Row],[DRG]],HCPCs,5,0),0))</f>
        <v>6756.4532223946062</v>
      </c>
      <c r="I696" s="39">
        <v>1.0167999862034081</v>
      </c>
      <c r="J696" s="39">
        <f>Table1[[#This Row],[W (3M)]]-IFERROR((Table1[[#This Row],[W (3M)]]-Table1[[#This Row],[Adjusted Cost]]*Casemix/TotalCost)*EXP(-a/Table1[[#This Row],[n]]),)</f>
        <v>0.80494630323510696</v>
      </c>
      <c r="K696" s="39">
        <f>VLOOKUP(Table1[[#This Row],[BaseDRG]],BaseDRGTable,13+Table1[[#This Row],[severity]],FALSE)</f>
        <v>0.80494630323510696</v>
      </c>
      <c r="L696" s="39">
        <f>IF(Table1[[#This Row],[W (severity)]]&lt;Table1[[#This Row],[W (curr)]],MAX(Table1[[#This Row],[W (severity)]],0.7*Table1[[#This Row],[W (curr)]]),Table1[[#This Row],[W (severity)]])</f>
        <v>0.80494630323510696</v>
      </c>
      <c r="M696" s="39">
        <f>ROUND(IF(VLOOKUP(Table1[[#This Row],[BaseDRG]],BaseDRGTable,8,0)&gt;0,Table1[[#This Row],[w (limit)]]*Current_CaseMix/$L$797,Table1[[#This Row],[w (limit)]]),10)</f>
        <v>0.86292671139999999</v>
      </c>
      <c r="N696" s="41">
        <f>Table1[[#This Row],[n]]</f>
        <v>229</v>
      </c>
      <c r="O696" s="56">
        <v>0.83784382833690874</v>
      </c>
      <c r="P696" s="40">
        <f>Table1[[#This Row],[W (proposed)]]/Table1[[#This Row],[W (curr)]]-1</f>
        <v>2.9937420572614171E-2</v>
      </c>
      <c r="Q696" s="41">
        <f>RANK(Table1[[#This Row],[∆W%]],Table1[∆W%])</f>
        <v>380</v>
      </c>
      <c r="R696" s="55">
        <f>Table1[W (proposed)]-Table1[[#This Row],[W (curr)]]</f>
        <v>2.5082883063091255E-2</v>
      </c>
      <c r="S696" s="46"/>
      <c r="T696" s="47"/>
      <c r="U696" s="47"/>
      <c r="V696" s="47"/>
      <c r="W696" s="47"/>
    </row>
    <row r="697" spans="1:23" s="43" customFormat="1">
      <c r="A697" s="36">
        <v>174132</v>
      </c>
      <c r="B697" s="36" t="s">
        <v>25</v>
      </c>
      <c r="C697" s="36" t="s">
        <v>330</v>
      </c>
      <c r="D697" s="36">
        <v>17413</v>
      </c>
      <c r="E697" s="36">
        <v>2</v>
      </c>
      <c r="F697" s="37">
        <v>319</v>
      </c>
      <c r="G697" s="38">
        <v>9722.8229507413998</v>
      </c>
      <c r="H697" s="38">
        <f>Table1[[#This Row],[Cost]]+IF(Table1[[#This Row],[n]]=0,0,IFERROR(VLOOKUP(Table1[[#This Row],[DRG]],HCPCs,5,0),0))</f>
        <v>9766.0165921332027</v>
      </c>
      <c r="I697" s="39">
        <v>1.3285000965443969</v>
      </c>
      <c r="J697" s="39">
        <f>Table1[[#This Row],[W (3M)]]-IFERROR((Table1[[#This Row],[W (3M)]]-Table1[[#This Row],[Adjusted Cost]]*Casemix/TotalCost)*EXP(-a/Table1[[#This Row],[n]]),)</f>
        <v>1.1628421995623119</v>
      </c>
      <c r="K697" s="39">
        <f>VLOOKUP(Table1[[#This Row],[BaseDRG]],BaseDRGTable,13+Table1[[#This Row],[severity]],FALSE)</f>
        <v>1.1628421995623119</v>
      </c>
      <c r="L697" s="39">
        <f>IF(Table1[[#This Row],[W (severity)]]&lt;Table1[[#This Row],[W (curr)]],MAX(Table1[[#This Row],[W (severity)]],0.7*Table1[[#This Row],[W (curr)]]),Table1[[#This Row],[W (severity)]])</f>
        <v>1.1628421995623119</v>
      </c>
      <c r="M697" s="39">
        <f>ROUND(IF(VLOOKUP(Table1[[#This Row],[BaseDRG]],BaseDRGTable,8,0)&gt;0,Table1[[#This Row],[w (limit)]]*Current_CaseMix/$L$797,Table1[[#This Row],[w (limit)]]),10)</f>
        <v>1.2466019050999999</v>
      </c>
      <c r="N697" s="41">
        <f>Table1[[#This Row],[n]]</f>
        <v>319</v>
      </c>
      <c r="O697" s="56">
        <v>1.1636178705610856</v>
      </c>
      <c r="P697" s="40">
        <f>Table1[[#This Row],[W (proposed)]]/Table1[[#This Row],[W (curr)]]-1</f>
        <v>7.1315538063110306E-2</v>
      </c>
      <c r="Q697" s="41">
        <f>RANK(Table1[[#This Row],[∆W%]],Table1[∆W%])</f>
        <v>333</v>
      </c>
      <c r="R697" s="55">
        <f>Table1[W (proposed)]-Table1[[#This Row],[W (curr)]]</f>
        <v>8.2984034538914342E-2</v>
      </c>
      <c r="S697" s="46"/>
      <c r="T697" s="47"/>
      <c r="U697" s="47"/>
      <c r="V697" s="47"/>
      <c r="W697" s="47"/>
    </row>
    <row r="698" spans="1:23" s="43" customFormat="1">
      <c r="A698" s="36">
        <v>174133</v>
      </c>
      <c r="B698" s="36" t="s">
        <v>25</v>
      </c>
      <c r="C698" s="36" t="s">
        <v>779</v>
      </c>
      <c r="D698" s="36">
        <v>17413</v>
      </c>
      <c r="E698" s="36">
        <v>3</v>
      </c>
      <c r="F698" s="37">
        <v>247</v>
      </c>
      <c r="G698" s="38">
        <v>14963.550487172848</v>
      </c>
      <c r="H698" s="38">
        <f>Table1[[#This Row],[Cost]]+IF(Table1[[#This Row],[n]]=0,0,IFERROR(VLOOKUP(Table1[[#This Row],[DRG]],HCPCs,5,0),0))</f>
        <v>14998.38689009637</v>
      </c>
      <c r="I698" s="39">
        <v>2.2701001773497418</v>
      </c>
      <c r="J698" s="39">
        <f>Table1[[#This Row],[W (3M)]]-IFERROR((Table1[[#This Row],[W (3M)]]-Table1[[#This Row],[Adjusted Cost]]*Casemix/TotalCost)*EXP(-a/Table1[[#This Row],[n]]),)</f>
        <v>1.786791010692286</v>
      </c>
      <c r="K698" s="39">
        <f>VLOOKUP(Table1[[#This Row],[BaseDRG]],BaseDRGTable,13+Table1[[#This Row],[severity]],FALSE)</f>
        <v>1.786791010692286</v>
      </c>
      <c r="L698" s="39">
        <f>IF(Table1[[#This Row],[W (severity)]]&lt;Table1[[#This Row],[W (curr)]],MAX(Table1[[#This Row],[W (severity)]],0.7*Table1[[#This Row],[W (curr)]]),Table1[[#This Row],[W (severity)]])</f>
        <v>1.786791010692286</v>
      </c>
      <c r="M698" s="39">
        <f>ROUND(IF(VLOOKUP(Table1[[#This Row],[BaseDRG]],BaseDRGTable,8,0)&gt;0,Table1[[#This Row],[w (limit)]]*Current_CaseMix/$L$797,Table1[[#This Row],[w (limit)]]),10)</f>
        <v>1.9154938467</v>
      </c>
      <c r="N698" s="41">
        <f>Table1[[#This Row],[n]]</f>
        <v>247</v>
      </c>
      <c r="O698" s="56">
        <v>1.3424078481897008</v>
      </c>
      <c r="P698" s="40">
        <f>Table1[[#This Row],[W (proposed)]]/Table1[[#This Row],[W (curr)]]-1</f>
        <v>0.4269090048029236</v>
      </c>
      <c r="Q698" s="41">
        <f>RANK(Table1[[#This Row],[∆W%]],Table1[∆W%])</f>
        <v>122</v>
      </c>
      <c r="R698" s="55">
        <f>Table1[W (proposed)]-Table1[[#This Row],[W (curr)]]</f>
        <v>0.57308599851029918</v>
      </c>
      <c r="S698" s="46"/>
      <c r="T698" s="47"/>
      <c r="U698" s="47"/>
      <c r="V698" s="47"/>
      <c r="W698" s="47"/>
    </row>
    <row r="699" spans="1:23" s="43" customFormat="1">
      <c r="A699" s="36">
        <v>174141</v>
      </c>
      <c r="B699" s="36" t="s">
        <v>25</v>
      </c>
      <c r="C699" s="36" t="s">
        <v>159</v>
      </c>
      <c r="D699" s="36">
        <v>17414</v>
      </c>
      <c r="E699" s="36">
        <v>1</v>
      </c>
      <c r="F699" s="37">
        <v>12</v>
      </c>
      <c r="G699" s="38">
        <v>9228.6758416666635</v>
      </c>
      <c r="H699" s="38">
        <f>Table1[[#This Row],[Cost]]+IF(Table1[[#This Row],[n]]=0,0,IFERROR(VLOOKUP(Table1[[#This Row],[DRG]],HCPCs,5,0),0))</f>
        <v>9256.3341545588482</v>
      </c>
      <c r="I699" s="39">
        <v>0.79419981518536586</v>
      </c>
      <c r="J699" s="39">
        <f>Table1[[#This Row],[W (3M)]]-IFERROR((Table1[[#This Row],[W (3M)]]-Table1[[#This Row],[Adjusted Cost]]*Casemix/TotalCost)*EXP(-a/Table1[[#This Row],[n]]),)</f>
        <v>1.0819244419114706</v>
      </c>
      <c r="K699" s="39">
        <f>VLOOKUP(Table1[[#This Row],[BaseDRG]],BaseDRGTable,13+Table1[[#This Row],[severity]],FALSE)</f>
        <v>1.0819244419114706</v>
      </c>
      <c r="L699" s="39">
        <f>IF(Table1[[#This Row],[W (severity)]]&lt;Table1[[#This Row],[W (curr)]],MAX(Table1[[#This Row],[W (severity)]],0.7*Table1[[#This Row],[W (curr)]]),Table1[[#This Row],[W (severity)]])</f>
        <v>1.0819244419114706</v>
      </c>
      <c r="M699" s="39">
        <f>ROUND(IF(VLOOKUP(Table1[[#This Row],[BaseDRG]],BaseDRGTable,8,0)&gt;0,Table1[[#This Row],[w (limit)]]*Current_CaseMix/$L$797,Table1[[#This Row],[w (limit)]]),10)</f>
        <v>1.1598556286999999</v>
      </c>
      <c r="N699" s="41">
        <f>Table1[[#This Row],[n]]</f>
        <v>12</v>
      </c>
      <c r="O699" s="56">
        <v>0.89769923614529901</v>
      </c>
      <c r="P699" s="40">
        <f>Table1[[#This Row],[W (proposed)]]/Table1[[#This Row],[W (curr)]]-1</f>
        <v>0.29203143101735796</v>
      </c>
      <c r="Q699" s="41">
        <f>RANK(Table1[[#This Row],[∆W%]],Table1[∆W%])</f>
        <v>173</v>
      </c>
      <c r="R699" s="55">
        <f>Table1[W (proposed)]-Table1[[#This Row],[W (curr)]]</f>
        <v>0.26215639255470091</v>
      </c>
      <c r="S699" s="46"/>
      <c r="T699" s="47"/>
      <c r="U699" s="47"/>
      <c r="V699" s="47"/>
      <c r="W699" s="47"/>
    </row>
    <row r="700" spans="1:23" s="43" customFormat="1">
      <c r="A700" s="36">
        <v>174142</v>
      </c>
      <c r="B700" s="36" t="s">
        <v>25</v>
      </c>
      <c r="C700" s="36" t="s">
        <v>592</v>
      </c>
      <c r="D700" s="36">
        <v>17414</v>
      </c>
      <c r="E700" s="36">
        <v>2</v>
      </c>
      <c r="F700" s="37">
        <v>9</v>
      </c>
      <c r="G700" s="38">
        <v>9087.706355555556</v>
      </c>
      <c r="H700" s="38">
        <f>Table1[[#This Row],[Cost]]+IF(Table1[[#This Row],[n]]=0,0,IFERROR(VLOOKUP(Table1[[#This Row],[DRG]],HCPCs,5,0),0))</f>
        <v>9087.706355555556</v>
      </c>
      <c r="I700" s="39">
        <v>1.1605010773086955</v>
      </c>
      <c r="J700" s="39">
        <f>Table1[[#This Row],[W (3M)]]-IFERROR((Table1[[#This Row],[W (3M)]]-Table1[[#This Row],[Adjusted Cost]]*Casemix/TotalCost)*EXP(-a/Table1[[#This Row],[n]]),)</f>
        <v>1.0883917699805148</v>
      </c>
      <c r="K700" s="39">
        <f>VLOOKUP(Table1[[#This Row],[BaseDRG]],BaseDRGTable,13+Table1[[#This Row],[severity]],FALSE)</f>
        <v>1.0883917699805148</v>
      </c>
      <c r="L700" s="39">
        <f>IF(Table1[[#This Row],[W (severity)]]&lt;Table1[[#This Row],[W (curr)]],MAX(Table1[[#This Row],[W (severity)]],0.7*Table1[[#This Row],[W (curr)]]),Table1[[#This Row],[W (severity)]])</f>
        <v>1.0883917699805148</v>
      </c>
      <c r="M700" s="39">
        <f>ROUND(IF(VLOOKUP(Table1[[#This Row],[BaseDRG]],BaseDRGTable,8,0)&gt;0,Table1[[#This Row],[w (limit)]]*Current_CaseMix/$L$797,Table1[[#This Row],[w (limit)]]),10)</f>
        <v>1.1667887993999999</v>
      </c>
      <c r="N700" s="41">
        <f>Table1[[#This Row],[n]]</f>
        <v>9</v>
      </c>
      <c r="O700" s="56">
        <v>1.2631210938143991</v>
      </c>
      <c r="P700" s="40">
        <f>Table1[[#This Row],[W (proposed)]]/Table1[[#This Row],[W (curr)]]-1</f>
        <v>-7.6265288329160019E-2</v>
      </c>
      <c r="Q700" s="41">
        <f>RANK(Table1[[#This Row],[∆W%]],Table1[∆W%])</f>
        <v>522</v>
      </c>
      <c r="R700" s="55">
        <f>Table1[W (proposed)]-Table1[[#This Row],[W (curr)]]</f>
        <v>-9.6332294414399167E-2</v>
      </c>
      <c r="S700" s="46"/>
      <c r="T700" s="47"/>
      <c r="U700" s="47"/>
      <c r="V700" s="47"/>
      <c r="W700" s="47"/>
    </row>
    <row r="701" spans="1:23" s="43" customFormat="1">
      <c r="A701" s="36">
        <v>174143</v>
      </c>
      <c r="B701" s="36" t="s">
        <v>25</v>
      </c>
      <c r="C701" s="36" t="s">
        <v>688</v>
      </c>
      <c r="D701" s="36">
        <v>17414</v>
      </c>
      <c r="E701" s="36">
        <v>3</v>
      </c>
      <c r="F701" s="37">
        <v>6</v>
      </c>
      <c r="G701" s="38">
        <v>25862.40503333334</v>
      </c>
      <c r="H701" s="38">
        <f>Table1[[#This Row],[Cost]]+IF(Table1[[#This Row],[n]]=0,0,IFERROR(VLOOKUP(Table1[[#This Row],[DRG]],HCPCs,5,0),0))</f>
        <v>25862.40503333334</v>
      </c>
      <c r="I701" s="39">
        <v>1.7691983039124999</v>
      </c>
      <c r="J701" s="39">
        <f>Table1[[#This Row],[W (3M)]]-IFERROR((Table1[[#This Row],[W (3M)]]-Table1[[#This Row],[Adjusted Cost]]*Casemix/TotalCost)*EXP(-a/Table1[[#This Row],[n]]),)</f>
        <v>2.914925853972071</v>
      </c>
      <c r="K701" s="39">
        <f>VLOOKUP(Table1[[#This Row],[BaseDRG]],BaseDRGTable,13+Table1[[#This Row],[severity]],FALSE)</f>
        <v>2.914925853972071</v>
      </c>
      <c r="L701" s="39">
        <f>IF(Table1[[#This Row],[W (severity)]]&lt;Table1[[#This Row],[W (curr)]],MAX(Table1[[#This Row],[W (severity)]],0.7*Table1[[#This Row],[W (curr)]]),Table1[[#This Row],[W (severity)]])</f>
        <v>2.914925853972071</v>
      </c>
      <c r="M701" s="39">
        <f>ROUND(IF(VLOOKUP(Table1[[#This Row],[BaseDRG]],BaseDRGTable,8,0)&gt;0,Table1[[#This Row],[w (limit)]]*Current_CaseMix/$L$797,Table1[[#This Row],[w (limit)]]),10)</f>
        <v>3.1248884191999999</v>
      </c>
      <c r="N701" s="41">
        <f>Table1[[#This Row],[n]]</f>
        <v>6</v>
      </c>
      <c r="O701" s="56">
        <v>3.3563178148770896</v>
      </c>
      <c r="P701" s="40">
        <f>Table1[[#This Row],[W (proposed)]]/Table1[[#This Row],[W (curr)]]-1</f>
        <v>-6.8953361523531598E-2</v>
      </c>
      <c r="Q701" s="41">
        <f>RANK(Table1[[#This Row],[∆W%]],Table1[∆W%])</f>
        <v>516</v>
      </c>
      <c r="R701" s="55">
        <f>Table1[W (proposed)]-Table1[[#This Row],[W (curr)]]</f>
        <v>-0.23142939567708964</v>
      </c>
      <c r="S701" s="46"/>
      <c r="T701" s="47"/>
      <c r="U701" s="47"/>
      <c r="V701" s="47"/>
      <c r="W701" s="47"/>
    </row>
    <row r="702" spans="1:23" s="43" customFormat="1">
      <c r="A702" s="36">
        <v>184101</v>
      </c>
      <c r="B702" s="36" t="s">
        <v>26</v>
      </c>
      <c r="C702" s="36" t="s">
        <v>255</v>
      </c>
      <c r="D702" s="36">
        <v>18410</v>
      </c>
      <c r="E702" s="36">
        <v>1</v>
      </c>
      <c r="F702" s="37">
        <v>60</v>
      </c>
      <c r="G702" s="38">
        <v>4543.314612424243</v>
      </c>
      <c r="H702" s="38">
        <f>Table1[[#This Row],[Cost]]+IF(Table1[[#This Row],[n]]=0,0,IFERROR(VLOOKUP(Table1[[#This Row],[DRG]],HCPCs,5,0),0))</f>
        <v>4543.314612424243</v>
      </c>
      <c r="I702" s="39">
        <v>0.62339953369466572</v>
      </c>
      <c r="J702" s="39">
        <f>Table1[[#This Row],[W (3M)]]-IFERROR((Table1[[#This Row],[W (3M)]]-Table1[[#This Row],[Adjusted Cost]]*Casemix/TotalCost)*EXP(-a/Table1[[#This Row],[n]]),)</f>
        <v>0.54187444882066105</v>
      </c>
      <c r="K702" s="39">
        <f>VLOOKUP(Table1[[#This Row],[BaseDRG]],BaseDRGTable,13+Table1[[#This Row],[severity]],FALSE)</f>
        <v>0.54187444882066105</v>
      </c>
      <c r="L702" s="39">
        <f>IF(Table1[[#This Row],[W (severity)]]&lt;Table1[[#This Row],[W (curr)]],MAX(Table1[[#This Row],[W (severity)]],0.7*Table1[[#This Row],[W (curr)]]),Table1[[#This Row],[W (severity)]])</f>
        <v>0.54187444882066105</v>
      </c>
      <c r="M702" s="39">
        <f>ROUND(IF(VLOOKUP(Table1[[#This Row],[BaseDRG]],BaseDRGTable,8,0)&gt;0,Table1[[#This Row],[w (limit)]]*Current_CaseMix/$L$797,Table1[[#This Row],[w (limit)]]),10)</f>
        <v>0.58090575010000001</v>
      </c>
      <c r="N702" s="41">
        <f>Table1[[#This Row],[n]]</f>
        <v>60</v>
      </c>
      <c r="O702" s="56">
        <v>0.73935663773531946</v>
      </c>
      <c r="P702" s="40">
        <f>Table1[[#This Row],[W (proposed)]]/Table1[[#This Row],[W (curr)]]-1</f>
        <v>-0.21430914331230078</v>
      </c>
      <c r="Q702" s="41">
        <f>RANK(Table1[[#This Row],[∆W%]],Table1[∆W%])</f>
        <v>658</v>
      </c>
      <c r="R702" s="55">
        <f>Table1[W (proposed)]-Table1[[#This Row],[W (curr)]]</f>
        <v>-0.15845088763531945</v>
      </c>
      <c r="S702" s="46"/>
      <c r="T702" s="47"/>
      <c r="U702" s="47"/>
      <c r="V702" s="47"/>
      <c r="W702" s="47"/>
    </row>
    <row r="703" spans="1:23" s="43" customFormat="1">
      <c r="A703" s="36">
        <v>184102</v>
      </c>
      <c r="B703" s="36" t="s">
        <v>26</v>
      </c>
      <c r="C703" s="36" t="s">
        <v>785</v>
      </c>
      <c r="D703" s="36">
        <v>18410</v>
      </c>
      <c r="E703" s="36">
        <v>2</v>
      </c>
      <c r="F703" s="37">
        <v>98</v>
      </c>
      <c r="G703" s="38">
        <v>8940.062327730433</v>
      </c>
      <c r="H703" s="38">
        <f>Table1[[#This Row],[Cost]]+IF(Table1[[#This Row],[n]]=0,0,IFERROR(VLOOKUP(Table1[[#This Row],[DRG]],HCPCs,5,0),0))</f>
        <v>8940.062327730433</v>
      </c>
      <c r="I703" s="39">
        <v>1.0391003463414639</v>
      </c>
      <c r="J703" s="39">
        <f>Table1[[#This Row],[W (3M)]]-IFERROR((Table1[[#This Row],[W (3M)]]-Table1[[#This Row],[Adjusted Cost]]*Casemix/TotalCost)*EXP(-a/Table1[[#This Row],[n]]),)</f>
        <v>1.063911452025563</v>
      </c>
      <c r="K703" s="39">
        <f>VLOOKUP(Table1[[#This Row],[BaseDRG]],BaseDRGTable,13+Table1[[#This Row],[severity]],FALSE)</f>
        <v>1.063911452025563</v>
      </c>
      <c r="L703" s="39">
        <f>IF(Table1[[#This Row],[W (severity)]]&lt;Table1[[#This Row],[W (curr)]],MAX(Table1[[#This Row],[W (severity)]],0.7*Table1[[#This Row],[W (curr)]]),Table1[[#This Row],[W (severity)]])</f>
        <v>1.4335633478210901</v>
      </c>
      <c r="M703" s="39">
        <f>ROUND(IF(VLOOKUP(Table1[[#This Row],[BaseDRG]],BaseDRGTable,8,0)&gt;0,Table1[[#This Row],[w (limit)]]*Current_CaseMix/$L$797,Table1[[#This Row],[w (limit)]]),10)</f>
        <v>1.5368231400000001</v>
      </c>
      <c r="N703" s="41">
        <f>Table1[[#This Row],[n]]</f>
        <v>98</v>
      </c>
      <c r="O703" s="56">
        <v>2.0479476397444145</v>
      </c>
      <c r="P703" s="40">
        <f>Table1[[#This Row],[W (proposed)]]/Table1[[#This Row],[W (curr)]]-1</f>
        <v>-0.24957889050728033</v>
      </c>
      <c r="Q703" s="41">
        <f>RANK(Table1[[#This Row],[∆W%]],Table1[∆W%])</f>
        <v>764</v>
      </c>
      <c r="R703" s="55">
        <f>Table1[W (proposed)]-Table1[[#This Row],[W (curr)]]</f>
        <v>-0.51112449974441443</v>
      </c>
      <c r="S703" s="46"/>
      <c r="T703" s="47"/>
      <c r="U703" s="47"/>
      <c r="V703" s="47"/>
      <c r="W703" s="47"/>
    </row>
    <row r="704" spans="1:23" s="43" customFormat="1">
      <c r="A704" s="36">
        <v>184103</v>
      </c>
      <c r="B704" s="36" t="s">
        <v>26</v>
      </c>
      <c r="C704" s="36" t="s">
        <v>308</v>
      </c>
      <c r="D704" s="36">
        <v>18410</v>
      </c>
      <c r="E704" s="36">
        <v>3</v>
      </c>
      <c r="F704" s="37">
        <v>670</v>
      </c>
      <c r="G704" s="38">
        <v>28281.816235029379</v>
      </c>
      <c r="H704" s="38">
        <f>Table1[[#This Row],[Cost]]+IF(Table1[[#This Row],[n]]=0,0,IFERROR(VLOOKUP(Table1[[#This Row],[DRG]],HCPCs,5,0),0))</f>
        <v>28634.424604985055</v>
      </c>
      <c r="I704" s="39">
        <v>1.8293000679628335</v>
      </c>
      <c r="J704" s="39">
        <f>Table1[[#This Row],[W (3M)]]-IFERROR((Table1[[#This Row],[W (3M)]]-Table1[[#This Row],[Adjusted Cost]]*Casemix/TotalCost)*EXP(-a/Table1[[#This Row],[n]]),)</f>
        <v>3.406404710577223</v>
      </c>
      <c r="K704" s="39">
        <f>VLOOKUP(Table1[[#This Row],[BaseDRG]],BaseDRGTable,13+Table1[[#This Row],[severity]],FALSE)</f>
        <v>3.406404710577223</v>
      </c>
      <c r="L704" s="39">
        <f>IF(Table1[[#This Row],[W (severity)]]&lt;Table1[[#This Row],[W (curr)]],MAX(Table1[[#This Row],[W (severity)]],0.7*Table1[[#This Row],[W (curr)]]),Table1[[#This Row],[W (severity)]])</f>
        <v>3.406404710577223</v>
      </c>
      <c r="M704" s="39">
        <f>ROUND(IF(VLOOKUP(Table1[[#This Row],[BaseDRG]],BaseDRGTable,8,0)&gt;0,Table1[[#This Row],[w (limit)]]*Current_CaseMix/$L$797,Table1[[#This Row],[w (limit)]]),10)</f>
        <v>3.6517685748000002</v>
      </c>
      <c r="N704" s="41">
        <f>Table1[[#This Row],[n]]</f>
        <v>670</v>
      </c>
      <c r="O704" s="56">
        <v>4.6754682619914947</v>
      </c>
      <c r="P704" s="40">
        <f>Table1[[#This Row],[W (proposed)]]/Table1[[#This Row],[W (curr)]]-1</f>
        <v>-0.21895126430725764</v>
      </c>
      <c r="Q704" s="41">
        <f>RANK(Table1[[#This Row],[∆W%]],Table1[∆W%])</f>
        <v>660</v>
      </c>
      <c r="R704" s="55">
        <f>Table1[W (proposed)]-Table1[[#This Row],[W (curr)]]</f>
        <v>-1.0236996871914945</v>
      </c>
      <c r="S704" s="46"/>
      <c r="T704" s="47"/>
      <c r="U704" s="47"/>
      <c r="V704" s="47"/>
      <c r="W704" s="47"/>
    </row>
    <row r="705" spans="1:23" s="43" customFormat="1">
      <c r="A705" s="36">
        <v>184111</v>
      </c>
      <c r="B705" s="36" t="s">
        <v>26</v>
      </c>
      <c r="C705" s="36" t="s">
        <v>237</v>
      </c>
      <c r="D705" s="36">
        <v>18411</v>
      </c>
      <c r="E705" s="36">
        <v>1</v>
      </c>
      <c r="F705" s="37">
        <v>58</v>
      </c>
      <c r="G705" s="38">
        <v>4751.2448431974926</v>
      </c>
      <c r="H705" s="38">
        <f>Table1[[#This Row],[Cost]]+IF(Table1[[#This Row],[n]]=0,0,IFERROR(VLOOKUP(Table1[[#This Row],[DRG]],HCPCs,5,0),0))</f>
        <v>4751.2448431974926</v>
      </c>
      <c r="I705" s="39">
        <v>0.61520067375238174</v>
      </c>
      <c r="J705" s="39">
        <f>Table1[[#This Row],[W (3M)]]-IFERROR((Table1[[#This Row],[W (3M)]]-Table1[[#This Row],[Adjusted Cost]]*Casemix/TotalCost)*EXP(-a/Table1[[#This Row],[n]]),)</f>
        <v>0.56621003501324674</v>
      </c>
      <c r="K705" s="39">
        <f>VLOOKUP(Table1[[#This Row],[BaseDRG]],BaseDRGTable,13+Table1[[#This Row],[severity]],FALSE)</f>
        <v>0.56621003501324674</v>
      </c>
      <c r="L705" s="39">
        <f>IF(Table1[[#This Row],[W (severity)]]&lt;Table1[[#This Row],[W (curr)]],MAX(Table1[[#This Row],[W (severity)]],0.7*Table1[[#This Row],[W (curr)]]),Table1[[#This Row],[W (severity)]])</f>
        <v>0.56621003501324674</v>
      </c>
      <c r="M705" s="39">
        <f>ROUND(IF(VLOOKUP(Table1[[#This Row],[BaseDRG]],BaseDRGTable,8,0)&gt;0,Table1[[#This Row],[w (limit)]]*Current_CaseMix/$L$797,Table1[[#This Row],[w (limit)]]),10)</f>
        <v>0.60699423239999994</v>
      </c>
      <c r="N705" s="41">
        <f>Table1[[#This Row],[n]]</f>
        <v>58</v>
      </c>
      <c r="O705" s="56">
        <v>0.60303809084987259</v>
      </c>
      <c r="P705" s="40">
        <f>Table1[[#This Row],[W (proposed)]]/Table1[[#This Row],[W (curr)]]-1</f>
        <v>6.5603510129050857E-3</v>
      </c>
      <c r="Q705" s="41">
        <f>RANK(Table1[[#This Row],[∆W%]],Table1[∆W%])</f>
        <v>406</v>
      </c>
      <c r="R705" s="55">
        <f>Table1[W (proposed)]-Table1[[#This Row],[W (curr)]]</f>
        <v>3.9561415501273567E-3</v>
      </c>
      <c r="S705" s="46"/>
      <c r="T705" s="47"/>
      <c r="U705" s="47"/>
      <c r="V705" s="47"/>
      <c r="W705" s="47"/>
    </row>
    <row r="706" spans="1:23" s="43" customFormat="1">
      <c r="A706" s="36">
        <v>184112</v>
      </c>
      <c r="B706" s="36" t="s">
        <v>26</v>
      </c>
      <c r="C706" s="36" t="s">
        <v>755</v>
      </c>
      <c r="D706" s="36">
        <v>18411</v>
      </c>
      <c r="E706" s="36">
        <v>2</v>
      </c>
      <c r="F706" s="37">
        <v>62</v>
      </c>
      <c r="G706" s="38">
        <v>7722.7369810979053</v>
      </c>
      <c r="H706" s="38">
        <f>Table1[[#This Row],[Cost]]+IF(Table1[[#This Row],[n]]=0,0,IFERROR(VLOOKUP(Table1[[#This Row],[DRG]],HCPCs,5,0),0))</f>
        <v>7733.3099484569839</v>
      </c>
      <c r="I706" s="39">
        <v>0.950499647339344</v>
      </c>
      <c r="J706" s="39">
        <f>Table1[[#This Row],[W (3M)]]-IFERROR((Table1[[#This Row],[W (3M)]]-Table1[[#This Row],[Adjusted Cost]]*Casemix/TotalCost)*EXP(-a/Table1[[#This Row],[n]]),)</f>
        <v>0.92086278129681853</v>
      </c>
      <c r="K706" s="39">
        <f>VLOOKUP(Table1[[#This Row],[BaseDRG]],BaseDRGTable,13+Table1[[#This Row],[severity]],FALSE)</f>
        <v>0.92086278129681853</v>
      </c>
      <c r="L706" s="39">
        <f>IF(Table1[[#This Row],[W (severity)]]&lt;Table1[[#This Row],[W (curr)]],MAX(Table1[[#This Row],[W (severity)]],0.7*Table1[[#This Row],[W (curr)]]),Table1[[#This Row],[W (severity)]])</f>
        <v>0.92086278129681853</v>
      </c>
      <c r="M706" s="39">
        <f>ROUND(IF(VLOOKUP(Table1[[#This Row],[BaseDRG]],BaseDRGTable,8,0)&gt;0,Table1[[#This Row],[w (limit)]]*Current_CaseMix/$L$797,Table1[[#This Row],[w (limit)]]),10)</f>
        <v>0.98719267150000001</v>
      </c>
      <c r="N706" s="41">
        <f>Table1[[#This Row],[n]]</f>
        <v>62</v>
      </c>
      <c r="O706" s="56">
        <v>0.99073179384784893</v>
      </c>
      <c r="P706" s="40">
        <f>Table1[[#This Row],[W (proposed)]]/Table1[[#This Row],[W (curr)]]-1</f>
        <v>-3.5722305167007473E-3</v>
      </c>
      <c r="Q706" s="41">
        <f>RANK(Table1[[#This Row],[∆W%]],Table1[∆W%])</f>
        <v>445</v>
      </c>
      <c r="R706" s="55">
        <f>Table1[W (proposed)]-Table1[[#This Row],[W (curr)]]</f>
        <v>-3.539122347848922E-3</v>
      </c>
      <c r="S706" s="46"/>
      <c r="T706" s="47"/>
      <c r="U706" s="47"/>
      <c r="V706" s="47"/>
      <c r="W706" s="47"/>
    </row>
    <row r="707" spans="1:23" s="43" customFormat="1">
      <c r="A707" s="36">
        <v>184113</v>
      </c>
      <c r="B707" s="36" t="s">
        <v>26</v>
      </c>
      <c r="C707" s="36" t="s">
        <v>322</v>
      </c>
      <c r="D707" s="36">
        <v>18411</v>
      </c>
      <c r="E707" s="36">
        <v>3</v>
      </c>
      <c r="F707" s="37">
        <v>83</v>
      </c>
      <c r="G707" s="38">
        <v>27439.874148994681</v>
      </c>
      <c r="H707" s="38">
        <f>Table1[[#This Row],[Cost]]+IF(Table1[[#This Row],[n]]=0,0,IFERROR(VLOOKUP(Table1[[#This Row],[DRG]],HCPCs,5,0),0))</f>
        <v>27930.221462788842</v>
      </c>
      <c r="I707" s="39">
        <v>1.5547994079190477</v>
      </c>
      <c r="J707" s="39">
        <f>Table1[[#This Row],[W (3M)]]-IFERROR((Table1[[#This Row],[W (3M)]]-Table1[[#This Row],[Adjusted Cost]]*Casemix/TotalCost)*EXP(-a/Table1[[#This Row],[n]]),)</f>
        <v>3.3074941637231392</v>
      </c>
      <c r="K707" s="39">
        <f>VLOOKUP(Table1[[#This Row],[BaseDRG]],BaseDRGTable,13+Table1[[#This Row],[severity]],FALSE)</f>
        <v>3.3074941637231392</v>
      </c>
      <c r="L707" s="39">
        <f>IF(Table1[[#This Row],[W (severity)]]&lt;Table1[[#This Row],[W (curr)]],MAX(Table1[[#This Row],[W (severity)]],0.7*Table1[[#This Row],[W (curr)]]),Table1[[#This Row],[W (severity)]])</f>
        <v>3.3074941637231392</v>
      </c>
      <c r="M707" s="39">
        <f>ROUND(IF(VLOOKUP(Table1[[#This Row],[BaseDRG]],BaseDRGTable,8,0)&gt;0,Table1[[#This Row],[w (limit)]]*Current_CaseMix/$L$797,Table1[[#This Row],[w (limit)]]),10)</f>
        <v>3.5457334858</v>
      </c>
      <c r="N707" s="41">
        <f>Table1[[#This Row],[n]]</f>
        <v>83</v>
      </c>
      <c r="O707" s="56">
        <v>2.8316073066504464</v>
      </c>
      <c r="P707" s="40">
        <f>Table1[[#This Row],[W (proposed)]]/Table1[[#This Row],[W (curr)]]-1</f>
        <v>0.25219816938327688</v>
      </c>
      <c r="Q707" s="41">
        <f>RANK(Table1[[#This Row],[∆W%]],Table1[∆W%])</f>
        <v>196</v>
      </c>
      <c r="R707" s="55">
        <f>Table1[W (proposed)]-Table1[[#This Row],[W (curr)]]</f>
        <v>0.71412617914955367</v>
      </c>
      <c r="S707" s="46"/>
      <c r="T707" s="47"/>
      <c r="U707" s="47"/>
      <c r="V707" s="47"/>
      <c r="W707" s="47"/>
    </row>
    <row r="708" spans="1:23" s="43" customFormat="1">
      <c r="A708" s="36">
        <v>184121</v>
      </c>
      <c r="B708" s="36" t="s">
        <v>26</v>
      </c>
      <c r="C708" s="36" t="s">
        <v>286</v>
      </c>
      <c r="D708" s="36">
        <v>18412</v>
      </c>
      <c r="E708" s="36">
        <v>1</v>
      </c>
      <c r="F708" s="37">
        <v>358</v>
      </c>
      <c r="G708" s="38">
        <v>2474.753864587884</v>
      </c>
      <c r="H708" s="38">
        <f>Table1[[#This Row],[Cost]]+IF(Table1[[#This Row],[n]]=0,0,IFERROR(VLOOKUP(Table1[[#This Row],[DRG]],HCPCs,5,0),0))</f>
        <v>2474.753864587884</v>
      </c>
      <c r="I708" s="39">
        <v>0.41520002266881584</v>
      </c>
      <c r="J708" s="39">
        <f>Table1[[#This Row],[W (3M)]]-IFERROR((Table1[[#This Row],[W (3M)]]-Table1[[#This Row],[Adjusted Cost]]*Casemix/TotalCost)*EXP(-a/Table1[[#This Row],[n]]),)</f>
        <v>0.29483347149590644</v>
      </c>
      <c r="K708" s="39">
        <f>VLOOKUP(Table1[[#This Row],[BaseDRG]],BaseDRGTable,13+Table1[[#This Row],[severity]],FALSE)</f>
        <v>0.29483347149590644</v>
      </c>
      <c r="L708" s="39">
        <f>IF(Table1[[#This Row],[W (severity)]]&lt;Table1[[#This Row],[W (curr)]],MAX(Table1[[#This Row],[W (severity)]],0.7*Table1[[#This Row],[W (curr)]]),Table1[[#This Row],[W (severity)]])</f>
        <v>0.29483347149590644</v>
      </c>
      <c r="M708" s="39">
        <f>ROUND(IF(VLOOKUP(Table1[[#This Row],[BaseDRG]],BaseDRGTable,8,0)&gt;0,Table1[[#This Row],[w (limit)]]*Current_CaseMix/$L$797,Table1[[#This Row],[w (limit)]]),10)</f>
        <v>0.31607037259999998</v>
      </c>
      <c r="N708" s="41">
        <f>Table1[[#This Row],[n]]</f>
        <v>358</v>
      </c>
      <c r="O708" s="56">
        <v>0.32616216758625294</v>
      </c>
      <c r="P708" s="40">
        <f>Table1[[#This Row],[W (proposed)]]/Table1[[#This Row],[W (curr)]]-1</f>
        <v>-3.0941034826131975E-2</v>
      </c>
      <c r="Q708" s="41">
        <f>RANK(Table1[[#This Row],[∆W%]],Table1[∆W%])</f>
        <v>474</v>
      </c>
      <c r="R708" s="55">
        <f>Table1[W (proposed)]-Table1[[#This Row],[W (curr)]]</f>
        <v>-1.0091794986252955E-2</v>
      </c>
      <c r="S708" s="46"/>
      <c r="T708" s="47"/>
      <c r="U708" s="47"/>
      <c r="V708" s="47"/>
      <c r="W708" s="47"/>
    </row>
    <row r="709" spans="1:23" s="43" customFormat="1">
      <c r="A709" s="36">
        <v>184122</v>
      </c>
      <c r="B709" s="36" t="s">
        <v>26</v>
      </c>
      <c r="C709" s="36" t="s">
        <v>404</v>
      </c>
      <c r="D709" s="36">
        <v>18412</v>
      </c>
      <c r="E709" s="36">
        <v>2</v>
      </c>
      <c r="F709" s="37">
        <v>76</v>
      </c>
      <c r="G709" s="38">
        <v>3863.61715329874</v>
      </c>
      <c r="H709" s="38">
        <f>Table1[[#This Row],[Cost]]+IF(Table1[[#This Row],[n]]=0,0,IFERROR(VLOOKUP(Table1[[#This Row],[DRG]],HCPCs,5,0),0))</f>
        <v>3863.61715329874</v>
      </c>
      <c r="I709" s="39">
        <v>0.69479968854589103</v>
      </c>
      <c r="J709" s="39">
        <f>Table1[[#This Row],[W (3M)]]-IFERROR((Table1[[#This Row],[W (3M)]]-Table1[[#This Row],[Adjusted Cost]]*Casemix/TotalCost)*EXP(-a/Table1[[#This Row],[n]]),)</f>
        <v>0.46233725845691032</v>
      </c>
      <c r="K709" s="39">
        <f>VLOOKUP(Table1[[#This Row],[BaseDRG]],BaseDRGTable,13+Table1[[#This Row],[severity]],FALSE)</f>
        <v>0.46233725845691032</v>
      </c>
      <c r="L709" s="39">
        <f>IF(Table1[[#This Row],[W (severity)]]&lt;Table1[[#This Row],[W (curr)]],MAX(Table1[[#This Row],[W (severity)]],0.7*Table1[[#This Row],[W (curr)]]),Table1[[#This Row],[W (severity)]])</f>
        <v>0.46233725845691032</v>
      </c>
      <c r="M709" s="39">
        <f>ROUND(IF(VLOOKUP(Table1[[#This Row],[BaseDRG]],BaseDRGTable,8,0)&gt;0,Table1[[#This Row],[w (limit)]]*Current_CaseMix/$L$797,Table1[[#This Row],[w (limit)]]),10)</f>
        <v>0.49563948349999998</v>
      </c>
      <c r="N709" s="41">
        <f>Table1[[#This Row],[n]]</f>
        <v>76</v>
      </c>
      <c r="O709" s="56">
        <v>0.44390955488011885</v>
      </c>
      <c r="P709" s="40">
        <f>Table1[[#This Row],[W (proposed)]]/Table1[[#This Row],[W (curr)]]-1</f>
        <v>0.11653258653973153</v>
      </c>
      <c r="Q709" s="41">
        <f>RANK(Table1[[#This Row],[∆W%]],Table1[∆W%])</f>
        <v>297</v>
      </c>
      <c r="R709" s="55">
        <f>Table1[W (proposed)]-Table1[[#This Row],[W (curr)]]</f>
        <v>5.1729928619881127E-2</v>
      </c>
      <c r="S709" s="46"/>
      <c r="T709" s="47"/>
      <c r="U709" s="47"/>
      <c r="V709" s="47"/>
      <c r="W709" s="47"/>
    </row>
    <row r="710" spans="1:23" s="43" customFormat="1">
      <c r="A710" s="36">
        <v>184123</v>
      </c>
      <c r="B710" s="36" t="s">
        <v>26</v>
      </c>
      <c r="C710" s="36" t="s">
        <v>373</v>
      </c>
      <c r="D710" s="36">
        <v>18412</v>
      </c>
      <c r="E710" s="36">
        <v>3</v>
      </c>
      <c r="F710" s="37">
        <v>40</v>
      </c>
      <c r="G710" s="38">
        <v>4061.5051044594597</v>
      </c>
      <c r="H710" s="38">
        <f>Table1[[#This Row],[Cost]]+IF(Table1[[#This Row],[n]]=0,0,IFERROR(VLOOKUP(Table1[[#This Row],[DRG]],HCPCs,5,0),0))</f>
        <v>4061.5051044594597</v>
      </c>
      <c r="I710" s="39">
        <v>1.005000141265882</v>
      </c>
      <c r="J710" s="39">
        <f>Table1[[#This Row],[W (3M)]]-IFERROR((Table1[[#This Row],[W (3M)]]-Table1[[#This Row],[Adjusted Cost]]*Casemix/TotalCost)*EXP(-a/Table1[[#This Row],[n]]),)</f>
        <v>0.49375925483595873</v>
      </c>
      <c r="K710" s="39">
        <f>VLOOKUP(Table1[[#This Row],[BaseDRG]],BaseDRGTable,13+Table1[[#This Row],[severity]],FALSE)</f>
        <v>0.49375925483595873</v>
      </c>
      <c r="L710" s="39">
        <f>IF(Table1[[#This Row],[W (severity)]]&lt;Table1[[#This Row],[W (curr)]],MAX(Table1[[#This Row],[W (severity)]],0.7*Table1[[#This Row],[W (curr)]]),Table1[[#This Row],[W (severity)]])</f>
        <v>0.49375925483595873</v>
      </c>
      <c r="M710" s="39">
        <f>ROUND(IF(VLOOKUP(Table1[[#This Row],[BaseDRG]],BaseDRGTable,8,0)&gt;0,Table1[[#This Row],[w (limit)]]*Current_CaseMix/$L$797,Table1[[#This Row],[w (limit)]]),10)</f>
        <v>0.52932481119999997</v>
      </c>
      <c r="N710" s="41">
        <f>Table1[[#This Row],[n]]</f>
        <v>40</v>
      </c>
      <c r="O710" s="56">
        <v>0.67887900060780626</v>
      </c>
      <c r="P710" s="40">
        <f>Table1[[#This Row],[W (proposed)]]/Table1[[#This Row],[W (curr)]]-1</f>
        <v>-0.2202957953831377</v>
      </c>
      <c r="Q710" s="41">
        <f>RANK(Table1[[#This Row],[∆W%]],Table1[∆W%])</f>
        <v>661</v>
      </c>
      <c r="R710" s="55">
        <f>Table1[W (proposed)]-Table1[[#This Row],[W (curr)]]</f>
        <v>-0.14955418940780629</v>
      </c>
      <c r="S710" s="46"/>
      <c r="T710" s="47"/>
      <c r="U710" s="47"/>
      <c r="V710" s="47"/>
      <c r="W710" s="47"/>
    </row>
    <row r="711" spans="1:23" s="43" customFormat="1">
      <c r="A711" s="36">
        <v>184131</v>
      </c>
      <c r="B711" s="36" t="s">
        <v>26</v>
      </c>
      <c r="C711" s="36" t="s">
        <v>80</v>
      </c>
      <c r="D711" s="36">
        <v>18413</v>
      </c>
      <c r="E711" s="36">
        <v>1</v>
      </c>
      <c r="F711" s="37">
        <v>273</v>
      </c>
      <c r="G711" s="38">
        <v>3742.1218538121843</v>
      </c>
      <c r="H711" s="38">
        <f>Table1[[#This Row],[Cost]]+IF(Table1[[#This Row],[n]]=0,0,IFERROR(VLOOKUP(Table1[[#This Row],[DRG]],HCPCs,5,0),0))</f>
        <v>3742.1218538121843</v>
      </c>
      <c r="I711" s="39">
        <v>0.40970001088172836</v>
      </c>
      <c r="J711" s="39">
        <f>Table1[[#This Row],[W (3M)]]-IFERROR((Table1[[#This Row],[W (3M)]]-Table1[[#This Row],[Adjusted Cost]]*Casemix/TotalCost)*EXP(-a/Table1[[#This Row],[n]]),)</f>
        <v>0.44531154933687023</v>
      </c>
      <c r="K711" s="39">
        <f>VLOOKUP(Table1[[#This Row],[BaseDRG]],BaseDRGTable,13+Table1[[#This Row],[severity]],FALSE)</f>
        <v>0.44531154933687023</v>
      </c>
      <c r="L711" s="39">
        <f>IF(Table1[[#This Row],[W (severity)]]&lt;Table1[[#This Row],[W (curr)]],MAX(Table1[[#This Row],[W (severity)]],0.7*Table1[[#This Row],[W (curr)]]),Table1[[#This Row],[W (severity)]])</f>
        <v>0.44531154933687023</v>
      </c>
      <c r="M711" s="39">
        <f>ROUND(IF(VLOOKUP(Table1[[#This Row],[BaseDRG]],BaseDRGTable,8,0)&gt;0,Table1[[#This Row],[w (limit)]]*Current_CaseMix/$L$797,Table1[[#This Row],[w (limit)]]),10)</f>
        <v>0.4773874099</v>
      </c>
      <c r="N711" s="41">
        <f>Table1[[#This Row],[n]]</f>
        <v>273</v>
      </c>
      <c r="O711" s="56">
        <v>0.37861106034960729</v>
      </c>
      <c r="P711" s="40">
        <f>Table1[[#This Row],[W (proposed)]]/Table1[[#This Row],[W (curr)]]-1</f>
        <v>0.26089134707048234</v>
      </c>
      <c r="Q711" s="41">
        <f>RANK(Table1[[#This Row],[∆W%]],Table1[∆W%])</f>
        <v>192</v>
      </c>
      <c r="R711" s="48">
        <f>Table1[W (proposed)]-Table1[[#This Row],[W (curr)]]</f>
        <v>9.8776349550392717E-2</v>
      </c>
      <c r="S711" s="46"/>
      <c r="T711" s="47"/>
      <c r="U711" s="47"/>
      <c r="V711" s="47"/>
      <c r="W711" s="47"/>
    </row>
    <row r="712" spans="1:23" s="43" customFormat="1">
      <c r="A712" s="36">
        <v>184132</v>
      </c>
      <c r="B712" s="36" t="s">
        <v>26</v>
      </c>
      <c r="C712" s="36" t="s">
        <v>434</v>
      </c>
      <c r="D712" s="36">
        <v>18413</v>
      </c>
      <c r="E712" s="36">
        <v>2</v>
      </c>
      <c r="F712" s="37">
        <v>71</v>
      </c>
      <c r="G712" s="38">
        <v>4969.4958497225807</v>
      </c>
      <c r="H712" s="38">
        <f>Table1[[#This Row],[Cost]]+IF(Table1[[#This Row],[n]]=0,0,IFERROR(VLOOKUP(Table1[[#This Row],[DRG]],HCPCs,5,0),0))</f>
        <v>4969.4958497225807</v>
      </c>
      <c r="I712" s="39">
        <v>0.59869936030389681</v>
      </c>
      <c r="J712" s="39">
        <f>Table1[[#This Row],[W (3M)]]-IFERROR((Table1[[#This Row],[W (3M)]]-Table1[[#This Row],[Adjusted Cost]]*Casemix/TotalCost)*EXP(-a/Table1[[#This Row],[n]]),)</f>
        <v>0.59158810978764553</v>
      </c>
      <c r="K712" s="39">
        <f>VLOOKUP(Table1[[#This Row],[BaseDRG]],BaseDRGTable,13+Table1[[#This Row],[severity]],FALSE)</f>
        <v>0.59158810978764553</v>
      </c>
      <c r="L712" s="39">
        <f>IF(Table1[[#This Row],[W (severity)]]&lt;Table1[[#This Row],[W (curr)]],MAX(Table1[[#This Row],[W (severity)]],0.7*Table1[[#This Row],[W (curr)]]),Table1[[#This Row],[W (severity)]])</f>
        <v>0.59158810978764553</v>
      </c>
      <c r="M712" s="39">
        <f>ROUND(IF(VLOOKUP(Table1[[#This Row],[BaseDRG]],BaseDRGTable,8,0)&gt;0,Table1[[#This Row],[w (limit)]]*Current_CaseMix/$L$797,Table1[[#This Row],[w (limit)]]),10)</f>
        <v>0.63420029389999999</v>
      </c>
      <c r="N712" s="41">
        <f>Table1[[#This Row],[n]]</f>
        <v>71</v>
      </c>
      <c r="O712" s="56">
        <v>0.52303758842346837</v>
      </c>
      <c r="P712" s="40">
        <f>Table1[[#This Row],[W (proposed)]]/Table1[[#This Row],[W (curr)]]-1</f>
        <v>0.21253291911886585</v>
      </c>
      <c r="Q712" s="41">
        <f>RANK(Table1[[#This Row],[∆W%]],Table1[∆W%])</f>
        <v>220</v>
      </c>
      <c r="R712" s="55">
        <f>Table1[W (proposed)]-Table1[[#This Row],[W (curr)]]</f>
        <v>0.11116270547653162</v>
      </c>
      <c r="S712" s="46"/>
      <c r="T712" s="47"/>
      <c r="U712" s="47"/>
      <c r="V712" s="47"/>
      <c r="W712" s="47"/>
    </row>
    <row r="713" spans="1:23" s="43" customFormat="1">
      <c r="A713" s="36">
        <v>184133</v>
      </c>
      <c r="B713" s="36" t="s">
        <v>26</v>
      </c>
      <c r="C713" s="36" t="s">
        <v>663</v>
      </c>
      <c r="D713" s="36">
        <v>18413</v>
      </c>
      <c r="E713" s="36">
        <v>3</v>
      </c>
      <c r="F713" s="37">
        <v>43</v>
      </c>
      <c r="G713" s="38">
        <v>9240.5575007575499</v>
      </c>
      <c r="H713" s="38">
        <f>Table1[[#This Row],[Cost]]+IF(Table1[[#This Row],[n]]=0,0,IFERROR(VLOOKUP(Table1[[#This Row],[DRG]],HCPCs,5,0),0))</f>
        <v>9358.3195125053408</v>
      </c>
      <c r="I713" s="39">
        <v>1.0126994475594593</v>
      </c>
      <c r="J713" s="39">
        <f>Table1[[#This Row],[W (3M)]]-IFERROR((Table1[[#This Row],[W (3M)]]-Table1[[#This Row],[Adjusted Cost]]*Casemix/TotalCost)*EXP(-a/Table1[[#This Row],[n]]),)</f>
        <v>1.1120336240422626</v>
      </c>
      <c r="K713" s="39">
        <f>VLOOKUP(Table1[[#This Row],[BaseDRG]],BaseDRGTable,13+Table1[[#This Row],[severity]],FALSE)</f>
        <v>1.1120336240422626</v>
      </c>
      <c r="L713" s="39">
        <f>IF(Table1[[#This Row],[W (severity)]]&lt;Table1[[#This Row],[W (curr)]],MAX(Table1[[#This Row],[W (severity)]],0.7*Table1[[#This Row],[W (curr)]]),Table1[[#This Row],[W (severity)]])</f>
        <v>1.1120336240422626</v>
      </c>
      <c r="M713" s="39">
        <f>ROUND(IF(VLOOKUP(Table1[[#This Row],[BaseDRG]],BaseDRGTable,8,0)&gt;0,Table1[[#This Row],[w (limit)]]*Current_CaseMix/$L$797,Table1[[#This Row],[w (limit)]]),10)</f>
        <v>1.1921335798999999</v>
      </c>
      <c r="N713" s="41">
        <f>Table1[[#This Row],[n]]</f>
        <v>43</v>
      </c>
      <c r="O713" s="56">
        <v>0.80651603139688322</v>
      </c>
      <c r="P713" s="40">
        <f>Table1[[#This Row],[W (proposed)]]/Table1[[#This Row],[W (curr)]]-1</f>
        <v>0.47812756782432242</v>
      </c>
      <c r="Q713" s="41">
        <f>RANK(Table1[[#This Row],[∆W%]],Table1[∆W%])</f>
        <v>107</v>
      </c>
      <c r="R713" s="55">
        <f>Table1[W (proposed)]-Table1[[#This Row],[W (curr)]]</f>
        <v>0.38561754850311669</v>
      </c>
      <c r="S713" s="46"/>
      <c r="T713" s="47"/>
      <c r="U713" s="47"/>
      <c r="V713" s="47"/>
      <c r="W713" s="47"/>
    </row>
    <row r="714" spans="1:23" s="43" customFormat="1">
      <c r="A714" s="36">
        <v>184141</v>
      </c>
      <c r="B714" s="36" t="s">
        <v>26</v>
      </c>
      <c r="C714" s="36" t="s">
        <v>260</v>
      </c>
      <c r="D714" s="36">
        <v>18414</v>
      </c>
      <c r="E714" s="36">
        <v>1</v>
      </c>
      <c r="F714" s="37">
        <v>479</v>
      </c>
      <c r="G714" s="38">
        <v>2957.3582353784877</v>
      </c>
      <c r="H714" s="38">
        <f>Table1[[#This Row],[Cost]]+IF(Table1[[#This Row],[n]]=0,0,IFERROR(VLOOKUP(Table1[[#This Row],[DRG]],HCPCs,5,0),0))</f>
        <v>3162.5106650476719</v>
      </c>
      <c r="I714" s="39">
        <v>0.5280999163909591</v>
      </c>
      <c r="J714" s="39">
        <f>Table1[[#This Row],[W (3M)]]-IFERROR((Table1[[#This Row],[W (3M)]]-Table1[[#This Row],[Adjusted Cost]]*Casemix/TotalCost)*EXP(-a/Table1[[#This Row],[n]]),)</f>
        <v>0.3766793928664568</v>
      </c>
      <c r="K714" s="39">
        <f>VLOOKUP(Table1[[#This Row],[BaseDRG]],BaseDRGTable,13+Table1[[#This Row],[severity]],FALSE)</f>
        <v>0.3766793928664568</v>
      </c>
      <c r="L714" s="39">
        <f>IF(Table1[[#This Row],[W (severity)]]&lt;Table1[[#This Row],[W (curr)]],MAX(Table1[[#This Row],[W (severity)]],0.7*Table1[[#This Row],[W (curr)]]),Table1[[#This Row],[W (severity)]])</f>
        <v>0.3766793928664568</v>
      </c>
      <c r="M714" s="39">
        <f>ROUND(IF(VLOOKUP(Table1[[#This Row],[BaseDRG]],BaseDRGTable,8,0)&gt;0,Table1[[#This Row],[w (limit)]]*Current_CaseMix/$L$797,Table1[[#This Row],[w (limit)]]),10)</f>
        <v>0.4038116685</v>
      </c>
      <c r="N714" s="41">
        <f>Table1[[#This Row],[n]]</f>
        <v>479</v>
      </c>
      <c r="O714" s="56">
        <v>0.40768516378904646</v>
      </c>
      <c r="P714" s="40">
        <f>Table1[[#This Row],[W (proposed)]]/Table1[[#This Row],[W (curr)]]-1</f>
        <v>-9.5011926680038661E-3</v>
      </c>
      <c r="Q714" s="41">
        <f>RANK(Table1[[#This Row],[∆W%]],Table1[∆W%])</f>
        <v>456</v>
      </c>
      <c r="R714" s="55">
        <f>Table1[W (proposed)]-Table1[[#This Row],[W (curr)]]</f>
        <v>-3.873495289046458E-3</v>
      </c>
      <c r="S714" s="46"/>
      <c r="T714" s="47"/>
      <c r="U714" s="47"/>
      <c r="V714" s="47"/>
      <c r="W714" s="47"/>
    </row>
    <row r="715" spans="1:23" s="43" customFormat="1">
      <c r="A715" s="36">
        <v>184142</v>
      </c>
      <c r="B715" s="36" t="s">
        <v>26</v>
      </c>
      <c r="C715" s="36" t="s">
        <v>481</v>
      </c>
      <c r="D715" s="36">
        <v>18414</v>
      </c>
      <c r="E715" s="36">
        <v>2</v>
      </c>
      <c r="F715" s="37">
        <v>141</v>
      </c>
      <c r="G715" s="38">
        <v>4849.0141633976054</v>
      </c>
      <c r="H715" s="38">
        <f>Table1[[#This Row],[Cost]]+IF(Table1[[#This Row],[n]]=0,0,IFERROR(VLOOKUP(Table1[[#This Row],[DRG]],HCPCs,5,0),0))</f>
        <v>4849.0141633976054</v>
      </c>
      <c r="I715" s="39">
        <v>0.99570010777903173</v>
      </c>
      <c r="J715" s="39">
        <f>Table1[[#This Row],[W (3M)]]-IFERROR((Table1[[#This Row],[W (3M)]]-Table1[[#This Row],[Adjusted Cost]]*Casemix/TotalCost)*EXP(-a/Table1[[#This Row],[n]]),)</f>
        <v>0.57953480781676703</v>
      </c>
      <c r="K715" s="39">
        <f>VLOOKUP(Table1[[#This Row],[BaseDRG]],BaseDRGTable,13+Table1[[#This Row],[severity]],FALSE)</f>
        <v>0.57953480781676703</v>
      </c>
      <c r="L715" s="39">
        <f>IF(Table1[[#This Row],[W (severity)]]&lt;Table1[[#This Row],[W (curr)]],MAX(Table1[[#This Row],[W (severity)]],0.7*Table1[[#This Row],[W (curr)]]),Table1[[#This Row],[W (severity)]])</f>
        <v>0.57953480781676703</v>
      </c>
      <c r="M715" s="39">
        <f>ROUND(IF(VLOOKUP(Table1[[#This Row],[BaseDRG]],BaseDRGTable,8,0)&gt;0,Table1[[#This Row],[w (limit)]]*Current_CaseMix/$L$797,Table1[[#This Row],[w (limit)]]),10)</f>
        <v>0.62127879070000003</v>
      </c>
      <c r="N715" s="41">
        <f>Table1[[#This Row],[n]]</f>
        <v>141</v>
      </c>
      <c r="O715" s="56">
        <v>0.7704284603579773</v>
      </c>
      <c r="P715" s="40">
        <f>Table1[[#This Row],[W (proposed)]]/Table1[[#This Row],[W (curr)]]-1</f>
        <v>-0.19359314632363833</v>
      </c>
      <c r="Q715" s="41">
        <f>RANK(Table1[[#This Row],[∆W%]],Table1[∆W%])</f>
        <v>633</v>
      </c>
      <c r="R715" s="55">
        <f>Table1[W (proposed)]-Table1[[#This Row],[W (curr)]]</f>
        <v>-0.14914966965797727</v>
      </c>
      <c r="S715" s="46"/>
      <c r="T715" s="47"/>
      <c r="U715" s="47"/>
      <c r="V715" s="47"/>
      <c r="W715" s="47"/>
    </row>
    <row r="716" spans="1:23" s="43" customFormat="1">
      <c r="A716" s="36">
        <v>184143</v>
      </c>
      <c r="B716" s="36" t="s">
        <v>26</v>
      </c>
      <c r="C716" s="36" t="s">
        <v>821</v>
      </c>
      <c r="D716" s="36">
        <v>18414</v>
      </c>
      <c r="E716" s="36">
        <v>3</v>
      </c>
      <c r="F716" s="37">
        <v>156</v>
      </c>
      <c r="G716" s="38">
        <v>8604.6605743865439</v>
      </c>
      <c r="H716" s="38">
        <f>Table1[[#This Row],[Cost]]+IF(Table1[[#This Row],[n]]=0,0,IFERROR(VLOOKUP(Table1[[#This Row],[DRG]],HCPCs,5,0),0))</f>
        <v>8661.4416458670057</v>
      </c>
      <c r="I716" s="39">
        <v>1.9674000371754705</v>
      </c>
      <c r="J716" s="39">
        <f>Table1[[#This Row],[W (3M)]]-IFERROR((Table1[[#This Row],[W (3M)]]-Table1[[#This Row],[Adjusted Cost]]*Casemix/TotalCost)*EXP(-a/Table1[[#This Row],[n]]),)</f>
        <v>1.0357412579403562</v>
      </c>
      <c r="K716" s="39">
        <f>VLOOKUP(Table1[[#This Row],[BaseDRG]],BaseDRGTable,13+Table1[[#This Row],[severity]],FALSE)</f>
        <v>1.0357412579403562</v>
      </c>
      <c r="L716" s="39">
        <f>IF(Table1[[#This Row],[W (severity)]]&lt;Table1[[#This Row],[W (curr)]],MAX(Table1[[#This Row],[W (severity)]],0.7*Table1[[#This Row],[W (curr)]]),Table1[[#This Row],[W (severity)]])</f>
        <v>1.0357412579403562</v>
      </c>
      <c r="M716" s="39">
        <f>ROUND(IF(VLOOKUP(Table1[[#This Row],[BaseDRG]],BaseDRGTable,8,0)&gt;0,Table1[[#This Row],[w (limit)]]*Current_CaseMix/$L$797,Table1[[#This Row],[w (limit)]]),10)</f>
        <v>1.1103458628</v>
      </c>
      <c r="N716" s="41">
        <f>Table1[[#This Row],[n]]</f>
        <v>156</v>
      </c>
      <c r="O716" s="56">
        <v>1.3829265582233583</v>
      </c>
      <c r="P716" s="40">
        <f>Table1[[#This Row],[W (proposed)]]/Table1[[#This Row],[W (curr)]]-1</f>
        <v>-0.19710424519834369</v>
      </c>
      <c r="Q716" s="41">
        <f>RANK(Table1[[#This Row],[∆W%]],Table1[∆W%])</f>
        <v>636</v>
      </c>
      <c r="R716" s="55">
        <f>Table1[W (proposed)]-Table1[[#This Row],[W (curr)]]</f>
        <v>-0.27258069542335828</v>
      </c>
      <c r="S716" s="46"/>
      <c r="T716" s="47"/>
      <c r="U716" s="47"/>
      <c r="V716" s="47"/>
      <c r="W716" s="47"/>
    </row>
    <row r="717" spans="1:23" s="43" customFormat="1">
      <c r="A717" s="36">
        <v>184151</v>
      </c>
      <c r="B717" s="36" t="s">
        <v>26</v>
      </c>
      <c r="C717" s="36" t="s">
        <v>180</v>
      </c>
      <c r="D717" s="36">
        <v>18415</v>
      </c>
      <c r="E717" s="36">
        <v>1</v>
      </c>
      <c r="F717" s="37">
        <v>0</v>
      </c>
      <c r="G717" s="38">
        <v>0</v>
      </c>
      <c r="H717" s="38">
        <f>Table1[[#This Row],[Cost]]+IF(Table1[[#This Row],[n]]=0,0,IFERROR(VLOOKUP(Table1[[#This Row],[DRG]],HCPCs,5,0),0))</f>
        <v>0</v>
      </c>
      <c r="I717" s="39">
        <v>0.73250479256666667</v>
      </c>
      <c r="J717" s="39">
        <f>Table1[[#This Row],[W (3M)]]-IFERROR((Table1[[#This Row],[W (3M)]]-Table1[[#This Row],[Adjusted Cost]]*Casemix/TotalCost)*EXP(-a/Table1[[#This Row],[n]]),)</f>
        <v>0.73250479256666667</v>
      </c>
      <c r="K717" s="39">
        <f>VLOOKUP(Table1[[#This Row],[BaseDRG]],BaseDRGTable,13+Table1[[#This Row],[severity]],FALSE)</f>
        <v>0.73250479256666667</v>
      </c>
      <c r="L717" s="39">
        <f>IF(Table1[[#This Row],[W (severity)]]&lt;Table1[[#This Row],[W (curr)]],MAX(Table1[[#This Row],[W (severity)]],0.7*Table1[[#This Row],[W (curr)]]),Table1[[#This Row],[W (severity)]])</f>
        <v>0.73250479256666667</v>
      </c>
      <c r="M717" s="39">
        <f>ROUND(IF(VLOOKUP(Table1[[#This Row],[BaseDRG]],BaseDRGTable,8,0)&gt;0,Table1[[#This Row],[w (limit)]]*Current_CaseMix/$L$797,Table1[[#This Row],[w (limit)]]),10)</f>
        <v>0.78526722739999999</v>
      </c>
      <c r="N717" s="41">
        <f>Table1[[#This Row],[n]]</f>
        <v>0</v>
      </c>
      <c r="O717" s="56">
        <v>0.998501281241295</v>
      </c>
      <c r="P717" s="40">
        <f>Table1[[#This Row],[W (proposed)]]/Table1[[#This Row],[W (curr)]]-1</f>
        <v>-0.21355411139403979</v>
      </c>
      <c r="Q717" s="41">
        <f>RANK(Table1[[#This Row],[∆W%]],Table1[∆W%])</f>
        <v>655</v>
      </c>
      <c r="R717" s="55">
        <f>Table1[W (proposed)]-Table1[[#This Row],[W (curr)]]</f>
        <v>-0.21323405384129501</v>
      </c>
      <c r="S717" s="46"/>
      <c r="T717" s="47"/>
      <c r="U717" s="47"/>
      <c r="V717" s="47"/>
      <c r="W717" s="47"/>
    </row>
    <row r="718" spans="1:23" s="43" customFormat="1">
      <c r="A718" s="36">
        <v>184152</v>
      </c>
      <c r="B718" s="36" t="s">
        <v>26</v>
      </c>
      <c r="C718" s="36" t="s">
        <v>446</v>
      </c>
      <c r="D718" s="36">
        <v>18415</v>
      </c>
      <c r="E718" s="36">
        <v>2</v>
      </c>
      <c r="F718" s="37">
        <v>2</v>
      </c>
      <c r="G718" s="38">
        <v>13582.792349999996</v>
      </c>
      <c r="H718" s="38">
        <f>Table1[[#This Row],[Cost]]+IF(Table1[[#This Row],[n]]=0,0,IFERROR(VLOOKUP(Table1[[#This Row],[DRG]],HCPCs,5,0),0))</f>
        <v>13582.792349999996</v>
      </c>
      <c r="I718" s="39">
        <v>1.1674042567454548</v>
      </c>
      <c r="J718" s="39">
        <f>Table1[[#This Row],[W (3M)]]-IFERROR((Table1[[#This Row],[W (3M)]]-Table1[[#This Row],[Adjusted Cost]]*Casemix/TotalCost)*EXP(-a/Table1[[#This Row],[n]]),)</f>
        <v>1.4685950858205943</v>
      </c>
      <c r="K718" s="39">
        <f>VLOOKUP(Table1[[#This Row],[BaseDRG]],BaseDRGTable,13+Table1[[#This Row],[severity]],FALSE)</f>
        <v>1.4685950858205943</v>
      </c>
      <c r="L718" s="39">
        <f>IF(Table1[[#This Row],[W (severity)]]&lt;Table1[[#This Row],[W (curr)]],MAX(Table1[[#This Row],[W (severity)]],0.7*Table1[[#This Row],[W (curr)]]),Table1[[#This Row],[W (severity)]])</f>
        <v>1.4685950858205943</v>
      </c>
      <c r="M718" s="39">
        <f>ROUND(IF(VLOOKUP(Table1[[#This Row],[BaseDRG]],BaseDRGTable,8,0)&gt;0,Table1[[#This Row],[w (limit)]]*Current_CaseMix/$L$797,Table1[[#This Row],[w (limit)]]),10)</f>
        <v>1.5743782196</v>
      </c>
      <c r="N718" s="41">
        <f>Table1[[#This Row],[n]]</f>
        <v>2</v>
      </c>
      <c r="O718" s="56">
        <v>1.5913269891415622</v>
      </c>
      <c r="P718" s="40">
        <f>Table1[[#This Row],[W (proposed)]]/Table1[[#This Row],[W (curr)]]-1</f>
        <v>-1.0650714565398789E-2</v>
      </c>
      <c r="Q718" s="41">
        <f>RANK(Table1[[#This Row],[∆W%]],Table1[∆W%])</f>
        <v>461</v>
      </c>
      <c r="R718" s="55">
        <f>Table1[W (proposed)]-Table1[[#This Row],[W (curr)]]</f>
        <v>-1.6948769541562214E-2</v>
      </c>
      <c r="S718" s="46"/>
      <c r="T718" s="47"/>
      <c r="U718" s="47"/>
      <c r="V718" s="47"/>
      <c r="W718" s="47"/>
    </row>
    <row r="719" spans="1:23" s="43" customFormat="1">
      <c r="A719" s="36">
        <v>184153</v>
      </c>
      <c r="B719" s="36" t="s">
        <v>26</v>
      </c>
      <c r="C719" s="36" t="s">
        <v>681</v>
      </c>
      <c r="D719" s="36">
        <v>18415</v>
      </c>
      <c r="E719" s="36">
        <v>3</v>
      </c>
      <c r="F719" s="37">
        <v>9</v>
      </c>
      <c r="G719" s="38">
        <v>63662.905957808929</v>
      </c>
      <c r="H719" s="38">
        <f>Table1[[#This Row],[Cost]]+IF(Table1[[#This Row],[n]]=0,0,IFERROR(VLOOKUP(Table1[[#This Row],[DRG]],HCPCs,5,0),0))</f>
        <v>63662.905957808929</v>
      </c>
      <c r="I719" s="39">
        <v>1.9603976580916667</v>
      </c>
      <c r="J719" s="39">
        <f>Table1[[#This Row],[W (3M)]]-IFERROR((Table1[[#This Row],[W (3M)]]-Table1[[#This Row],[Adjusted Cost]]*Casemix/TotalCost)*EXP(-a/Table1[[#This Row],[n]]),)</f>
        <v>7.0998849164414839</v>
      </c>
      <c r="K719" s="39">
        <f>VLOOKUP(Table1[[#This Row],[BaseDRG]],BaseDRGTable,13+Table1[[#This Row],[severity]],FALSE)</f>
        <v>7.0998849164414839</v>
      </c>
      <c r="L719" s="39">
        <f>IF(Table1[[#This Row],[W (severity)]]&lt;Table1[[#This Row],[W (curr)]],MAX(Table1[[#This Row],[W (severity)]],0.7*Table1[[#This Row],[W (curr)]]),Table1[[#This Row],[W (severity)]])</f>
        <v>7.0998849164414839</v>
      </c>
      <c r="M719" s="39">
        <f>ROUND(IF(VLOOKUP(Table1[[#This Row],[BaseDRG]],BaseDRGTable,8,0)&gt;0,Table1[[#This Row],[w (limit)]]*Current_CaseMix/$L$797,Table1[[#This Row],[w (limit)]]),10)</f>
        <v>7.6112907377000001</v>
      </c>
      <c r="N719" s="41">
        <f>Table1[[#This Row],[n]]</f>
        <v>9</v>
      </c>
      <c r="O719" s="56">
        <v>2.6722822747522317</v>
      </c>
      <c r="P719" s="40">
        <f>Table1[[#This Row],[W (proposed)]]/Table1[[#This Row],[W (curr)]]-1</f>
        <v>1.8482360600942513</v>
      </c>
      <c r="Q719" s="41">
        <f>RANK(Table1[[#This Row],[∆W%]],Table1[∆W%])</f>
        <v>16</v>
      </c>
      <c r="R719" s="55">
        <f>Table1[W (proposed)]-Table1[[#This Row],[W (curr)]]</f>
        <v>4.9390084629477684</v>
      </c>
      <c r="S719" s="46"/>
      <c r="T719" s="47"/>
      <c r="U719" s="47"/>
      <c r="V719" s="47"/>
      <c r="W719" s="47"/>
    </row>
    <row r="720" spans="1:23" s="43" customFormat="1">
      <c r="A720" s="36">
        <v>194101</v>
      </c>
      <c r="B720" s="36" t="s">
        <v>27</v>
      </c>
      <c r="C720" s="36" t="s">
        <v>269</v>
      </c>
      <c r="D720" s="36">
        <v>19410</v>
      </c>
      <c r="E720" s="36">
        <v>1</v>
      </c>
      <c r="F720" s="37">
        <v>213</v>
      </c>
      <c r="G720" s="38">
        <v>10546.657451277446</v>
      </c>
      <c r="H720" s="38">
        <f>Table1[[#This Row],[Cost]]+IF(Table1[[#This Row],[n]]=0,0,IFERROR(VLOOKUP(Table1[[#This Row],[DRG]],HCPCs,5,0),0))</f>
        <v>10546.657451277446</v>
      </c>
      <c r="I720" s="39">
        <v>0.93749993719330627</v>
      </c>
      <c r="J720" s="39">
        <f>Table1[[#This Row],[W (3M)]]-IFERROR((Table1[[#This Row],[W (3M)]]-Table1[[#This Row],[Adjusted Cost]]*Casemix/TotalCost)*EXP(-a/Table1[[#This Row],[n]]),)</f>
        <v>1.2541525587082241</v>
      </c>
      <c r="K720" s="39">
        <f>VLOOKUP(Table1[[#This Row],[BaseDRG]],BaseDRGTable,13+Table1[[#This Row],[severity]],FALSE)</f>
        <v>1.2541525587082241</v>
      </c>
      <c r="L720" s="39">
        <f>IF(Table1[[#This Row],[W (severity)]]&lt;Table1[[#This Row],[W (curr)]],MAX(Table1[[#This Row],[W (severity)]],0.7*Table1[[#This Row],[W (curr)]]),Table1[[#This Row],[W (severity)]])</f>
        <v>1.2541525587082241</v>
      </c>
      <c r="M720" s="39">
        <f>ROUND(IF(VLOOKUP(Table1[[#This Row],[BaseDRG]],BaseDRGTable,8,0)&gt;0,Table1[[#This Row],[w (limit)]]*Current_CaseMix/$L$797,Table1[[#This Row],[w (limit)]]),10)</f>
        <v>1.3444893636999999</v>
      </c>
      <c r="N720" s="41">
        <f>Table1[[#This Row],[n]]</f>
        <v>213</v>
      </c>
      <c r="O720" s="56">
        <v>1.390442354495016</v>
      </c>
      <c r="P720" s="40">
        <f>Table1[[#This Row],[W (proposed)]]/Table1[[#This Row],[W (curr)]]-1</f>
        <v>-3.3049188013051678E-2</v>
      </c>
      <c r="Q720" s="41">
        <f>RANK(Table1[[#This Row],[∆W%]],Table1[∆W%])</f>
        <v>477</v>
      </c>
      <c r="R720" s="55">
        <f>Table1[W (proposed)]-Table1[[#This Row],[W (curr)]]</f>
        <v>-4.5952990795016024E-2</v>
      </c>
      <c r="S720" s="46"/>
      <c r="T720" s="47"/>
      <c r="U720" s="47"/>
      <c r="V720" s="47"/>
      <c r="W720" s="47"/>
    </row>
    <row r="721" spans="1:23" s="43" customFormat="1">
      <c r="A721" s="36">
        <v>194102</v>
      </c>
      <c r="B721" s="36" t="s">
        <v>27</v>
      </c>
      <c r="C721" s="36" t="s">
        <v>596</v>
      </c>
      <c r="D721" s="36">
        <v>19410</v>
      </c>
      <c r="E721" s="36">
        <v>2</v>
      </c>
      <c r="F721" s="37">
        <v>50</v>
      </c>
      <c r="G721" s="38">
        <v>14749.565964638303</v>
      </c>
      <c r="H721" s="38">
        <f>Table1[[#This Row],[Cost]]+IF(Table1[[#This Row],[n]]=0,0,IFERROR(VLOOKUP(Table1[[#This Row],[DRG]],HCPCs,5,0),0))</f>
        <v>14749.565964638303</v>
      </c>
      <c r="I721" s="39">
        <v>1.041099475395</v>
      </c>
      <c r="J721" s="39">
        <f>Table1[[#This Row],[W (3M)]]-IFERROR((Table1[[#This Row],[W (3M)]]-Table1[[#This Row],[Adjusted Cost]]*Casemix/TotalCost)*EXP(-a/Table1[[#This Row],[n]]),)</f>
        <v>1.7442653815298688</v>
      </c>
      <c r="K721" s="39">
        <f>VLOOKUP(Table1[[#This Row],[BaseDRG]],BaseDRGTable,13+Table1[[#This Row],[severity]],FALSE)</f>
        <v>1.392744168970758</v>
      </c>
      <c r="L721" s="39">
        <f>IF(Table1[[#This Row],[W (severity)]]&lt;Table1[[#This Row],[W (curr)]],MAX(Table1[[#This Row],[W (severity)]],0.7*Table1[[#This Row],[W (curr)]]),Table1[[#This Row],[W (severity)]])</f>
        <v>1.392744168970758</v>
      </c>
      <c r="M721" s="39">
        <f>ROUND(IF(VLOOKUP(Table1[[#This Row],[BaseDRG]],BaseDRGTable,8,0)&gt;0,Table1[[#This Row],[w (limit)]]*Current_CaseMix/$L$797,Table1[[#This Row],[w (limit)]]),10)</f>
        <v>1.4930637493000001</v>
      </c>
      <c r="N721" s="41">
        <f>Table1[[#This Row],[n]]</f>
        <v>50</v>
      </c>
      <c r="O721" s="56">
        <v>1.5294865899445176</v>
      </c>
      <c r="P721" s="40">
        <f>Table1[[#This Row],[W (proposed)]]/Table1[[#This Row],[W (curr)]]-1</f>
        <v>-2.3813769198093304E-2</v>
      </c>
      <c r="Q721" s="41">
        <f>RANK(Table1[[#This Row],[∆W%]],Table1[∆W%])</f>
        <v>467</v>
      </c>
      <c r="R721" s="55">
        <f>Table1[W (proposed)]-Table1[[#This Row],[W (curr)]]</f>
        <v>-3.6422840644517507E-2</v>
      </c>
      <c r="S721" s="46"/>
      <c r="T721" s="47"/>
      <c r="U721" s="47"/>
      <c r="V721" s="47"/>
      <c r="W721" s="47"/>
    </row>
    <row r="722" spans="1:23" s="43" customFormat="1">
      <c r="A722" s="36">
        <v>194103</v>
      </c>
      <c r="B722" s="36" t="s">
        <v>27</v>
      </c>
      <c r="C722" s="36" t="s">
        <v>585</v>
      </c>
      <c r="D722" s="36">
        <v>19410</v>
      </c>
      <c r="E722" s="36">
        <v>3</v>
      </c>
      <c r="F722" s="37">
        <v>8</v>
      </c>
      <c r="G722" s="38">
        <v>13681.24022499999</v>
      </c>
      <c r="H722" s="38">
        <f>Table1[[#This Row],[Cost]]+IF(Table1[[#This Row],[n]]=0,0,IFERROR(VLOOKUP(Table1[[#This Row],[DRG]],HCPCs,5,0),0))</f>
        <v>13681.24022499999</v>
      </c>
      <c r="I722" s="39">
        <v>1.2893993852500001</v>
      </c>
      <c r="J722" s="39">
        <f>Table1[[#This Row],[W (3M)]]-IFERROR((Table1[[#This Row],[W (3M)]]-Table1[[#This Row],[Adjusted Cost]]*Casemix/TotalCost)*EXP(-a/Table1[[#This Row],[n]]),)</f>
        <v>1.5961816258958035</v>
      </c>
      <c r="K722" s="39">
        <f>VLOOKUP(Table1[[#This Row],[BaseDRG]],BaseDRGTable,13+Table1[[#This Row],[severity]],FALSE)</f>
        <v>1.7249105563136296</v>
      </c>
      <c r="L722" s="39">
        <f>IF(Table1[[#This Row],[W (severity)]]&lt;Table1[[#This Row],[W (curr)]],MAX(Table1[[#This Row],[W (severity)]],0.7*Table1[[#This Row],[W (curr)]]),Table1[[#This Row],[W (severity)]])</f>
        <v>1.7249105563136296</v>
      </c>
      <c r="M722" s="39">
        <f>ROUND(IF(VLOOKUP(Table1[[#This Row],[BaseDRG]],BaseDRGTable,8,0)&gt;0,Table1[[#This Row],[w (limit)]]*Current_CaseMix/$L$797,Table1[[#This Row],[w (limit)]]),10)</f>
        <v>1.8491561335</v>
      </c>
      <c r="N722" s="41">
        <f>Table1[[#This Row],[n]]</f>
        <v>8</v>
      </c>
      <c r="O722" s="56">
        <v>1.6685308253940192</v>
      </c>
      <c r="P722" s="40">
        <f>Table1[[#This Row],[W (proposed)]]/Table1[[#This Row],[W (curr)]]-1</f>
        <v>0.10825410316487649</v>
      </c>
      <c r="Q722" s="41">
        <f>RANK(Table1[[#This Row],[∆W%]],Table1[∆W%])</f>
        <v>302</v>
      </c>
      <c r="R722" s="48">
        <f>Table1[W (proposed)]-Table1[[#This Row],[W (curr)]]</f>
        <v>0.18062530810598076</v>
      </c>
      <c r="S722" s="46"/>
      <c r="T722" s="47"/>
      <c r="U722" s="47"/>
      <c r="V722" s="47"/>
      <c r="W722" s="47"/>
    </row>
    <row r="723" spans="1:23" s="43" customFormat="1">
      <c r="A723" s="36">
        <v>194111</v>
      </c>
      <c r="B723" s="36" t="s">
        <v>27</v>
      </c>
      <c r="C723" s="36" t="s">
        <v>177</v>
      </c>
      <c r="D723" s="36">
        <v>19411</v>
      </c>
      <c r="E723" s="36">
        <v>1</v>
      </c>
      <c r="F723" s="37">
        <v>21</v>
      </c>
      <c r="G723" s="38">
        <v>6904.9856002380939</v>
      </c>
      <c r="H723" s="38">
        <f>Table1[[#This Row],[Cost]]+IF(Table1[[#This Row],[n]]=0,0,IFERROR(VLOOKUP(Table1[[#This Row],[DRG]],HCPCs,5,0),0))</f>
        <v>6904.9856002380939</v>
      </c>
      <c r="I723" s="39">
        <v>0.554400207223256</v>
      </c>
      <c r="J723" s="39">
        <f>Table1[[#This Row],[W (3M)]]-IFERROR((Table1[[#This Row],[W (3M)]]-Table1[[#This Row],[Adjusted Cost]]*Casemix/TotalCost)*EXP(-a/Table1[[#This Row],[n]]),)</f>
        <v>0.81188615065449143</v>
      </c>
      <c r="K723" s="39">
        <f>VLOOKUP(Table1[[#This Row],[BaseDRG]],BaseDRGTable,13+Table1[[#This Row],[severity]],FALSE)</f>
        <v>0.81188615065449143</v>
      </c>
      <c r="L723" s="39">
        <f>IF(Table1[[#This Row],[W (severity)]]&lt;Table1[[#This Row],[W (curr)]],MAX(Table1[[#This Row],[W (severity)]],0.7*Table1[[#This Row],[W (curr)]]),Table1[[#This Row],[W (severity)]])</f>
        <v>0.81188615065449143</v>
      </c>
      <c r="M723" s="39">
        <f>ROUND(IF(VLOOKUP(Table1[[#This Row],[BaseDRG]],BaseDRGTable,8,0)&gt;0,Table1[[#This Row],[w (limit)]]*Current_CaseMix/$L$797,Table1[[#This Row],[w (limit)]]),10)</f>
        <v>0.87036643709999995</v>
      </c>
      <c r="N723" s="41">
        <f>Table1[[#This Row],[n]]</f>
        <v>21</v>
      </c>
      <c r="O723" s="56">
        <v>1.0475291264623479</v>
      </c>
      <c r="P723" s="40">
        <f>Table1[[#This Row],[W (proposed)]]/Table1[[#This Row],[W (curr)]]-1</f>
        <v>-0.16912435643737278</v>
      </c>
      <c r="Q723" s="41">
        <f>RANK(Table1[[#This Row],[∆W%]],Table1[∆W%])</f>
        <v>609</v>
      </c>
      <c r="R723" s="55">
        <f>Table1[W (proposed)]-Table1[[#This Row],[W (curr)]]</f>
        <v>-0.17716268936234791</v>
      </c>
      <c r="S723" s="46"/>
      <c r="T723" s="47"/>
      <c r="U723" s="47"/>
      <c r="V723" s="47"/>
      <c r="W723" s="47"/>
    </row>
    <row r="724" spans="1:23" s="43" customFormat="1">
      <c r="A724" s="36">
        <v>194112</v>
      </c>
      <c r="B724" s="36" t="s">
        <v>27</v>
      </c>
      <c r="C724" s="36" t="s">
        <v>560</v>
      </c>
      <c r="D724" s="36">
        <v>19411</v>
      </c>
      <c r="E724" s="36">
        <v>2</v>
      </c>
      <c r="F724" s="37">
        <v>9</v>
      </c>
      <c r="G724" s="38">
        <v>11762.612022222213</v>
      </c>
      <c r="H724" s="38">
        <f>Table1[[#This Row],[Cost]]+IF(Table1[[#This Row],[n]]=0,0,IFERROR(VLOOKUP(Table1[[#This Row],[DRG]],HCPCs,5,0),0))</f>
        <v>11762.612022222213</v>
      </c>
      <c r="I724" s="39">
        <v>0.84220114277142855</v>
      </c>
      <c r="J724" s="39">
        <f>Table1[[#This Row],[W (3M)]]-IFERROR((Table1[[#This Row],[W (3M)]]-Table1[[#This Row],[Adjusted Cost]]*Casemix/TotalCost)*EXP(-a/Table1[[#This Row],[n]]),)</f>
        <v>1.352627512419196</v>
      </c>
      <c r="K724" s="39">
        <f>VLOOKUP(Table1[[#This Row],[BaseDRG]],BaseDRGTable,13+Table1[[#This Row],[severity]],FALSE)</f>
        <v>1.2333535142532068</v>
      </c>
      <c r="L724" s="39">
        <f>IF(Table1[[#This Row],[W (severity)]]&lt;Table1[[#This Row],[W (curr)]],MAX(Table1[[#This Row],[W (severity)]],0.7*Table1[[#This Row],[W (curr)]]),Table1[[#This Row],[W (severity)]])</f>
        <v>1.2333535142532068</v>
      </c>
      <c r="M724" s="39">
        <f>ROUND(IF(VLOOKUP(Table1[[#This Row],[BaseDRG]],BaseDRGTable,8,0)&gt;0,Table1[[#This Row],[w (limit)]]*Current_CaseMix/$L$797,Table1[[#This Row],[w (limit)]]),10)</f>
        <v>1.3221921608</v>
      </c>
      <c r="N724" s="41">
        <f>Table1[[#This Row],[n]]</f>
        <v>9</v>
      </c>
      <c r="O724" s="56">
        <v>1.1522820391085828</v>
      </c>
      <c r="P724" s="40">
        <f>Table1[[#This Row],[W (proposed)]]/Table1[[#This Row],[W (curr)]]-1</f>
        <v>0.14745532423890029</v>
      </c>
      <c r="Q724" s="41">
        <f>RANK(Table1[[#This Row],[∆W%]],Table1[∆W%])</f>
        <v>274</v>
      </c>
      <c r="R724" s="55">
        <f>Table1[W (proposed)]-Table1[[#This Row],[W (curr)]]</f>
        <v>0.16991012169141717</v>
      </c>
      <c r="S724" s="46"/>
      <c r="T724" s="47"/>
      <c r="U724" s="47"/>
      <c r="V724" s="47"/>
      <c r="W724" s="47"/>
    </row>
    <row r="725" spans="1:23" s="43" customFormat="1">
      <c r="A725" s="36">
        <v>194113</v>
      </c>
      <c r="B725" s="36" t="s">
        <v>27</v>
      </c>
      <c r="C725" s="36" t="s">
        <v>556</v>
      </c>
      <c r="D725" s="36">
        <v>19411</v>
      </c>
      <c r="E725" s="36">
        <v>3</v>
      </c>
      <c r="F725" s="37">
        <v>3</v>
      </c>
      <c r="G725" s="38">
        <v>5566.9649666666664</v>
      </c>
      <c r="H725" s="38">
        <f>Table1[[#This Row],[Cost]]+IF(Table1[[#This Row],[n]]=0,0,IFERROR(VLOOKUP(Table1[[#This Row],[DRG]],HCPCs,5,0),0))</f>
        <v>5566.9649666666664</v>
      </c>
      <c r="I725" s="39">
        <v>1.0800184495</v>
      </c>
      <c r="J725" s="39">
        <f>Table1[[#This Row],[W (3M)]]-IFERROR((Table1[[#This Row],[W (3M)]]-Table1[[#This Row],[Adjusted Cost]]*Casemix/TotalCost)*EXP(-a/Table1[[#This Row],[n]]),)</f>
        <v>0.76032336135469536</v>
      </c>
      <c r="K725" s="39">
        <f>VLOOKUP(Table1[[#This Row],[BaseDRG]],BaseDRGTable,13+Table1[[#This Row],[severity]],FALSE)</f>
        <v>1.5816228244072075</v>
      </c>
      <c r="L725" s="39">
        <f>IF(Table1[[#This Row],[W (severity)]]&lt;Table1[[#This Row],[W (curr)]],MAX(Table1[[#This Row],[W (severity)]],0.7*Table1[[#This Row],[W (curr)]]),Table1[[#This Row],[W (severity)]])</f>
        <v>1.5816228244072075</v>
      </c>
      <c r="M725" s="39">
        <f>ROUND(IF(VLOOKUP(Table1[[#This Row],[BaseDRG]],BaseDRGTable,8,0)&gt;0,Table1[[#This Row],[w (limit)]]*Current_CaseMix/$L$797,Table1[[#This Row],[w (limit)]]),10)</f>
        <v>1.6955473639</v>
      </c>
      <c r="N725" s="41">
        <f>Table1[[#This Row],[n]]</f>
        <v>3</v>
      </c>
      <c r="O725" s="56">
        <v>1.2570349517548176</v>
      </c>
      <c r="P725" s="40">
        <f>Table1[[#This Row],[W (proposed)]]/Table1[[#This Row],[W (curr)]]-1</f>
        <v>0.34884663432231555</v>
      </c>
      <c r="Q725" s="41">
        <f>RANK(Table1[[#This Row],[∆W%]],Table1[∆W%])</f>
        <v>149</v>
      </c>
      <c r="R725" s="48">
        <f>Table1[W (proposed)]-Table1[[#This Row],[W (curr)]]</f>
        <v>0.43851241214518244</v>
      </c>
      <c r="S725" s="46"/>
      <c r="T725" s="47"/>
      <c r="U725" s="47"/>
      <c r="V725" s="47"/>
      <c r="W725" s="47"/>
    </row>
    <row r="726" spans="1:23" s="43" customFormat="1">
      <c r="A726" s="36">
        <v>194121</v>
      </c>
      <c r="B726" s="36" t="s">
        <v>27</v>
      </c>
      <c r="C726" s="36" t="s">
        <v>261</v>
      </c>
      <c r="D726" s="36">
        <v>19412</v>
      </c>
      <c r="E726" s="36">
        <v>1</v>
      </c>
      <c r="F726" s="37">
        <v>28</v>
      </c>
      <c r="G726" s="38">
        <v>6013.2348462962964</v>
      </c>
      <c r="H726" s="38">
        <f>Table1[[#This Row],[Cost]]+IF(Table1[[#This Row],[n]]=0,0,IFERROR(VLOOKUP(Table1[[#This Row],[DRG]],HCPCs,5,0),0))</f>
        <v>6013.2348462962964</v>
      </c>
      <c r="I726" s="39">
        <v>0.58830173533000019</v>
      </c>
      <c r="J726" s="39">
        <f>Table1[[#This Row],[W (3M)]]-IFERROR((Table1[[#This Row],[W (3M)]]-Table1[[#This Row],[Adjusted Cost]]*Casemix/TotalCost)*EXP(-a/Table1[[#This Row],[n]]),)</f>
        <v>0.71215174682000282</v>
      </c>
      <c r="K726" s="39">
        <f>VLOOKUP(Table1[[#This Row],[BaseDRG]],BaseDRGTable,13+Table1[[#This Row],[severity]],FALSE)</f>
        <v>0.71215174682000282</v>
      </c>
      <c r="L726" s="39">
        <f>IF(Table1[[#This Row],[W (severity)]]&lt;Table1[[#This Row],[W (curr)]],MAX(Table1[[#This Row],[W (severity)]],0.7*Table1[[#This Row],[W (curr)]]),Table1[[#This Row],[W (severity)]])</f>
        <v>0.71215174682000282</v>
      </c>
      <c r="M726" s="39">
        <f>ROUND(IF(VLOOKUP(Table1[[#This Row],[BaseDRG]],BaseDRGTable,8,0)&gt;0,Table1[[#This Row],[w (limit)]]*Current_CaseMix/$L$797,Table1[[#This Row],[w (limit)]]),10)</f>
        <v>0.76344814859999999</v>
      </c>
      <c r="N726" s="41">
        <f>Table1[[#This Row],[n]]</f>
        <v>28</v>
      </c>
      <c r="O726" s="56">
        <v>0.58126252742612883</v>
      </c>
      <c r="P726" s="40">
        <f>Table1[[#This Row],[W (proposed)]]/Table1[[#This Row],[W (curr)]]-1</f>
        <v>0.31343087258798841</v>
      </c>
      <c r="Q726" s="41">
        <f>RANK(Table1[[#This Row],[∆W%]],Table1[∆W%])</f>
        <v>163</v>
      </c>
      <c r="R726" s="55">
        <f>Table1[W (proposed)]-Table1[[#This Row],[W (curr)]]</f>
        <v>0.18218562117387116</v>
      </c>
      <c r="S726" s="46"/>
      <c r="T726" s="47"/>
      <c r="U726" s="47"/>
      <c r="V726" s="47"/>
      <c r="W726" s="47"/>
    </row>
    <row r="727" spans="1:23" s="43" customFormat="1">
      <c r="A727" s="36">
        <v>194122</v>
      </c>
      <c r="B727" s="36" t="s">
        <v>27</v>
      </c>
      <c r="C727" s="36" t="s">
        <v>559</v>
      </c>
      <c r="D727" s="36">
        <v>19412</v>
      </c>
      <c r="E727" s="36">
        <v>2</v>
      </c>
      <c r="F727" s="37">
        <v>6</v>
      </c>
      <c r="G727" s="38">
        <v>10266.006833333331</v>
      </c>
      <c r="H727" s="38">
        <f>Table1[[#This Row],[Cost]]+IF(Table1[[#This Row],[n]]=0,0,IFERROR(VLOOKUP(Table1[[#This Row],[DRG]],HCPCs,5,0),0))</f>
        <v>10266.006833333331</v>
      </c>
      <c r="I727" s="39">
        <v>0.77997012700000001</v>
      </c>
      <c r="J727" s="39">
        <f>Table1[[#This Row],[W (3M)]]-IFERROR((Table1[[#This Row],[W (3M)]]-Table1[[#This Row],[Adjusted Cost]]*Casemix/TotalCost)*EXP(-a/Table1[[#This Row],[n]]),)</f>
        <v>1.1667694140993319</v>
      </c>
      <c r="K727" s="39">
        <f>VLOOKUP(Table1[[#This Row],[BaseDRG]],BaseDRGTable,13+Table1[[#This Row],[severity]],FALSE)</f>
        <v>0.944170406192824</v>
      </c>
      <c r="L727" s="39">
        <f>IF(Table1[[#This Row],[W (severity)]]&lt;Table1[[#This Row],[W (curr)]],MAX(Table1[[#This Row],[W (severity)]],0.7*Table1[[#This Row],[W (curr)]]),Table1[[#This Row],[W (severity)]])</f>
        <v>0.99912977500849687</v>
      </c>
      <c r="M727" s="39">
        <f>ROUND(IF(VLOOKUP(Table1[[#This Row],[BaseDRG]],BaseDRGTable,8,0)&gt;0,Table1[[#This Row],[w (limit)]]*Current_CaseMix/$L$797,Table1[[#This Row],[w (limit)]]),10)</f>
        <v>1.0710972489999999</v>
      </c>
      <c r="N727" s="41">
        <f>Table1[[#This Row],[n]]</f>
        <v>6</v>
      </c>
      <c r="O727" s="56">
        <v>1.4273282500121385</v>
      </c>
      <c r="P727" s="40">
        <f>Table1[[#This Row],[W (proposed)]]/Table1[[#This Row],[W (curr)]]-1</f>
        <v>-0.24957889049635851</v>
      </c>
      <c r="Q727" s="41">
        <f>RANK(Table1[[#This Row],[∆W%]],Table1[∆W%])</f>
        <v>746</v>
      </c>
      <c r="R727" s="48">
        <f>Table1[W (proposed)]-Table1[[#This Row],[W (curr)]]</f>
        <v>-0.35623100101213856</v>
      </c>
      <c r="S727" s="46"/>
      <c r="T727" s="47"/>
      <c r="U727" s="47"/>
      <c r="V727" s="47"/>
      <c r="W727" s="47"/>
    </row>
    <row r="728" spans="1:23" s="43" customFormat="1">
      <c r="A728" s="36">
        <v>194123</v>
      </c>
      <c r="B728" s="36" t="s">
        <v>27</v>
      </c>
      <c r="C728" s="36" t="s">
        <v>545</v>
      </c>
      <c r="D728" s="36">
        <v>19412</v>
      </c>
      <c r="E728" s="36">
        <v>3</v>
      </c>
      <c r="F728" s="37">
        <v>1</v>
      </c>
      <c r="G728" s="38">
        <v>1918.2214000000001</v>
      </c>
      <c r="H728" s="38">
        <f>Table1[[#This Row],[Cost]]+IF(Table1[[#This Row],[n]]=0,0,IFERROR(VLOOKUP(Table1[[#This Row],[DRG]],HCPCs,5,0),0))</f>
        <v>1918.2214000000001</v>
      </c>
      <c r="I728" s="39">
        <v>1.5277932793</v>
      </c>
      <c r="J728" s="39">
        <f>Table1[[#This Row],[W (3M)]]-IFERROR((Table1[[#This Row],[W (3M)]]-Table1[[#This Row],[Adjusted Cost]]*Casemix/TotalCost)*EXP(-a/Table1[[#This Row],[n]]),)</f>
        <v>0.94390293965586569</v>
      </c>
      <c r="K728" s="39">
        <f>VLOOKUP(Table1[[#This Row],[BaseDRG]],BaseDRGTable,13+Table1[[#This Row],[severity]],FALSE)</f>
        <v>1.4001232969191981</v>
      </c>
      <c r="L728" s="39">
        <f>IF(Table1[[#This Row],[W (severity)]]&lt;Table1[[#This Row],[W (curr)]],MAX(Table1[[#This Row],[W (severity)]],0.7*Table1[[#This Row],[W (curr)]]),Table1[[#This Row],[W (severity)]])</f>
        <v>1.4001232969191981</v>
      </c>
      <c r="M728" s="39">
        <f>ROUND(IF(VLOOKUP(Table1[[#This Row],[BaseDRG]],BaseDRGTable,8,0)&gt;0,Table1[[#This Row],[w (limit)]]*Current_CaseMix/$L$797,Table1[[#This Row],[w (limit)]]),10)</f>
        <v>1.500974397</v>
      </c>
      <c r="N728" s="41">
        <f>Table1[[#This Row],[n]]</f>
        <v>1</v>
      </c>
      <c r="O728" s="56">
        <v>1.5430250600114708</v>
      </c>
      <c r="P728" s="40">
        <f>Table1[[#This Row],[W (proposed)]]/Table1[[#This Row],[W (curr)]]-1</f>
        <v>-2.7252093372455155E-2</v>
      </c>
      <c r="Q728" s="41">
        <f>RANK(Table1[[#This Row],[∆W%]],Table1[∆W%])</f>
        <v>468</v>
      </c>
      <c r="R728" s="48">
        <f>Table1[W (proposed)]-Table1[[#This Row],[W (curr)]]</f>
        <v>-4.2050663011470757E-2</v>
      </c>
      <c r="S728" s="46"/>
      <c r="T728" s="47"/>
      <c r="U728" s="47"/>
      <c r="V728" s="47"/>
      <c r="W728" s="47"/>
    </row>
    <row r="729" spans="1:23" s="43" customFormat="1">
      <c r="A729" s="36">
        <v>194131</v>
      </c>
      <c r="B729" s="36" t="s">
        <v>27</v>
      </c>
      <c r="C729" s="36" t="s">
        <v>170</v>
      </c>
      <c r="D729" s="36">
        <v>19413</v>
      </c>
      <c r="E729" s="36">
        <v>1</v>
      </c>
      <c r="F729" s="37">
        <v>142</v>
      </c>
      <c r="G729" s="38">
        <v>8780.8479332432707</v>
      </c>
      <c r="H729" s="38">
        <f>Table1[[#This Row],[Cost]]+IF(Table1[[#This Row],[n]]=0,0,IFERROR(VLOOKUP(Table1[[#This Row],[DRG]],HCPCs,5,0),0))</f>
        <v>8780.8479332432707</v>
      </c>
      <c r="I729" s="39">
        <v>0.67980024379379322</v>
      </c>
      <c r="J729" s="39">
        <f>Table1[[#This Row],[W (3M)]]-IFERROR((Table1[[#This Row],[W (3M)]]-Table1[[#This Row],[Adjusted Cost]]*Casemix/TotalCost)*EXP(-a/Table1[[#This Row],[n]]),)</f>
        <v>1.0431113022271246</v>
      </c>
      <c r="K729" s="39">
        <f>VLOOKUP(Table1[[#This Row],[BaseDRG]],BaseDRGTable,13+Table1[[#This Row],[severity]],FALSE)</f>
        <v>1.0431113022271246</v>
      </c>
      <c r="L729" s="39">
        <f>IF(Table1[[#This Row],[W (severity)]]&lt;Table1[[#This Row],[W (curr)]],MAX(Table1[[#This Row],[W (severity)]],0.7*Table1[[#This Row],[W (curr)]]),Table1[[#This Row],[W (severity)]])</f>
        <v>1.0431113022271246</v>
      </c>
      <c r="M729" s="39">
        <f>ROUND(IF(VLOOKUP(Table1[[#This Row],[BaseDRG]],BaseDRGTable,8,0)&gt;0,Table1[[#This Row],[w (limit)]]*Current_CaseMix/$L$797,Table1[[#This Row],[w (limit)]]),10)</f>
        <v>1.1182467725</v>
      </c>
      <c r="N729" s="41">
        <f>Table1[[#This Row],[n]]</f>
        <v>142</v>
      </c>
      <c r="O729" s="56">
        <v>1.3648620530051545</v>
      </c>
      <c r="P729" s="40">
        <f>Table1[[#This Row],[W (proposed)]]/Table1[[#This Row],[W (curr)]]-1</f>
        <v>-0.18068879559084872</v>
      </c>
      <c r="Q729" s="41">
        <f>RANK(Table1[[#This Row],[∆W%]],Table1[∆W%])</f>
        <v>623</v>
      </c>
      <c r="R729" s="55">
        <f>Table1[W (proposed)]-Table1[[#This Row],[W (curr)]]</f>
        <v>-0.24661528050515447</v>
      </c>
      <c r="S729" s="46"/>
      <c r="T729" s="47"/>
      <c r="U729" s="47"/>
      <c r="V729" s="47"/>
      <c r="W729" s="47"/>
    </row>
    <row r="730" spans="1:23" s="43" customFormat="1">
      <c r="A730" s="36">
        <v>194132</v>
      </c>
      <c r="B730" s="36" t="s">
        <v>27</v>
      </c>
      <c r="C730" s="36" t="s">
        <v>450</v>
      </c>
      <c r="D730" s="36">
        <v>19413</v>
      </c>
      <c r="E730" s="36">
        <v>2</v>
      </c>
      <c r="F730" s="37">
        <v>42</v>
      </c>
      <c r="G730" s="38">
        <v>10148.429306898655</v>
      </c>
      <c r="H730" s="38">
        <f>Table1[[#This Row],[Cost]]+IF(Table1[[#This Row],[n]]=0,0,IFERROR(VLOOKUP(Table1[[#This Row],[DRG]],HCPCs,5,0),0))</f>
        <v>10148.429306898655</v>
      </c>
      <c r="I730" s="39">
        <v>0.90029788517272713</v>
      </c>
      <c r="J730" s="39">
        <f>Table1[[#This Row],[W (3M)]]-IFERROR((Table1[[#This Row],[W (3M)]]-Table1[[#This Row],[Adjusted Cost]]*Casemix/TotalCost)*EXP(-a/Table1[[#This Row],[n]]),)</f>
        <v>1.2021394624461603</v>
      </c>
      <c r="K730" s="39">
        <f>VLOOKUP(Table1[[#This Row],[BaseDRG]],BaseDRGTable,13+Table1[[#This Row],[severity]],FALSE)</f>
        <v>1.2021394624461603</v>
      </c>
      <c r="L730" s="39">
        <f>IF(Table1[[#This Row],[W (severity)]]&lt;Table1[[#This Row],[W (curr)]],MAX(Table1[[#This Row],[W (severity)]],0.7*Table1[[#This Row],[W (curr)]]),Table1[[#This Row],[W (severity)]])</f>
        <v>1.2234673133629952</v>
      </c>
      <c r="M730" s="39">
        <f>ROUND(IF(VLOOKUP(Table1[[#This Row],[BaseDRG]],BaseDRGTable,8,0)&gt;0,Table1[[#This Row],[w (limit)]]*Current_CaseMix/$L$797,Table1[[#This Row],[w (limit)]]),10)</f>
        <v>1.3115938552999999</v>
      </c>
      <c r="N730" s="41">
        <f>Table1[[#This Row],[n]]</f>
        <v>42</v>
      </c>
      <c r="O730" s="56">
        <v>1.7478104476614218</v>
      </c>
      <c r="P730" s="40">
        <f>Table1[[#This Row],[W (proposed)]]/Table1[[#This Row],[W (curr)]]-1</f>
        <v>-0.24957889051703608</v>
      </c>
      <c r="Q730" s="41">
        <f>RANK(Table1[[#This Row],[∆W%]],Table1[∆W%])</f>
        <v>776</v>
      </c>
      <c r="R730" s="55">
        <f>Table1[W (proposed)]-Table1[[#This Row],[W (curr)]]</f>
        <v>-0.43621659236142185</v>
      </c>
      <c r="S730" s="46"/>
      <c r="T730" s="47"/>
      <c r="U730" s="47"/>
      <c r="V730" s="47"/>
      <c r="W730" s="47"/>
    </row>
    <row r="731" spans="1:23" s="43" customFormat="1">
      <c r="A731" s="36">
        <v>194133</v>
      </c>
      <c r="B731" s="36" t="s">
        <v>27</v>
      </c>
      <c r="C731" s="36" t="s">
        <v>491</v>
      </c>
      <c r="D731" s="36">
        <v>19413</v>
      </c>
      <c r="E731" s="36">
        <v>3</v>
      </c>
      <c r="F731" s="37">
        <v>4</v>
      </c>
      <c r="G731" s="38">
        <v>17651.111099999991</v>
      </c>
      <c r="H731" s="38">
        <f>Table1[[#This Row],[Cost]]+IF(Table1[[#This Row],[n]]=0,0,IFERROR(VLOOKUP(Table1[[#This Row],[DRG]],HCPCs,5,0),0))</f>
        <v>17651.111099999991</v>
      </c>
      <c r="I731" s="39">
        <v>1.1607918781</v>
      </c>
      <c r="J731" s="39">
        <f>Table1[[#This Row],[W (3M)]]-IFERROR((Table1[[#This Row],[W (3M)]]-Table1[[#This Row],[Adjusted Cost]]*Casemix/TotalCost)*EXP(-a/Table1[[#This Row],[n]]),)</f>
        <v>1.9305451851991022</v>
      </c>
      <c r="K731" s="39">
        <f>VLOOKUP(Table1[[#This Row],[BaseDRG]],BaseDRGTable,13+Table1[[#This Row],[severity]],FALSE)</f>
        <v>1.9305451851991022</v>
      </c>
      <c r="L731" s="39">
        <f>IF(Table1[[#This Row],[W (severity)]]&lt;Table1[[#This Row],[W (curr)]],MAX(Table1[[#This Row],[W (severity)]],0.7*Table1[[#This Row],[W (curr)]]),Table1[[#This Row],[W (severity)]])</f>
        <v>1.9305451851991022</v>
      </c>
      <c r="M731" s="39">
        <f>ROUND(IF(VLOOKUP(Table1[[#This Row],[BaseDRG]],BaseDRGTable,8,0)&gt;0,Table1[[#This Row],[w (limit)]]*Current_CaseMix/$L$797,Table1[[#This Row],[w (limit)]]),10)</f>
        <v>2.0696026568999999</v>
      </c>
      <c r="N731" s="41">
        <f>Table1[[#This Row],[n]]</f>
        <v>4</v>
      </c>
      <c r="O731" s="56">
        <v>1.9067023065397324</v>
      </c>
      <c r="P731" s="40">
        <f>Table1[[#This Row],[W (proposed)]]/Table1[[#This Row],[W (curr)]]-1</f>
        <v>8.5435649708683448E-2</v>
      </c>
      <c r="Q731" s="41">
        <f>RANK(Table1[[#This Row],[∆W%]],Table1[∆W%])</f>
        <v>323</v>
      </c>
      <c r="R731" s="48">
        <f>Table1[W (proposed)]-Table1[[#This Row],[W (curr)]]</f>
        <v>0.16290035036026751</v>
      </c>
      <c r="S731" s="46"/>
      <c r="T731" s="47"/>
      <c r="U731" s="47"/>
      <c r="V731" s="47"/>
      <c r="W731" s="47"/>
    </row>
    <row r="732" spans="1:23" s="43" customFormat="1">
      <c r="A732" s="36">
        <v>194141</v>
      </c>
      <c r="B732" s="36" t="s">
        <v>27</v>
      </c>
      <c r="C732" s="36" t="s">
        <v>176</v>
      </c>
      <c r="D732" s="36">
        <v>19414</v>
      </c>
      <c r="E732" s="36">
        <v>1</v>
      </c>
      <c r="F732" s="37">
        <v>21</v>
      </c>
      <c r="G732" s="38">
        <v>3699.7752585714275</v>
      </c>
      <c r="H732" s="38">
        <f>Table1[[#This Row],[Cost]]+IF(Table1[[#This Row],[n]]=0,0,IFERROR(VLOOKUP(Table1[[#This Row],[DRG]],HCPCs,5,0),0))</f>
        <v>3699.7752585714275</v>
      </c>
      <c r="I732" s="39">
        <v>0.40890104030689628</v>
      </c>
      <c r="J732" s="39">
        <f>Table1[[#This Row],[W (3M)]]-IFERROR((Table1[[#This Row],[W (3M)]]-Table1[[#This Row],[Adjusted Cost]]*Casemix/TotalCost)*EXP(-a/Table1[[#This Row],[n]]),)</f>
        <v>0.43919916082974114</v>
      </c>
      <c r="K732" s="39">
        <f>VLOOKUP(Table1[[#This Row],[BaseDRG]],BaseDRGTable,13+Table1[[#This Row],[severity]],FALSE)</f>
        <v>0.43919916082974114</v>
      </c>
      <c r="L732" s="39">
        <f>IF(Table1[[#This Row],[W (severity)]]&lt;Table1[[#This Row],[W (curr)]],MAX(Table1[[#This Row],[W (severity)]],0.7*Table1[[#This Row],[W (curr)]]),Table1[[#This Row],[W (severity)]])</f>
        <v>0.6895801066206092</v>
      </c>
      <c r="M732" s="39">
        <f>ROUND(IF(VLOOKUP(Table1[[#This Row],[BaseDRG]],BaseDRGTable,8,0)&gt;0,Table1[[#This Row],[w (limit)]]*Current_CaseMix/$L$797,Table1[[#This Row],[w (limit)]]),10)</f>
        <v>0.73925066959999997</v>
      </c>
      <c r="N732" s="41">
        <f>Table1[[#This Row],[n]]</f>
        <v>21</v>
      </c>
      <c r="O732" s="56">
        <v>0.98511443802944176</v>
      </c>
      <c r="P732" s="40">
        <f>Table1[[#This Row],[W (proposed)]]/Table1[[#This Row],[W (curr)]]-1</f>
        <v>-0.24957889047007731</v>
      </c>
      <c r="Q732" s="41">
        <f>RANK(Table1[[#This Row],[∆W%]],Table1[∆W%])</f>
        <v>681</v>
      </c>
      <c r="R732" s="55">
        <f>Table1[W (proposed)]-Table1[[#This Row],[W (curr)]]</f>
        <v>-0.2458637684294418</v>
      </c>
      <c r="S732" s="46"/>
      <c r="T732" s="47"/>
      <c r="U732" s="47"/>
      <c r="V732" s="47"/>
      <c r="W732" s="47"/>
    </row>
    <row r="733" spans="1:23" s="43" customFormat="1">
      <c r="A733" s="36">
        <v>194142</v>
      </c>
      <c r="B733" s="36" t="s">
        <v>27</v>
      </c>
      <c r="C733" s="36" t="s">
        <v>580</v>
      </c>
      <c r="D733" s="36">
        <v>19414</v>
      </c>
      <c r="E733" s="36">
        <v>2</v>
      </c>
      <c r="F733" s="37">
        <v>11</v>
      </c>
      <c r="G733" s="38">
        <v>6282.0983363636369</v>
      </c>
      <c r="H733" s="38">
        <f>Table1[[#This Row],[Cost]]+IF(Table1[[#This Row],[n]]=0,0,IFERROR(VLOOKUP(Table1[[#This Row],[DRG]],HCPCs,5,0),0))</f>
        <v>6383.1558909320574</v>
      </c>
      <c r="I733" s="39">
        <v>0.52450447777499987</v>
      </c>
      <c r="J733" s="39">
        <f>Table1[[#This Row],[W (3M)]]-IFERROR((Table1[[#This Row],[W (3M)]]-Table1[[#This Row],[Adjusted Cost]]*Casemix/TotalCost)*EXP(-a/Table1[[#This Row],[n]]),)</f>
        <v>0.74326919874961539</v>
      </c>
      <c r="K733" s="39">
        <f>VLOOKUP(Table1[[#This Row],[BaseDRG]],BaseDRGTable,13+Table1[[#This Row],[severity]],FALSE)</f>
        <v>0.56336840404545285</v>
      </c>
      <c r="L733" s="39">
        <f>IF(Table1[[#This Row],[W (severity)]]&lt;Table1[[#This Row],[W (curr)]],MAX(Table1[[#This Row],[W (severity)]],0.7*Table1[[#This Row],[W (curr)]]),Table1[[#This Row],[W (severity)]])</f>
        <v>0.75853811728267018</v>
      </c>
      <c r="M733" s="39">
        <f>ROUND(IF(VLOOKUP(Table1[[#This Row],[BaseDRG]],BaseDRGTable,8,0)&gt;0,Table1[[#This Row],[w (limit)]]*Current_CaseMix/$L$797,Table1[[#This Row],[w (limit)]]),10)</f>
        <v>0.81317573649999997</v>
      </c>
      <c r="N733" s="41">
        <f>Table1[[#This Row],[n]]</f>
        <v>11</v>
      </c>
      <c r="O733" s="56">
        <v>1.0836258818323861</v>
      </c>
      <c r="P733" s="40">
        <f>Table1[[#This Row],[W (proposed)]]/Table1[[#This Row],[W (curr)]]-1</f>
        <v>-0.24957889052544702</v>
      </c>
      <c r="Q733" s="41">
        <f>RANK(Table1[[#This Row],[∆W%]],Table1[∆W%])</f>
        <v>780</v>
      </c>
      <c r="R733" s="55">
        <f>Table1[W (proposed)]-Table1[[#This Row],[W (curr)]]</f>
        <v>-0.27045014533238609</v>
      </c>
      <c r="S733" s="46"/>
      <c r="T733" s="47"/>
      <c r="U733" s="47"/>
      <c r="V733" s="47"/>
      <c r="W733" s="47"/>
    </row>
    <row r="734" spans="1:23" s="43" customFormat="1">
      <c r="A734" s="36">
        <v>194143</v>
      </c>
      <c r="B734" s="36" t="s">
        <v>27</v>
      </c>
      <c r="C734" s="36" t="s">
        <v>576</v>
      </c>
      <c r="D734" s="36">
        <v>19414</v>
      </c>
      <c r="E734" s="36">
        <v>3</v>
      </c>
      <c r="F734" s="37">
        <v>1</v>
      </c>
      <c r="G734" s="38">
        <v>5025.9547000000002</v>
      </c>
      <c r="H734" s="38">
        <f>Table1[[#This Row],[Cost]]+IF(Table1[[#This Row],[n]]=0,0,IFERROR(VLOOKUP(Table1[[#This Row],[DRG]],HCPCs,5,0),0))</f>
        <v>5025.9547000000002</v>
      </c>
      <c r="I734" s="39">
        <v>0.70579727065999998</v>
      </c>
      <c r="J734" s="39">
        <f>Table1[[#This Row],[W (3M)]]-IFERROR((Table1[[#This Row],[W (3M)]]-Table1[[#This Row],[Adjusted Cost]]*Casemix/TotalCost)*EXP(-a/Table1[[#This Row],[n]]),)</f>
        <v>0.65746314488491175</v>
      </c>
      <c r="K734" s="39">
        <f>VLOOKUP(Table1[[#This Row],[BaseDRG]],BaseDRGTable,13+Table1[[#This Row],[severity]],FALSE)</f>
        <v>0.75809435152607429</v>
      </c>
      <c r="L734" s="39">
        <f>IF(Table1[[#This Row],[W (severity)]]&lt;Table1[[#This Row],[W (curr)]],MAX(Table1[[#This Row],[W (severity)]],0.7*Table1[[#This Row],[W (curr)]]),Table1[[#This Row],[W (severity)]])</f>
        <v>0.82749612794473093</v>
      </c>
      <c r="M734" s="39">
        <f>ROUND(IF(VLOOKUP(Table1[[#This Row],[BaseDRG]],BaseDRGTable,8,0)&gt;0,Table1[[#This Row],[w (limit)]]*Current_CaseMix/$L$797,Table1[[#This Row],[w (limit)]]),10)</f>
        <v>0.88710080349999998</v>
      </c>
      <c r="N734" s="41">
        <f>Table1[[#This Row],[n]]</f>
        <v>1</v>
      </c>
      <c r="O734" s="56">
        <v>1.18213732563533</v>
      </c>
      <c r="P734" s="40">
        <f>Table1[[#This Row],[W (proposed)]]/Table1[[#This Row],[W (curr)]]-1</f>
        <v>-0.24957889048699577</v>
      </c>
      <c r="Q734" s="41">
        <f>RANK(Table1[[#This Row],[∆W%]],Table1[∆W%])</f>
        <v>709</v>
      </c>
      <c r="R734" s="55">
        <f>Table1[W (proposed)]-Table1[[#This Row],[W (curr)]]</f>
        <v>-0.29503652213533005</v>
      </c>
      <c r="S734" s="46"/>
      <c r="T734" s="47"/>
      <c r="U734" s="47"/>
      <c r="V734" s="47"/>
      <c r="W734" s="47"/>
    </row>
    <row r="735" spans="1:23" s="43" customFormat="1">
      <c r="A735" s="36">
        <v>194151</v>
      </c>
      <c r="B735" s="36" t="s">
        <v>27</v>
      </c>
      <c r="C735" s="36" t="s">
        <v>265</v>
      </c>
      <c r="D735" s="36">
        <v>19415</v>
      </c>
      <c r="E735" s="36">
        <v>1</v>
      </c>
      <c r="F735" s="37">
        <v>44</v>
      </c>
      <c r="G735" s="38">
        <v>4201.7649868070948</v>
      </c>
      <c r="H735" s="38">
        <f>Table1[[#This Row],[Cost]]+IF(Table1[[#This Row],[n]]=0,0,IFERROR(VLOOKUP(Table1[[#This Row],[DRG]],HCPCs,5,0),0))</f>
        <v>4201.7649868070948</v>
      </c>
      <c r="I735" s="39">
        <v>0.40399996965882351</v>
      </c>
      <c r="J735" s="39">
        <f>Table1[[#This Row],[W (3M)]]-IFERROR((Table1[[#This Row],[W (3M)]]-Table1[[#This Row],[Adjusted Cost]]*Casemix/TotalCost)*EXP(-a/Table1[[#This Row],[n]]),)</f>
        <v>0.4983943524730266</v>
      </c>
      <c r="K735" s="39">
        <f>VLOOKUP(Table1[[#This Row],[BaseDRG]],BaseDRGTable,13+Table1[[#This Row],[severity]],FALSE)</f>
        <v>0.4983943524730266</v>
      </c>
      <c r="L735" s="39">
        <f>IF(Table1[[#This Row],[W (severity)]]&lt;Table1[[#This Row],[W (curr)]],MAX(Table1[[#This Row],[W (severity)]],0.7*Table1[[#This Row],[W (curr)]]),Table1[[#This Row],[W (severity)]])</f>
        <v>0.4983943524730266</v>
      </c>
      <c r="M735" s="39">
        <f>ROUND(IF(VLOOKUP(Table1[[#This Row],[BaseDRG]],BaseDRGTable,8,0)&gt;0,Table1[[#This Row],[w (limit)]]*Current_CaseMix/$L$797,Table1[[#This Row],[w (limit)]]),10)</f>
        <v>0.53429377570000003</v>
      </c>
      <c r="N735" s="41">
        <f>Table1[[#This Row],[n]]</f>
        <v>44</v>
      </c>
      <c r="O735" s="56">
        <v>0.48791384123746739</v>
      </c>
      <c r="P735" s="40">
        <f>Table1[[#This Row],[W (proposed)]]/Table1[[#This Row],[W (curr)]]-1</f>
        <v>9.5057632193630504E-2</v>
      </c>
      <c r="Q735" s="41">
        <f>RANK(Table1[[#This Row],[∆W%]],Table1[∆W%])</f>
        <v>309</v>
      </c>
      <c r="R735" s="55">
        <f>Table1[W (proposed)]-Table1[[#This Row],[W (curr)]]</f>
        <v>4.6379934462532635E-2</v>
      </c>
      <c r="S735" s="46"/>
      <c r="T735" s="47"/>
      <c r="U735" s="47"/>
      <c r="V735" s="47"/>
      <c r="W735" s="47"/>
    </row>
    <row r="736" spans="1:23" s="43" customFormat="1">
      <c r="A736" s="36">
        <v>194152</v>
      </c>
      <c r="B736" s="36" t="s">
        <v>27</v>
      </c>
      <c r="C736" s="36" t="s">
        <v>657</v>
      </c>
      <c r="D736" s="36">
        <v>19415</v>
      </c>
      <c r="E736" s="36">
        <v>2</v>
      </c>
      <c r="F736" s="37">
        <v>33</v>
      </c>
      <c r="G736" s="38">
        <v>5230.7493971355461</v>
      </c>
      <c r="H736" s="38">
        <f>Table1[[#This Row],[Cost]]+IF(Table1[[#This Row],[n]]=0,0,IFERROR(VLOOKUP(Table1[[#This Row],[DRG]],HCPCs,5,0),0))</f>
        <v>5230.7493971355461</v>
      </c>
      <c r="I736" s="39">
        <v>0.56870462220999984</v>
      </c>
      <c r="J736" s="39">
        <f>Table1[[#This Row],[W (3M)]]-IFERROR((Table1[[#This Row],[W (3M)]]-Table1[[#This Row],[Adjusted Cost]]*Casemix/TotalCost)*EXP(-a/Table1[[#This Row],[n]]),)</f>
        <v>0.62131299290454467</v>
      </c>
      <c r="K736" s="39">
        <f>VLOOKUP(Table1[[#This Row],[BaseDRG]],BaseDRGTable,13+Table1[[#This Row],[severity]],FALSE)</f>
        <v>0.62131299290454467</v>
      </c>
      <c r="L736" s="39">
        <f>IF(Table1[[#This Row],[W (severity)]]&lt;Table1[[#This Row],[W (curr)]],MAX(Table1[[#This Row],[W (severity)]],0.7*Table1[[#This Row],[W (curr)]]),Table1[[#This Row],[W (severity)]])</f>
        <v>0.62131299290454467</v>
      </c>
      <c r="M736" s="39">
        <f>ROUND(IF(VLOOKUP(Table1[[#This Row],[BaseDRG]],BaseDRGTable,8,0)&gt;0,Table1[[#This Row],[w (limit)]]*Current_CaseMix/$L$797,Table1[[#This Row],[w (limit)]]),10)</f>
        <v>0.66606626499999999</v>
      </c>
      <c r="N736" s="41">
        <f>Table1[[#This Row],[n]]</f>
        <v>33</v>
      </c>
      <c r="O736" s="56">
        <v>0.57912035651097504</v>
      </c>
      <c r="P736" s="40">
        <f>Table1[[#This Row],[W (proposed)]]/Table1[[#This Row],[W (curr)]]-1</f>
        <v>0.15013443667020754</v>
      </c>
      <c r="Q736" s="41">
        <f>RANK(Table1[[#This Row],[∆W%]],Table1[∆W%])</f>
        <v>272</v>
      </c>
      <c r="R736" s="55">
        <f>Table1[W (proposed)]-Table1[[#This Row],[W (curr)]]</f>
        <v>8.6945908489024948E-2</v>
      </c>
      <c r="S736" s="46"/>
      <c r="T736" s="47"/>
      <c r="U736" s="47"/>
      <c r="V736" s="47"/>
      <c r="W736" s="47"/>
    </row>
    <row r="737" spans="1:23" s="43" customFormat="1">
      <c r="A737" s="36">
        <v>194153</v>
      </c>
      <c r="B737" s="36" t="s">
        <v>27</v>
      </c>
      <c r="C737" s="36" t="s">
        <v>463</v>
      </c>
      <c r="D737" s="36">
        <v>19415</v>
      </c>
      <c r="E737" s="36">
        <v>3</v>
      </c>
      <c r="F737" s="37">
        <v>9</v>
      </c>
      <c r="G737" s="38">
        <v>10781.982466666666</v>
      </c>
      <c r="H737" s="38">
        <f>Table1[[#This Row],[Cost]]+IF(Table1[[#This Row],[n]]=0,0,IFERROR(VLOOKUP(Table1[[#This Row],[DRG]],HCPCs,5,0),0))</f>
        <v>10823.330245304596</v>
      </c>
      <c r="I737" s="39">
        <v>0.71031614070000015</v>
      </c>
      <c r="J737" s="39">
        <f>Table1[[#This Row],[W (3M)]]-IFERROR((Table1[[#This Row],[W (3M)]]-Table1[[#This Row],[Adjusted Cost]]*Casemix/TotalCost)*EXP(-a/Table1[[#This Row],[n]]),)</f>
        <v>1.2391187472125531</v>
      </c>
      <c r="K737" s="39">
        <f>VLOOKUP(Table1[[#This Row],[BaseDRG]],BaseDRGTable,13+Table1[[#This Row],[severity]],FALSE)</f>
        <v>1.2391187472125531</v>
      </c>
      <c r="L737" s="39">
        <f>IF(Table1[[#This Row],[W (severity)]]&lt;Table1[[#This Row],[W (curr)]],MAX(Table1[[#This Row],[W (severity)]],0.7*Table1[[#This Row],[W (curr)]]),Table1[[#This Row],[W (severity)]])</f>
        <v>1.5591398576206383</v>
      </c>
      <c r="M737" s="39">
        <f>ROUND(IF(VLOOKUP(Table1[[#This Row],[BaseDRG]],BaseDRGTable,8,0)&gt;0,Table1[[#This Row],[w (limit)]]*Current_CaseMix/$L$797,Table1[[#This Row],[w (limit)]]),10)</f>
        <v>1.6714449455</v>
      </c>
      <c r="N737" s="41">
        <f>Table1[[#This Row],[n]]</f>
        <v>9</v>
      </c>
      <c r="O737" s="56">
        <v>2.2273426537437691</v>
      </c>
      <c r="P737" s="40">
        <f>Table1[[#This Row],[W (proposed)]]/Table1[[#This Row],[W (curr)]]-1</f>
        <v>-0.2495788904816254</v>
      </c>
      <c r="Q737" s="41">
        <f>RANK(Table1[[#This Row],[∆W%]],Table1[∆W%])</f>
        <v>693</v>
      </c>
      <c r="R737" s="55">
        <f>Table1[W (proposed)]-Table1[[#This Row],[W (curr)]]</f>
        <v>-0.55589770824376905</v>
      </c>
      <c r="S737" s="46"/>
      <c r="T737" s="47"/>
      <c r="U737" s="47"/>
      <c r="V737" s="47"/>
      <c r="W737" s="47"/>
    </row>
    <row r="738" spans="1:23" s="43" customFormat="1">
      <c r="A738" s="36">
        <v>194161</v>
      </c>
      <c r="B738" s="36" t="s">
        <v>27</v>
      </c>
      <c r="C738" s="36" t="s">
        <v>284</v>
      </c>
      <c r="D738" s="36">
        <v>19416</v>
      </c>
      <c r="E738" s="36">
        <v>1</v>
      </c>
      <c r="F738" s="37">
        <v>19</v>
      </c>
      <c r="G738" s="38">
        <v>5947.2197081871363</v>
      </c>
      <c r="H738" s="38">
        <f>Table1[[#This Row],[Cost]]+IF(Table1[[#This Row],[n]]=0,0,IFERROR(VLOOKUP(Table1[[#This Row],[DRG]],HCPCs,5,0),0))</f>
        <v>5973.8964025844198</v>
      </c>
      <c r="I738" s="39">
        <v>0.77329995262989426</v>
      </c>
      <c r="J738" s="39">
        <f>Table1[[#This Row],[W (3M)]]-IFERROR((Table1[[#This Row],[W (3M)]]-Table1[[#This Row],[Adjusted Cost]]*Casemix/TotalCost)*EXP(-a/Table1[[#This Row],[n]]),)</f>
        <v>0.71362525734543536</v>
      </c>
      <c r="K738" s="39">
        <f>VLOOKUP(Table1[[#This Row],[BaseDRG]],BaseDRGTable,13+Table1[[#This Row],[severity]],FALSE)</f>
        <v>0.71362525734543536</v>
      </c>
      <c r="L738" s="39">
        <f>IF(Table1[[#This Row],[W (severity)]]&lt;Table1[[#This Row],[W (curr)]],MAX(Table1[[#This Row],[W (severity)]],0.7*Table1[[#This Row],[W (curr)]]),Table1[[#This Row],[W (severity)]])</f>
        <v>0.71362525734543536</v>
      </c>
      <c r="M738" s="39">
        <f>ROUND(IF(VLOOKUP(Table1[[#This Row],[BaseDRG]],BaseDRGTable,8,0)&gt;0,Table1[[#This Row],[w (limit)]]*Current_CaseMix/$L$797,Table1[[#This Row],[w (limit)]]),10)</f>
        <v>0.76502779629999995</v>
      </c>
      <c r="N738" s="41">
        <f>Table1[[#This Row],[n]]</f>
        <v>19</v>
      </c>
      <c r="O738" s="56">
        <v>0.8934053884245734</v>
      </c>
      <c r="P738" s="40">
        <f>Table1[[#This Row],[W (proposed)]]/Table1[[#This Row],[W (curr)]]-1</f>
        <v>-0.14369466961795907</v>
      </c>
      <c r="Q738" s="41">
        <f>RANK(Table1[[#This Row],[∆W%]],Table1[∆W%])</f>
        <v>588</v>
      </c>
      <c r="R738" s="55">
        <f>Table1[W (proposed)]-Table1[[#This Row],[W (curr)]]</f>
        <v>-0.12837759212457345</v>
      </c>
      <c r="S738" s="46"/>
      <c r="T738" s="47"/>
      <c r="U738" s="47"/>
      <c r="V738" s="47"/>
      <c r="W738" s="47"/>
    </row>
    <row r="739" spans="1:23" s="43" customFormat="1">
      <c r="A739" s="36">
        <v>194162</v>
      </c>
      <c r="B739" s="36" t="s">
        <v>27</v>
      </c>
      <c r="C739" s="36" t="s">
        <v>701</v>
      </c>
      <c r="D739" s="36">
        <v>19416</v>
      </c>
      <c r="E739" s="36">
        <v>2</v>
      </c>
      <c r="F739" s="37">
        <v>13</v>
      </c>
      <c r="G739" s="38">
        <v>10899.751046153846</v>
      </c>
      <c r="H739" s="38">
        <f>Table1[[#This Row],[Cost]]+IF(Table1[[#This Row],[n]]=0,0,IFERROR(VLOOKUP(Table1[[#This Row],[DRG]],HCPCs,5,0),0))</f>
        <v>10926.812205128204</v>
      </c>
      <c r="I739" s="39">
        <v>0.89890075570952377</v>
      </c>
      <c r="J739" s="39">
        <f>Table1[[#This Row],[W (3M)]]-IFERROR((Table1[[#This Row],[W (3M)]]-Table1[[#This Row],[Adjusted Cost]]*Casemix/TotalCost)*EXP(-a/Table1[[#This Row],[n]]),)</f>
        <v>1.276618747356157</v>
      </c>
      <c r="K739" s="39">
        <f>VLOOKUP(Table1[[#This Row],[BaseDRG]],BaseDRGTable,13+Table1[[#This Row],[severity]],FALSE)</f>
        <v>0.82953358646878173</v>
      </c>
      <c r="L739" s="39">
        <f>IF(Table1[[#This Row],[W (severity)]]&lt;Table1[[#This Row],[W (curr)]],MAX(Table1[[#This Row],[W (severity)]],0.7*Table1[[#This Row],[W (curr)]]),Table1[[#This Row],[W (severity)]])</f>
        <v>0.82953358646878173</v>
      </c>
      <c r="M739" s="39">
        <f>ROUND(IF(VLOOKUP(Table1[[#This Row],[BaseDRG]],BaseDRGTable,8,0)&gt;0,Table1[[#This Row],[w (limit)]]*Current_CaseMix/$L$797,Table1[[#This Row],[w (limit)]]),10)</f>
        <v>0.88928502050000002</v>
      </c>
      <c r="N739" s="41">
        <f>Table1[[#This Row],[n]]</f>
        <v>13</v>
      </c>
      <c r="O739" s="56">
        <v>1.0385139376753194</v>
      </c>
      <c r="P739" s="40">
        <f>Table1[[#This Row],[W (proposed)]]/Table1[[#This Row],[W (curr)]]-1</f>
        <v>-0.14369466962510258</v>
      </c>
      <c r="Q739" s="41">
        <f>RANK(Table1[[#This Row],[∆W%]],Table1[∆W%])</f>
        <v>589</v>
      </c>
      <c r="R739" s="55">
        <f>Table1[W (proposed)]-Table1[[#This Row],[W (curr)]]</f>
        <v>-0.14922891717531939</v>
      </c>
      <c r="S739" s="46"/>
      <c r="T739" s="47"/>
      <c r="U739" s="47"/>
      <c r="V739" s="47"/>
      <c r="W739" s="47"/>
    </row>
    <row r="740" spans="1:23" s="43" customFormat="1">
      <c r="A740" s="36">
        <v>194163</v>
      </c>
      <c r="B740" s="36" t="s">
        <v>27</v>
      </c>
      <c r="C740" s="36" t="s">
        <v>702</v>
      </c>
      <c r="D740" s="36">
        <v>19416</v>
      </c>
      <c r="E740" s="36">
        <v>3</v>
      </c>
      <c r="F740" s="37">
        <v>4</v>
      </c>
      <c r="G740" s="38">
        <v>4560.8561750000008</v>
      </c>
      <c r="H740" s="38">
        <f>Table1[[#This Row],[Cost]]+IF(Table1[[#This Row],[n]]=0,0,IFERROR(VLOOKUP(Table1[[#This Row],[DRG]],HCPCs,5,0),0))</f>
        <v>4560.8561750000008</v>
      </c>
      <c r="I740" s="39">
        <v>1.1999014884874999</v>
      </c>
      <c r="J740" s="39">
        <f>Table1[[#This Row],[W (3M)]]-IFERROR((Table1[[#This Row],[W (3M)]]-Table1[[#This Row],[Adjusted Cost]]*Casemix/TotalCost)*EXP(-a/Table1[[#This Row],[n]]),)</f>
        <v>0.66196804760270345</v>
      </c>
      <c r="K740" s="39">
        <f>VLOOKUP(Table1[[#This Row],[BaseDRG]],BaseDRGTable,13+Table1[[#This Row],[severity]],FALSE)</f>
        <v>1.1073064282481386</v>
      </c>
      <c r="L740" s="39">
        <f>IF(Table1[[#This Row],[W (severity)]]&lt;Table1[[#This Row],[W (curr)]],MAX(Table1[[#This Row],[W (severity)]],0.7*Table1[[#This Row],[W (curr)]]),Table1[[#This Row],[W (severity)]])</f>
        <v>1.1073064282481386</v>
      </c>
      <c r="M740" s="39">
        <f>ROUND(IF(VLOOKUP(Table1[[#This Row],[BaseDRG]],BaseDRGTable,8,0)&gt;0,Table1[[#This Row],[w (limit)]]*Current_CaseMix/$L$797,Table1[[#This Row],[w (limit)]]),10)</f>
        <v>1.1870658835000001</v>
      </c>
      <c r="N740" s="41">
        <f>Table1[[#This Row],[n]]</f>
        <v>4</v>
      </c>
      <c r="O740" s="56">
        <v>1.3862647369208663</v>
      </c>
      <c r="P740" s="40">
        <f>Table1[[#This Row],[W (proposed)]]/Table1[[#This Row],[W (curr)]]-1</f>
        <v>-0.14369466965113842</v>
      </c>
      <c r="Q740" s="41">
        <f>RANK(Table1[[#This Row],[∆W%]],Table1[∆W%])</f>
        <v>590</v>
      </c>
      <c r="R740" s="55">
        <f>Table1[W (proposed)]-Table1[[#This Row],[W (curr)]]</f>
        <v>-0.19919885342086618</v>
      </c>
      <c r="S740" s="46"/>
      <c r="T740" s="47"/>
      <c r="U740" s="47"/>
      <c r="V740" s="47"/>
      <c r="W740" s="47"/>
    </row>
    <row r="741" spans="1:23" s="43" customFormat="1">
      <c r="A741" s="36">
        <v>194171</v>
      </c>
      <c r="B741" s="36" t="s">
        <v>27</v>
      </c>
      <c r="C741" s="36" t="s">
        <v>187</v>
      </c>
      <c r="D741" s="36">
        <v>19417</v>
      </c>
      <c r="E741" s="36">
        <v>1</v>
      </c>
      <c r="F741" s="37">
        <v>6</v>
      </c>
      <c r="G741" s="38">
        <v>6863.3924666666662</v>
      </c>
      <c r="H741" s="38">
        <f>Table1[[#This Row],[Cost]]+IF(Table1[[#This Row],[n]]=0,0,IFERROR(VLOOKUP(Table1[[#This Row],[DRG]],HCPCs,5,0),0))</f>
        <v>6863.3924666666662</v>
      </c>
      <c r="I741" s="39">
        <v>0.82869820940999972</v>
      </c>
      <c r="J741" s="39">
        <f>Table1[[#This Row],[W (3M)]]-IFERROR((Table1[[#This Row],[W (3M)]]-Table1[[#This Row],[Adjusted Cost]]*Casemix/TotalCost)*EXP(-a/Table1[[#This Row],[n]]),)</f>
        <v>0.81840217060811049</v>
      </c>
      <c r="K741" s="39">
        <f>VLOOKUP(Table1[[#This Row],[BaseDRG]],BaseDRGTable,13+Table1[[#This Row],[severity]],FALSE)</f>
        <v>0.81840217060811049</v>
      </c>
      <c r="L741" s="39">
        <f>IF(Table1[[#This Row],[W (severity)]]&lt;Table1[[#This Row],[W (curr)]],MAX(Table1[[#This Row],[W (severity)]],0.7*Table1[[#This Row],[W (curr)]]),Table1[[#This Row],[W (severity)]])</f>
        <v>0.81840217060811049</v>
      </c>
      <c r="M741" s="39">
        <f>ROUND(IF(VLOOKUP(Table1[[#This Row],[BaseDRG]],BaseDRGTable,8,0)&gt;0,Table1[[#This Row],[w (limit)]]*Current_CaseMix/$L$797,Table1[[#This Row],[w (limit)]]),10)</f>
        <v>0.87735180700000004</v>
      </c>
      <c r="N741" s="41">
        <f>Table1[[#This Row],[n]]</f>
        <v>6</v>
      </c>
      <c r="O741" s="56">
        <v>0.46804799575524125</v>
      </c>
      <c r="P741" s="40">
        <f>Table1[[#This Row],[W (proposed)]]/Table1[[#This Row],[W (curr)]]-1</f>
        <v>0.8744911097937873</v>
      </c>
      <c r="Q741" s="41">
        <f>RANK(Table1[[#This Row],[∆W%]],Table1[∆W%])</f>
        <v>41</v>
      </c>
      <c r="R741" s="55">
        <f>Table1[W (proposed)]-Table1[[#This Row],[W (curr)]]</f>
        <v>0.40930381124475879</v>
      </c>
      <c r="S741" s="46"/>
      <c r="T741" s="47"/>
      <c r="U741" s="47"/>
      <c r="V741" s="47"/>
      <c r="W741" s="47"/>
    </row>
    <row r="742" spans="1:23" s="43" customFormat="1">
      <c r="A742" s="36">
        <v>194172</v>
      </c>
      <c r="B742" s="36" t="s">
        <v>27</v>
      </c>
      <c r="C742" s="36" t="s">
        <v>502</v>
      </c>
      <c r="D742" s="36">
        <v>19417</v>
      </c>
      <c r="E742" s="36">
        <v>2</v>
      </c>
      <c r="F742" s="37">
        <v>6</v>
      </c>
      <c r="G742" s="38">
        <v>6721.367183333331</v>
      </c>
      <c r="H742" s="38">
        <f>Table1[[#This Row],[Cost]]+IF(Table1[[#This Row],[n]]=0,0,IFERROR(VLOOKUP(Table1[[#This Row],[DRG]],HCPCs,5,0),0))</f>
        <v>6721.367183333331</v>
      </c>
      <c r="I742" s="39">
        <v>0.88689722642499991</v>
      </c>
      <c r="J742" s="39">
        <f>Table1[[#This Row],[W (3M)]]-IFERROR((Table1[[#This Row],[W (3M)]]-Table1[[#This Row],[Adjusted Cost]]*Casemix/TotalCost)*EXP(-a/Table1[[#This Row],[n]]),)</f>
        <v>0.81087220910646018</v>
      </c>
      <c r="K742" s="39">
        <f>VLOOKUP(Table1[[#This Row],[BaseDRG]],BaseDRGTable,13+Table1[[#This Row],[severity]],FALSE)</f>
        <v>0.87587810251128828</v>
      </c>
      <c r="L742" s="39">
        <f>IF(Table1[[#This Row],[W (severity)]]&lt;Table1[[#This Row],[W (curr)]],MAX(Table1[[#This Row],[W (severity)]],0.7*Table1[[#This Row],[W (curr)]]),Table1[[#This Row],[W (severity)]])</f>
        <v>0.87587810251128828</v>
      </c>
      <c r="M742" s="39">
        <f>ROUND(IF(VLOOKUP(Table1[[#This Row],[BaseDRG]],BaseDRGTable,8,0)&gt;0,Table1[[#This Row],[w (limit)]]*Current_CaseMix/$L$797,Table1[[#This Row],[w (limit)]]),10)</f>
        <v>0.93896773929999999</v>
      </c>
      <c r="N742" s="41">
        <f>Table1[[#This Row],[n]]</f>
        <v>6</v>
      </c>
      <c r="O742" s="56">
        <v>0.50091874768819133</v>
      </c>
      <c r="P742" s="40">
        <f>Table1[[#This Row],[W (proposed)]]/Table1[[#This Row],[W (curr)]]-1</f>
        <v>0.87449110985257539</v>
      </c>
      <c r="Q742" s="41">
        <f>RANK(Table1[[#This Row],[∆W%]],Table1[∆W%])</f>
        <v>40</v>
      </c>
      <c r="R742" s="48">
        <f>Table1[W (proposed)]-Table1[[#This Row],[W (curr)]]</f>
        <v>0.43804899161180866</v>
      </c>
      <c r="S742" s="46"/>
      <c r="T742" s="47"/>
      <c r="U742" s="47"/>
      <c r="V742" s="47"/>
      <c r="W742" s="47"/>
    </row>
    <row r="743" spans="1:23" s="43" customFormat="1">
      <c r="A743" s="36">
        <v>194173</v>
      </c>
      <c r="B743" s="36" t="s">
        <v>27</v>
      </c>
      <c r="C743" s="36" t="s">
        <v>500</v>
      </c>
      <c r="D743" s="36">
        <v>19417</v>
      </c>
      <c r="E743" s="36">
        <v>3</v>
      </c>
      <c r="F743" s="37">
        <v>0</v>
      </c>
      <c r="G743" s="38">
        <v>0</v>
      </c>
      <c r="H743" s="38">
        <f>Table1[[#This Row],[Cost]]+IF(Table1[[#This Row],[n]]=0,0,IFERROR(VLOOKUP(Table1[[#This Row],[DRG]],HCPCs,5,0),0))</f>
        <v>0</v>
      </c>
      <c r="I743" s="39">
        <v>0.94620667552000004</v>
      </c>
      <c r="J743" s="39">
        <f>Table1[[#This Row],[W (3M)]]-IFERROR((Table1[[#This Row],[W (3M)]]-Table1[[#This Row],[Adjusted Cost]]*Casemix/TotalCost)*EXP(-a/Table1[[#This Row],[n]]),)</f>
        <v>0.94620667552000004</v>
      </c>
      <c r="K743" s="39">
        <f>VLOOKUP(Table1[[#This Row],[BaseDRG]],BaseDRGTable,13+Table1[[#This Row],[severity]],FALSE)</f>
        <v>0.93445067009469973</v>
      </c>
      <c r="L743" s="39">
        <f>IF(Table1[[#This Row],[W (severity)]]&lt;Table1[[#This Row],[W (curr)]],MAX(Table1[[#This Row],[W (severity)]],0.7*Table1[[#This Row],[W (curr)]]),Table1[[#This Row],[W (severity)]])</f>
        <v>0.93445067009469973</v>
      </c>
      <c r="M743" s="39">
        <f>ROUND(IF(VLOOKUP(Table1[[#This Row],[BaseDRG]],BaseDRGTable,8,0)&gt;0,Table1[[#This Row],[w (limit)]]*Current_CaseMix/$L$797,Table1[[#This Row],[w (limit)]]),10)</f>
        <v>1.0017592980000001</v>
      </c>
      <c r="N743" s="41">
        <f>Table1[[#This Row],[n]]</f>
        <v>0</v>
      </c>
      <c r="O743" s="56">
        <v>0.53441667065103449</v>
      </c>
      <c r="P743" s="40">
        <f>Table1[[#This Row],[W (proposed)]]/Table1[[#This Row],[W (curr)]]-1</f>
        <v>0.87449110967972188</v>
      </c>
      <c r="Q743" s="41">
        <f>RANK(Table1[[#This Row],[∆W%]],Table1[∆W%])</f>
        <v>42</v>
      </c>
      <c r="R743" s="55">
        <f>Table1[W (proposed)]-Table1[[#This Row],[W (curr)]]</f>
        <v>0.46734262734896559</v>
      </c>
      <c r="S743" s="46"/>
      <c r="T743" s="47"/>
      <c r="U743" s="47"/>
      <c r="V743" s="47"/>
      <c r="W743" s="47"/>
    </row>
    <row r="744" spans="1:23" s="43" customFormat="1">
      <c r="A744" s="36">
        <v>194181</v>
      </c>
      <c r="B744" s="36" t="s">
        <v>27</v>
      </c>
      <c r="C744" s="36" t="s">
        <v>196</v>
      </c>
      <c r="D744" s="36">
        <v>19418</v>
      </c>
      <c r="E744" s="36">
        <v>1</v>
      </c>
      <c r="F744" s="37">
        <v>2</v>
      </c>
      <c r="G744" s="38">
        <v>5072.7774000000009</v>
      </c>
      <c r="H744" s="38">
        <f>Table1[[#This Row],[Cost]]+IF(Table1[[#This Row],[n]]=0,0,IFERROR(VLOOKUP(Table1[[#This Row],[DRG]],HCPCs,5,0),0))</f>
        <v>5072.7774000000009</v>
      </c>
      <c r="I744" s="39">
        <v>1.5127750413499998</v>
      </c>
      <c r="J744" s="39">
        <f>Table1[[#This Row],[W (3M)]]-IFERROR((Table1[[#This Row],[W (3M)]]-Table1[[#This Row],[Adjusted Cost]]*Casemix/TotalCost)*EXP(-a/Table1[[#This Row],[n]]),)</f>
        <v>0.90347144808573165</v>
      </c>
      <c r="K744" s="39">
        <f>VLOOKUP(Table1[[#This Row],[BaseDRG]],BaseDRGTable,13+Table1[[#This Row],[severity]],FALSE)</f>
        <v>0.90347144808573165</v>
      </c>
      <c r="L744" s="39">
        <f>IF(Table1[[#This Row],[W (severity)]]&lt;Table1[[#This Row],[W (curr)]],MAX(Table1[[#This Row],[W (severity)]],0.7*Table1[[#This Row],[W (curr)]]),Table1[[#This Row],[W (severity)]])</f>
        <v>0.90347144808573165</v>
      </c>
      <c r="M744" s="39">
        <f>ROUND(IF(VLOOKUP(Table1[[#This Row],[BaseDRG]],BaseDRGTable,8,0)&gt;0,Table1[[#This Row],[w (limit)]]*Current_CaseMix/$L$797,Table1[[#This Row],[w (limit)]]),10)</f>
        <v>0.9685486378</v>
      </c>
      <c r="N744" s="41">
        <f>Table1[[#This Row],[n]]</f>
        <v>2</v>
      </c>
      <c r="O744" s="56">
        <v>0.81273497719320975</v>
      </c>
      <c r="P744" s="40">
        <f>Table1[[#This Row],[W (proposed)]]/Table1[[#This Row],[W (curr)]]-1</f>
        <v>0.19171521465077657</v>
      </c>
      <c r="Q744" s="41">
        <f>RANK(Table1[[#This Row],[∆W%]],Table1[∆W%])</f>
        <v>234</v>
      </c>
      <c r="R744" s="55">
        <f>Table1[W (proposed)]-Table1[[#This Row],[W (curr)]]</f>
        <v>0.15581366060679025</v>
      </c>
      <c r="S744" s="46"/>
      <c r="T744" s="47"/>
      <c r="U744" s="47"/>
      <c r="V744" s="47"/>
      <c r="W744" s="47"/>
    </row>
    <row r="745" spans="1:23" s="43" customFormat="1">
      <c r="A745" s="36">
        <v>194182</v>
      </c>
      <c r="B745" s="36" t="s">
        <v>27</v>
      </c>
      <c r="C745" s="36" t="s">
        <v>554</v>
      </c>
      <c r="D745" s="36">
        <v>19418</v>
      </c>
      <c r="E745" s="36">
        <v>2</v>
      </c>
      <c r="F745" s="37">
        <v>1</v>
      </c>
      <c r="G745" s="38">
        <v>1906.6599999999999</v>
      </c>
      <c r="H745" s="38">
        <f>Table1[[#This Row],[Cost]]+IF(Table1[[#This Row],[n]]=0,0,IFERROR(VLOOKUP(Table1[[#This Row],[DRG]],HCPCs,5,0),0))</f>
        <v>1906.6599999999999</v>
      </c>
      <c r="I745" s="39">
        <v>1.6644841158999999</v>
      </c>
      <c r="J745" s="39">
        <f>Table1[[#This Row],[W (3M)]]-IFERROR((Table1[[#This Row],[W (3M)]]-Table1[[#This Row],[Adjusted Cost]]*Casemix/TotalCost)*EXP(-a/Table1[[#This Row],[n]]),)</f>
        <v>1.0185562907269183</v>
      </c>
      <c r="K745" s="39">
        <f>VLOOKUP(Table1[[#This Row],[BaseDRG]],BaseDRGTable,13+Table1[[#This Row],[severity]],FALSE)</f>
        <v>1.0185562907269183</v>
      </c>
      <c r="L745" s="39">
        <f>IF(Table1[[#This Row],[W (severity)]]&lt;Table1[[#This Row],[W (curr)]],MAX(Table1[[#This Row],[W (severity)]],0.7*Table1[[#This Row],[W (curr)]]),Table1[[#This Row],[W (severity)]])</f>
        <v>1.0185562907269183</v>
      </c>
      <c r="M745" s="39">
        <f>ROUND(IF(VLOOKUP(Table1[[#This Row],[BaseDRG]],BaseDRGTable,8,0)&gt;0,Table1[[#This Row],[w (limit)]]*Current_CaseMix/$L$797,Table1[[#This Row],[w (limit)]]),10)</f>
        <v>1.0919230597</v>
      </c>
      <c r="N745" s="41">
        <f>Table1[[#This Row],[n]]</f>
        <v>1</v>
      </c>
      <c r="O745" s="56">
        <v>0.89424033514409518</v>
      </c>
      <c r="P745" s="40">
        <f>Table1[[#This Row],[W (proposed)]]/Table1[[#This Row],[W (curr)]]-1</f>
        <v>0.22106218740854588</v>
      </c>
      <c r="Q745" s="41">
        <f>RANK(Table1[[#This Row],[∆W%]],Table1[∆W%])</f>
        <v>216</v>
      </c>
      <c r="R745" s="55">
        <f>Table1[W (proposed)]-Table1[[#This Row],[W (curr)]]</f>
        <v>0.19768272455590485</v>
      </c>
      <c r="S745" s="46"/>
      <c r="T745" s="47"/>
      <c r="U745" s="47"/>
      <c r="V745" s="47"/>
      <c r="W745" s="47"/>
    </row>
    <row r="746" spans="1:23" s="43" customFormat="1">
      <c r="A746" s="36">
        <v>194183</v>
      </c>
      <c r="B746" s="36" t="s">
        <v>27</v>
      </c>
      <c r="C746" s="36" t="s">
        <v>553</v>
      </c>
      <c r="D746" s="36">
        <v>19418</v>
      </c>
      <c r="E746" s="36">
        <v>3</v>
      </c>
      <c r="F746" s="37">
        <v>0</v>
      </c>
      <c r="G746" s="38">
        <v>0</v>
      </c>
      <c r="H746" s="38">
        <f>Table1[[#This Row],[Cost]]+IF(Table1[[#This Row],[n]]=0,0,IFERROR(VLOOKUP(Table1[[#This Row],[DRG]],HCPCs,5,0),0))</f>
        <v>0</v>
      </c>
      <c r="I746" s="39">
        <v>2.5658983893</v>
      </c>
      <c r="J746" s="39">
        <f>Table1[[#This Row],[W (3M)]]-IFERROR((Table1[[#This Row],[W (3M)]]-Table1[[#This Row],[Adjusted Cost]]*Casemix/TotalCost)*EXP(-a/Table1[[#This Row],[n]]),)</f>
        <v>2.5658983893</v>
      </c>
      <c r="K746" s="39">
        <f>VLOOKUP(Table1[[#This Row],[BaseDRG]],BaseDRGTable,13+Table1[[#This Row],[severity]],FALSE)</f>
        <v>2.5658983893</v>
      </c>
      <c r="L746" s="39">
        <f>IF(Table1[[#This Row],[W (severity)]]&lt;Table1[[#This Row],[W (curr)]],MAX(Table1[[#This Row],[W (severity)]],0.7*Table1[[#This Row],[W (curr)]]),Table1[[#This Row],[W (severity)]])</f>
        <v>2.5658983893</v>
      </c>
      <c r="M746" s="39">
        <f>ROUND(IF(VLOOKUP(Table1[[#This Row],[BaseDRG]],BaseDRGTable,8,0)&gt;0,Table1[[#This Row],[w (limit)]]*Current_CaseMix/$L$797,Table1[[#This Row],[w (limit)]]),10)</f>
        <v>2.7507204516999999</v>
      </c>
      <c r="N746" s="41">
        <f>Table1[[#This Row],[n]]</f>
        <v>0</v>
      </c>
      <c r="O746" s="56">
        <v>1.378523119370626</v>
      </c>
      <c r="P746" s="40">
        <f>Table1[[#This Row],[W (proposed)]]/Table1[[#This Row],[W (curr)]]-1</f>
        <v>0.99541118538212103</v>
      </c>
      <c r="Q746" s="41">
        <f>RANK(Table1[[#This Row],[∆W%]],Table1[∆W%])</f>
        <v>29</v>
      </c>
      <c r="R746" s="48">
        <f>Table1[W (proposed)]-Table1[[#This Row],[W (curr)]]</f>
        <v>1.3721973323293739</v>
      </c>
      <c r="S746" s="46"/>
      <c r="T746" s="47"/>
      <c r="U746" s="47"/>
      <c r="V746" s="47"/>
      <c r="W746" s="47"/>
    </row>
    <row r="747" spans="1:23" s="43" customFormat="1">
      <c r="A747" s="36">
        <v>194191</v>
      </c>
      <c r="B747" s="36" t="s">
        <v>27</v>
      </c>
      <c r="C747" s="36" t="s">
        <v>244</v>
      </c>
      <c r="D747" s="36">
        <v>19419</v>
      </c>
      <c r="E747" s="36">
        <v>1</v>
      </c>
      <c r="F747" s="37">
        <v>9</v>
      </c>
      <c r="G747" s="38">
        <v>5162.6075666666666</v>
      </c>
      <c r="H747" s="38">
        <f>Table1[[#This Row],[Cost]]+IF(Table1[[#This Row],[n]]=0,0,IFERROR(VLOOKUP(Table1[[#This Row],[DRG]],HCPCs,5,0),0))</f>
        <v>5162.6075666666666</v>
      </c>
      <c r="I747" s="39">
        <v>0.69609913990476191</v>
      </c>
      <c r="J747" s="39">
        <f>Table1[[#This Row],[W (3M)]]-IFERROR((Table1[[#This Row],[W (3M)]]-Table1[[#This Row],[Adjusted Cost]]*Casemix/TotalCost)*EXP(-a/Table1[[#This Row],[n]]),)</f>
        <v>0.62143398234927527</v>
      </c>
      <c r="K747" s="39">
        <f>VLOOKUP(Table1[[#This Row],[BaseDRG]],BaseDRGTable,13+Table1[[#This Row],[severity]],FALSE)</f>
        <v>0.62143398234927527</v>
      </c>
      <c r="L747" s="39">
        <f>IF(Table1[[#This Row],[W (severity)]]&lt;Table1[[#This Row],[W (curr)]],MAX(Table1[[#This Row],[W (severity)]],0.7*Table1[[#This Row],[W (curr)]]),Table1[[#This Row],[W (severity)]])</f>
        <v>0.62143398234927527</v>
      </c>
      <c r="M747" s="39">
        <f>ROUND(IF(VLOOKUP(Table1[[#This Row],[BaseDRG]],BaseDRGTable,8,0)&gt;0,Table1[[#This Row],[w (limit)]]*Current_CaseMix/$L$797,Table1[[#This Row],[w (limit)]]),10)</f>
        <v>0.66619596930000002</v>
      </c>
      <c r="N747" s="41">
        <f>Table1[[#This Row],[n]]</f>
        <v>9</v>
      </c>
      <c r="O747" s="56">
        <v>0.65517788061637705</v>
      </c>
      <c r="P747" s="40">
        <f>Table1[[#This Row],[W (proposed)]]/Table1[[#This Row],[W (curr)]]-1</f>
        <v>1.6816942405408097E-2</v>
      </c>
      <c r="Q747" s="41">
        <f>RANK(Table1[[#This Row],[∆W%]],Table1[∆W%])</f>
        <v>394</v>
      </c>
      <c r="R747" s="55">
        <f>Table1[W (proposed)]-Table1[[#This Row],[W (curr)]]</f>
        <v>1.1018088683622973E-2</v>
      </c>
      <c r="S747" s="46"/>
      <c r="T747" s="47"/>
      <c r="U747" s="47"/>
      <c r="V747" s="47"/>
      <c r="W747" s="47"/>
    </row>
    <row r="748" spans="1:23" s="43" customFormat="1">
      <c r="A748" s="36">
        <v>194192</v>
      </c>
      <c r="B748" s="36" t="s">
        <v>27</v>
      </c>
      <c r="C748" s="36" t="s">
        <v>605</v>
      </c>
      <c r="D748" s="36">
        <v>19419</v>
      </c>
      <c r="E748" s="36">
        <v>2</v>
      </c>
      <c r="F748" s="37">
        <v>5</v>
      </c>
      <c r="G748" s="38">
        <v>6872.1830599999967</v>
      </c>
      <c r="H748" s="38">
        <f>Table1[[#This Row],[Cost]]+IF(Table1[[#This Row],[n]]=0,0,IFERROR(VLOOKUP(Table1[[#This Row],[DRG]],HCPCs,5,0),0))</f>
        <v>6872.1830599999967</v>
      </c>
      <c r="I748" s="39">
        <v>0.89138771172499998</v>
      </c>
      <c r="J748" s="39">
        <f>Table1[[#This Row],[W (3M)]]-IFERROR((Table1[[#This Row],[W (3M)]]-Table1[[#This Row],[Adjusted Cost]]*Casemix/TotalCost)*EXP(-a/Table1[[#This Row],[n]]),)</f>
        <v>0.8288337538281223</v>
      </c>
      <c r="K748" s="39">
        <f>VLOOKUP(Table1[[#This Row],[BaseDRG]],BaseDRGTable,13+Table1[[#This Row],[severity]],FALSE)</f>
        <v>0.7957754632339622</v>
      </c>
      <c r="L748" s="39">
        <f>IF(Table1[[#This Row],[W (severity)]]&lt;Table1[[#This Row],[W (curr)]],MAX(Table1[[#This Row],[W (severity)]],0.7*Table1[[#This Row],[W (curr)]]),Table1[[#This Row],[W (severity)]])</f>
        <v>0.7957754632339622</v>
      </c>
      <c r="M748" s="39">
        <f>ROUND(IF(VLOOKUP(Table1[[#This Row],[BaseDRG]],BaseDRGTable,8,0)&gt;0,Table1[[#This Row],[w (limit)]]*Current_CaseMix/$L$797,Table1[[#This Row],[w (limit)]]),10)</f>
        <v>0.85309529429999997</v>
      </c>
      <c r="N748" s="41">
        <f>Table1[[#This Row],[n]]</f>
        <v>5</v>
      </c>
      <c r="O748" s="56">
        <v>0.8389861131783195</v>
      </c>
      <c r="P748" s="40">
        <f>Table1[[#This Row],[W (proposed)]]/Table1[[#This Row],[W (curr)]]-1</f>
        <v>1.6816942378498734E-2</v>
      </c>
      <c r="Q748" s="41">
        <f>RANK(Table1[[#This Row],[∆W%]],Table1[∆W%])</f>
        <v>395</v>
      </c>
      <c r="R748" s="55">
        <f>Table1[W (proposed)]-Table1[[#This Row],[W (curr)]]</f>
        <v>1.410918112168047E-2</v>
      </c>
      <c r="S748" s="46"/>
      <c r="T748" s="47"/>
      <c r="U748" s="47"/>
      <c r="V748" s="47"/>
      <c r="W748" s="47"/>
    </row>
    <row r="749" spans="1:23" s="43" customFormat="1">
      <c r="A749" s="36">
        <v>194193</v>
      </c>
      <c r="B749" s="36" t="s">
        <v>27</v>
      </c>
      <c r="C749" s="36" t="s">
        <v>547</v>
      </c>
      <c r="D749" s="36">
        <v>19419</v>
      </c>
      <c r="E749" s="36">
        <v>3</v>
      </c>
      <c r="F749" s="37">
        <v>3</v>
      </c>
      <c r="G749" s="38">
        <v>5684.9890000000014</v>
      </c>
      <c r="H749" s="38">
        <f>Table1[[#This Row],[Cost]]+IF(Table1[[#This Row],[n]]=0,0,IFERROR(VLOOKUP(Table1[[#This Row],[DRG]],HCPCs,5,0),0))</f>
        <v>5684.9890000000014</v>
      </c>
      <c r="I749" s="39">
        <v>1.109743717</v>
      </c>
      <c r="J749" s="39">
        <f>Table1[[#This Row],[W (3M)]]-IFERROR((Table1[[#This Row],[W (3M)]]-Table1[[#This Row],[Adjusted Cost]]*Casemix/TotalCost)*EXP(-a/Table1[[#This Row],[n]]),)</f>
        <v>0.7780410620035707</v>
      </c>
      <c r="K749" s="39">
        <f>VLOOKUP(Table1[[#This Row],[BaseDRG]],BaseDRGTable,13+Table1[[#This Row],[severity]],FALSE)</f>
        <v>0.99071011283931543</v>
      </c>
      <c r="L749" s="39">
        <f>IF(Table1[[#This Row],[W (severity)]]&lt;Table1[[#This Row],[W (curr)]],MAX(Table1[[#This Row],[W (severity)]],0.7*Table1[[#This Row],[W (curr)]]),Table1[[#This Row],[W (severity)]])</f>
        <v>0.99071011283931543</v>
      </c>
      <c r="M749" s="39">
        <f>ROUND(IF(VLOOKUP(Table1[[#This Row],[BaseDRG]],BaseDRGTable,8,0)&gt;0,Table1[[#This Row],[w (limit)]]*Current_CaseMix/$L$797,Table1[[#This Row],[w (limit)]]),10)</f>
        <v>1.0620711172999999</v>
      </c>
      <c r="N749" s="41">
        <f>Table1[[#This Row],[n]]</f>
        <v>3</v>
      </c>
      <c r="O749" s="56">
        <v>1.0445057246168661</v>
      </c>
      <c r="P749" s="40">
        <f>Table1[[#This Row],[W (proposed)]]/Table1[[#This Row],[W (curr)]]-1</f>
        <v>1.6816942472552832E-2</v>
      </c>
      <c r="Q749" s="41">
        <f>RANK(Table1[[#This Row],[∆W%]],Table1[∆W%])</f>
        <v>393</v>
      </c>
      <c r="R749" s="48">
        <f>Table1[W (proposed)]-Table1[[#This Row],[W (curr)]]</f>
        <v>1.756539268313384E-2</v>
      </c>
      <c r="S749" s="46"/>
      <c r="T749" s="47"/>
      <c r="U749" s="47"/>
      <c r="V749" s="47"/>
      <c r="W749" s="47"/>
    </row>
    <row r="750" spans="1:23" s="43" customFormat="1">
      <c r="A750" s="36">
        <v>201101</v>
      </c>
      <c r="B750" s="36" t="s">
        <v>28</v>
      </c>
      <c r="C750" s="36" t="s">
        <v>202</v>
      </c>
      <c r="D750" s="36">
        <v>20110</v>
      </c>
      <c r="E750" s="36">
        <v>1</v>
      </c>
      <c r="F750" s="37">
        <v>0</v>
      </c>
      <c r="G750" s="38">
        <v>0</v>
      </c>
      <c r="H750" s="38">
        <f>Table1[[#This Row],[Cost]]+IF(Table1[[#This Row],[n]]=0,0,IFERROR(VLOOKUP(Table1[[#This Row],[DRG]],HCPCs,5,0),0))</f>
        <v>0</v>
      </c>
      <c r="I750" s="39">
        <v>0.45963241560000001</v>
      </c>
      <c r="J750" s="39">
        <f>Table1[[#This Row],[W (3M)]]-IFERROR((Table1[[#This Row],[W (3M)]]-Table1[[#This Row],[Adjusted Cost]]*Casemix/TotalCost)*EXP(-a/Table1[[#This Row],[n]]),)</f>
        <v>0.45963241560000001</v>
      </c>
      <c r="K750" s="39">
        <f>VLOOKUP(Table1[[#This Row],[BaseDRG]],BaseDRGTable,13+Table1[[#This Row],[severity]],FALSE)</f>
        <v>0.45963241560000001</v>
      </c>
      <c r="L750" s="39">
        <f>IF(Table1[[#This Row],[W (severity)]]&lt;Table1[[#This Row],[W (curr)]],MAX(Table1[[#This Row],[W (severity)]],0.7*Table1[[#This Row],[W (curr)]]),Table1[[#This Row],[W (severity)]])</f>
        <v>0.45963241560000001</v>
      </c>
      <c r="M750" s="39">
        <f>ROUND(IF(VLOOKUP(Table1[[#This Row],[BaseDRG]],BaseDRGTable,8,0)&gt;0,Table1[[#This Row],[w (limit)]]*Current_CaseMix/$L$797,Table1[[#This Row],[w (limit)]]),10)</f>
        <v>0.45963241560000001</v>
      </c>
      <c r="N750" s="41">
        <f>Table1[[#This Row],[n]]</f>
        <v>0</v>
      </c>
      <c r="O750" s="56">
        <v>0.45963241560000001</v>
      </c>
      <c r="P750" s="40">
        <f>Table1[[#This Row],[W (proposed)]]/Table1[[#This Row],[W (curr)]]-1</f>
        <v>0</v>
      </c>
      <c r="Q750" s="41">
        <f>RANK(Table1[[#This Row],[∆W%]],Table1[∆W%])</f>
        <v>414</v>
      </c>
      <c r="R750" s="48">
        <f>Table1[W (proposed)]-Table1[[#This Row],[W (curr)]]</f>
        <v>0</v>
      </c>
      <c r="S750" s="46"/>
      <c r="T750" s="47"/>
      <c r="U750" s="47"/>
      <c r="V750" s="47"/>
      <c r="W750" s="47"/>
    </row>
    <row r="751" spans="1:23" s="43" customFormat="1">
      <c r="A751" s="36">
        <v>201102</v>
      </c>
      <c r="B751" s="36" t="s">
        <v>28</v>
      </c>
      <c r="C751" s="36" t="s">
        <v>536</v>
      </c>
      <c r="D751" s="36">
        <v>20110</v>
      </c>
      <c r="E751" s="36">
        <v>2</v>
      </c>
      <c r="F751" s="37">
        <v>0</v>
      </c>
      <c r="G751" s="38">
        <v>0</v>
      </c>
      <c r="H751" s="38">
        <f>Table1[[#This Row],[Cost]]+IF(Table1[[#This Row],[n]]=0,0,IFERROR(VLOOKUP(Table1[[#This Row],[DRG]],HCPCs,5,0),0))</f>
        <v>0</v>
      </c>
      <c r="I751" s="39">
        <v>0.61725515210000004</v>
      </c>
      <c r="J751" s="39">
        <f>Table1[[#This Row],[W (3M)]]-IFERROR((Table1[[#This Row],[W (3M)]]-Table1[[#This Row],[Adjusted Cost]]*Casemix/TotalCost)*EXP(-a/Table1[[#This Row],[n]]),)</f>
        <v>0.61725515210000004</v>
      </c>
      <c r="K751" s="39">
        <f>VLOOKUP(Table1[[#This Row],[BaseDRG]],BaseDRGTable,13+Table1[[#This Row],[severity]],FALSE)</f>
        <v>0.61725515210000004</v>
      </c>
      <c r="L751" s="39">
        <f>IF(Table1[[#This Row],[W (severity)]]&lt;Table1[[#This Row],[W (curr)]],MAX(Table1[[#This Row],[W (severity)]],0.7*Table1[[#This Row],[W (curr)]]),Table1[[#This Row],[W (severity)]])</f>
        <v>0.61725515210000004</v>
      </c>
      <c r="M751" s="39">
        <f>ROUND(IF(VLOOKUP(Table1[[#This Row],[BaseDRG]],BaseDRGTable,8,0)&gt;0,Table1[[#This Row],[w (limit)]]*Current_CaseMix/$L$797,Table1[[#This Row],[w (limit)]]),10)</f>
        <v>0.61725515210000004</v>
      </c>
      <c r="N751" s="41">
        <f>Table1[[#This Row],[n]]</f>
        <v>0</v>
      </c>
      <c r="O751" s="56">
        <v>0.61725515210000004</v>
      </c>
      <c r="P751" s="40">
        <f>Table1[[#This Row],[W (proposed)]]/Table1[[#This Row],[W (curr)]]-1</f>
        <v>0</v>
      </c>
      <c r="Q751" s="41">
        <f>RANK(Table1[[#This Row],[∆W%]],Table1[∆W%])</f>
        <v>414</v>
      </c>
      <c r="R751" s="48">
        <f>Table1[W (proposed)]-Table1[[#This Row],[W (curr)]]</f>
        <v>0</v>
      </c>
      <c r="S751" s="46"/>
      <c r="T751" s="47"/>
      <c r="U751" s="47"/>
      <c r="V751" s="47"/>
      <c r="W751" s="47"/>
    </row>
    <row r="752" spans="1:23" s="43" customFormat="1">
      <c r="A752" s="36">
        <v>201103</v>
      </c>
      <c r="B752" s="36" t="s">
        <v>28</v>
      </c>
      <c r="C752" s="36" t="s">
        <v>535</v>
      </c>
      <c r="D752" s="36">
        <v>20110</v>
      </c>
      <c r="E752" s="36">
        <v>3</v>
      </c>
      <c r="F752" s="37">
        <v>0</v>
      </c>
      <c r="G752" s="38">
        <v>0</v>
      </c>
      <c r="H752" s="38">
        <f>Table1[[#This Row],[Cost]]+IF(Table1[[#This Row],[n]]=0,0,IFERROR(VLOOKUP(Table1[[#This Row],[DRG]],HCPCs,5,0),0))</f>
        <v>0</v>
      </c>
      <c r="I752" s="39">
        <v>1.1229883181</v>
      </c>
      <c r="J752" s="39">
        <f>Table1[[#This Row],[W (3M)]]-IFERROR((Table1[[#This Row],[W (3M)]]-Table1[[#This Row],[Adjusted Cost]]*Casemix/TotalCost)*EXP(-a/Table1[[#This Row],[n]]),)</f>
        <v>1.1229883181</v>
      </c>
      <c r="K752" s="39">
        <f>VLOOKUP(Table1[[#This Row],[BaseDRG]],BaseDRGTable,13+Table1[[#This Row],[severity]],FALSE)</f>
        <v>1.1229883181</v>
      </c>
      <c r="L752" s="39">
        <f>IF(Table1[[#This Row],[W (severity)]]&lt;Table1[[#This Row],[W (curr)]],MAX(Table1[[#This Row],[W (severity)]],0.7*Table1[[#This Row],[W (curr)]]),Table1[[#This Row],[W (severity)]])</f>
        <v>1.1229883181</v>
      </c>
      <c r="M752" s="39">
        <f>ROUND(IF(VLOOKUP(Table1[[#This Row],[BaseDRG]],BaseDRGTable,8,0)&gt;0,Table1[[#This Row],[w (limit)]]*Current_CaseMix/$L$797,Table1[[#This Row],[w (limit)]]),10)</f>
        <v>1.1229883181</v>
      </c>
      <c r="N752" s="41">
        <f>Table1[[#This Row],[n]]</f>
        <v>0</v>
      </c>
      <c r="O752" s="56">
        <v>1.1229883181</v>
      </c>
      <c r="P752" s="40">
        <f>Table1[[#This Row],[W (proposed)]]/Table1[[#This Row],[W (curr)]]-1</f>
        <v>0</v>
      </c>
      <c r="Q752" s="41">
        <f>RANK(Table1[[#This Row],[∆W%]],Table1[∆W%])</f>
        <v>414</v>
      </c>
      <c r="R752" s="48">
        <f>Table1[W (proposed)]-Table1[[#This Row],[W (curr)]]</f>
        <v>0</v>
      </c>
      <c r="S752" s="46"/>
      <c r="T752" s="47"/>
      <c r="U752" s="47"/>
      <c r="V752" s="47"/>
      <c r="W752" s="47"/>
    </row>
    <row r="753" spans="1:23" s="43" customFormat="1">
      <c r="A753" s="36">
        <v>204101</v>
      </c>
      <c r="B753" s="36" t="s">
        <v>28</v>
      </c>
      <c r="C753" s="36" t="s">
        <v>165</v>
      </c>
      <c r="D753" s="36">
        <v>20410</v>
      </c>
      <c r="E753" s="36">
        <v>1</v>
      </c>
      <c r="F753" s="37">
        <v>47</v>
      </c>
      <c r="G753" s="38">
        <v>3846.7079156673117</v>
      </c>
      <c r="H753" s="38">
        <f>Table1[[#This Row],[Cost]]+IF(Table1[[#This Row],[n]]=0,0,IFERROR(VLOOKUP(Table1[[#This Row],[DRG]],HCPCs,5,0),0))</f>
        <v>3846.7079156673117</v>
      </c>
      <c r="I753" s="39">
        <v>0.25160592128000003</v>
      </c>
      <c r="J753" s="39">
        <f>Table1[[#This Row],[W (3M)]]-IFERROR((Table1[[#This Row],[W (3M)]]-Table1[[#This Row],[Adjusted Cost]]*Casemix/TotalCost)*EXP(-a/Table1[[#This Row],[n]]),)</f>
        <v>0.45438361679048295</v>
      </c>
      <c r="K753" s="39">
        <f>VLOOKUP(Table1[[#This Row],[BaseDRG]],BaseDRGTable,13+Table1[[#This Row],[severity]],FALSE)</f>
        <v>0.45438361679048295</v>
      </c>
      <c r="L753" s="39">
        <f>IF(Table1[[#This Row],[W (severity)]]&lt;Table1[[#This Row],[W (curr)]],MAX(Table1[[#This Row],[W (severity)]],0.7*Table1[[#This Row],[W (curr)]]),Table1[[#This Row],[W (severity)]])</f>
        <v>0.45438361679048295</v>
      </c>
      <c r="M753" s="39">
        <f>ROUND(IF(VLOOKUP(Table1[[#This Row],[BaseDRG]],BaseDRGTable,8,0)&gt;0,Table1[[#This Row],[w (limit)]]*Current_CaseMix/$L$797,Table1[[#This Row],[w (limit)]]),10)</f>
        <v>0.48711293979999998</v>
      </c>
      <c r="N753" s="41">
        <f>Table1[[#This Row],[n]]</f>
        <v>47</v>
      </c>
      <c r="O753" s="56">
        <v>0.60365222199816471</v>
      </c>
      <c r="P753" s="40">
        <f>Table1[[#This Row],[W (proposed)]]/Table1[[#This Row],[W (curr)]]-1</f>
        <v>-0.19305699200842008</v>
      </c>
      <c r="Q753" s="41">
        <f>RANK(Table1[[#This Row],[∆W%]],Table1[∆W%])</f>
        <v>631</v>
      </c>
      <c r="R753" s="48">
        <f>Table1[W (proposed)]-Table1[[#This Row],[W (curr)]]</f>
        <v>-0.11653928219816473</v>
      </c>
      <c r="S753" s="46"/>
      <c r="T753" s="47"/>
      <c r="U753" s="47"/>
      <c r="V753" s="47"/>
      <c r="W753" s="47"/>
    </row>
    <row r="754" spans="1:23" s="43" customFormat="1">
      <c r="A754" s="36">
        <v>204102</v>
      </c>
      <c r="B754" s="36" t="s">
        <v>28</v>
      </c>
      <c r="C754" s="36" t="s">
        <v>480</v>
      </c>
      <c r="D754" s="36">
        <v>20410</v>
      </c>
      <c r="E754" s="36">
        <v>2</v>
      </c>
      <c r="F754" s="37">
        <v>10</v>
      </c>
      <c r="G754" s="38">
        <v>4015.4167400000001</v>
      </c>
      <c r="H754" s="38">
        <f>Table1[[#This Row],[Cost]]+IF(Table1[[#This Row],[n]]=0,0,IFERROR(VLOOKUP(Table1[[#This Row],[DRG]],HCPCs,5,0),0))</f>
        <v>4015.4167400000001</v>
      </c>
      <c r="I754" s="39">
        <v>0.47959004772000002</v>
      </c>
      <c r="J754" s="39">
        <f>Table1[[#This Row],[W (3M)]]-IFERROR((Table1[[#This Row],[W (3M)]]-Table1[[#This Row],[Adjusted Cost]]*Casemix/TotalCost)*EXP(-a/Table1[[#This Row],[n]]),)</f>
        <v>0.47807213550947919</v>
      </c>
      <c r="K754" s="39">
        <f>VLOOKUP(Table1[[#This Row],[BaseDRG]],BaseDRGTable,13+Table1[[#This Row],[severity]],FALSE)</f>
        <v>0.47807213550947919</v>
      </c>
      <c r="L754" s="39">
        <f>IF(Table1[[#This Row],[W (severity)]]&lt;Table1[[#This Row],[W (curr)]],MAX(Table1[[#This Row],[W (severity)]],0.7*Table1[[#This Row],[W (curr)]]),Table1[[#This Row],[W (severity)]])</f>
        <v>0.47807213550947919</v>
      </c>
      <c r="M754" s="39">
        <f>ROUND(IF(VLOOKUP(Table1[[#This Row],[BaseDRG]],BaseDRGTable,8,0)&gt;0,Table1[[#This Row],[w (limit)]]*Current_CaseMix/$L$797,Table1[[#This Row],[w (limit)]]),10)</f>
        <v>0.51250774619999995</v>
      </c>
      <c r="N754" s="41">
        <f>Table1[[#This Row],[n]]</f>
        <v>10</v>
      </c>
      <c r="O754" s="56">
        <v>0.64042876596756815</v>
      </c>
      <c r="P754" s="40">
        <f>Table1[[#This Row],[W (proposed)]]/Table1[[#This Row],[W (curr)]]-1</f>
        <v>-0.19974277634812898</v>
      </c>
      <c r="Q754" s="41">
        <f>RANK(Table1[[#This Row],[∆W%]],Table1[∆W%])</f>
        <v>639</v>
      </c>
      <c r="R754" s="55">
        <f>Table1[W (proposed)]-Table1[[#This Row],[W (curr)]]</f>
        <v>-0.1279210197675682</v>
      </c>
      <c r="S754" s="46"/>
      <c r="T754" s="47"/>
      <c r="U754" s="47"/>
      <c r="V754" s="47"/>
      <c r="W754" s="47"/>
    </row>
    <row r="755" spans="1:23" s="43" customFormat="1">
      <c r="A755" s="36">
        <v>204103</v>
      </c>
      <c r="B755" s="36" t="s">
        <v>28</v>
      </c>
      <c r="C755" s="36" t="s">
        <v>489</v>
      </c>
      <c r="D755" s="36">
        <v>20410</v>
      </c>
      <c r="E755" s="36">
        <v>3</v>
      </c>
      <c r="F755" s="37">
        <v>2</v>
      </c>
      <c r="G755" s="38">
        <v>4077.1573000000003</v>
      </c>
      <c r="H755" s="38">
        <f>Table1[[#This Row],[Cost]]+IF(Table1[[#This Row],[n]]=0,0,IFERROR(VLOOKUP(Table1[[#This Row],[DRG]],HCPCs,5,0),0))</f>
        <v>4077.1573000000003</v>
      </c>
      <c r="I755" s="39">
        <v>0.69713587300000002</v>
      </c>
      <c r="J755" s="39">
        <f>Table1[[#This Row],[W (3M)]]-IFERROR((Table1[[#This Row],[W (3M)]]-Table1[[#This Row],[Adjusted Cost]]*Casemix/TotalCost)*EXP(-a/Table1[[#This Row],[n]]),)</f>
        <v>0.55513438645832736</v>
      </c>
      <c r="K755" s="39">
        <f>VLOOKUP(Table1[[#This Row],[BaseDRG]],BaseDRGTable,13+Table1[[#This Row],[severity]],FALSE)</f>
        <v>0.55513438645832736</v>
      </c>
      <c r="L755" s="39">
        <f>IF(Table1[[#This Row],[W (severity)]]&lt;Table1[[#This Row],[W (curr)]],MAX(Table1[[#This Row],[W (severity)]],0.7*Table1[[#This Row],[W (curr)]]),Table1[[#This Row],[W (severity)]])</f>
        <v>0.7015873804000029</v>
      </c>
      <c r="M755" s="39">
        <f>ROUND(IF(VLOOKUP(Table1[[#This Row],[BaseDRG]],BaseDRGTable,8,0)&gt;0,Table1[[#This Row],[w (limit)]]*Current_CaseMix/$L$797,Table1[[#This Row],[w (limit)]]),10)</f>
        <v>0.75212282919999995</v>
      </c>
      <c r="N755" s="41">
        <f>Table1[[#This Row],[n]]</f>
        <v>2</v>
      </c>
      <c r="O755" s="56">
        <v>1.0022676862857185</v>
      </c>
      <c r="P755" s="40">
        <f>Table1[[#This Row],[W (proposed)]]/Table1[[#This Row],[W (curr)]]-1</f>
        <v>-0.24957889045862069</v>
      </c>
      <c r="Q755" s="41">
        <f>RANK(Table1[[#This Row],[∆W%]],Table1[∆W%])</f>
        <v>678</v>
      </c>
      <c r="R755" s="48">
        <f>Table1[W (proposed)]-Table1[[#This Row],[W (curr)]]</f>
        <v>-0.25014485708571854</v>
      </c>
      <c r="S755" s="46"/>
      <c r="T755" s="47"/>
      <c r="U755" s="47"/>
      <c r="V755" s="47"/>
      <c r="W755" s="47"/>
    </row>
    <row r="756" spans="1:23" s="43" customFormat="1">
      <c r="A756" s="36">
        <v>204111</v>
      </c>
      <c r="B756" s="36" t="s">
        <v>28</v>
      </c>
      <c r="C756" s="36" t="s">
        <v>247</v>
      </c>
      <c r="D756" s="36">
        <v>20411</v>
      </c>
      <c r="E756" s="36">
        <v>1</v>
      </c>
      <c r="F756" s="37">
        <v>61</v>
      </c>
      <c r="G756" s="38">
        <v>7693.0337027501864</v>
      </c>
      <c r="H756" s="38">
        <f>Table1[[#This Row],[Cost]]+IF(Table1[[#This Row],[n]]=0,0,IFERROR(VLOOKUP(Table1[[#This Row],[DRG]],HCPCs,5,0),0))</f>
        <v>7693.0337027501864</v>
      </c>
      <c r="I756" s="39">
        <v>0.40539960323235308</v>
      </c>
      <c r="J756" s="39">
        <f>Table1[[#This Row],[W (3M)]]-IFERROR((Table1[[#This Row],[W (3M)]]-Table1[[#This Row],[Adjusted Cost]]*Casemix/TotalCost)*EXP(-a/Table1[[#This Row],[n]]),)</f>
        <v>0.9090353437623504</v>
      </c>
      <c r="K756" s="39">
        <f>VLOOKUP(Table1[[#This Row],[BaseDRG]],BaseDRGTable,13+Table1[[#This Row],[severity]],FALSE)</f>
        <v>0.9090353437623504</v>
      </c>
      <c r="L756" s="39">
        <f>IF(Table1[[#This Row],[W (severity)]]&lt;Table1[[#This Row],[W (curr)]],MAX(Table1[[#This Row],[W (severity)]],0.7*Table1[[#This Row],[W (curr)]]),Table1[[#This Row],[W (severity)]])</f>
        <v>0.9090353437623504</v>
      </c>
      <c r="M756" s="39">
        <f>ROUND(IF(VLOOKUP(Table1[[#This Row],[BaseDRG]],BaseDRGTable,8,0)&gt;0,Table1[[#This Row],[w (limit)]]*Current_CaseMix/$L$797,Table1[[#This Row],[w (limit)]]),10)</f>
        <v>0.97451330179999995</v>
      </c>
      <c r="N756" s="41">
        <f>Table1[[#This Row],[n]]</f>
        <v>61</v>
      </c>
      <c r="O756" s="56">
        <v>1.0278654899596129</v>
      </c>
      <c r="P756" s="40">
        <f>Table1[[#This Row],[W (proposed)]]/Table1[[#This Row],[W (curr)]]-1</f>
        <v>-5.1905807404536208E-2</v>
      </c>
      <c r="Q756" s="41">
        <f>RANK(Table1[[#This Row],[∆W%]],Table1[∆W%])</f>
        <v>496</v>
      </c>
      <c r="R756" s="55">
        <f>Table1[W (proposed)]-Table1[[#This Row],[W (curr)]]</f>
        <v>-5.3352188159612957E-2</v>
      </c>
      <c r="S756" s="46"/>
      <c r="T756" s="47"/>
      <c r="U756" s="47"/>
      <c r="V756" s="47"/>
      <c r="W756" s="47"/>
    </row>
    <row r="757" spans="1:23" s="43" customFormat="1">
      <c r="A757" s="36">
        <v>204112</v>
      </c>
      <c r="B757" s="36" t="s">
        <v>28</v>
      </c>
      <c r="C757" s="36" t="s">
        <v>581</v>
      </c>
      <c r="D757" s="36">
        <v>20411</v>
      </c>
      <c r="E757" s="36">
        <v>2</v>
      </c>
      <c r="F757" s="37">
        <v>46</v>
      </c>
      <c r="G757" s="38">
        <v>12266.832295725788</v>
      </c>
      <c r="H757" s="38">
        <f>Table1[[#This Row],[Cost]]+IF(Table1[[#This Row],[n]]=0,0,IFERROR(VLOOKUP(Table1[[#This Row],[DRG]],HCPCs,5,0),0))</f>
        <v>12277.451024822778</v>
      </c>
      <c r="I757" s="39">
        <v>0.63790208770000001</v>
      </c>
      <c r="J757" s="39">
        <f>Table1[[#This Row],[W (3M)]]-IFERROR((Table1[[#This Row],[W (3M)]]-Table1[[#This Row],[Adjusted Cost]]*Casemix/TotalCost)*EXP(-a/Table1[[#This Row],[n]]),)</f>
        <v>1.4471592991229971</v>
      </c>
      <c r="K757" s="39">
        <f>VLOOKUP(Table1[[#This Row],[BaseDRG]],BaseDRGTable,13+Table1[[#This Row],[severity]],FALSE)</f>
        <v>1.4471592991229971</v>
      </c>
      <c r="L757" s="39">
        <f>IF(Table1[[#This Row],[W (severity)]]&lt;Table1[[#This Row],[W (curr)]],MAX(Table1[[#This Row],[W (severity)]],0.7*Table1[[#This Row],[W (curr)]]),Table1[[#This Row],[W (severity)]])</f>
        <v>1.4471592991229971</v>
      </c>
      <c r="M757" s="39">
        <f>ROUND(IF(VLOOKUP(Table1[[#This Row],[BaseDRG]],BaseDRGTable,8,0)&gt;0,Table1[[#This Row],[w (limit)]]*Current_CaseMix/$L$797,Table1[[#This Row],[w (limit)]]),10)</f>
        <v>1.5513984098</v>
      </c>
      <c r="N757" s="41">
        <f>Table1[[#This Row],[n]]</f>
        <v>46</v>
      </c>
      <c r="O757" s="56">
        <v>1.6173610844513369</v>
      </c>
      <c r="P757" s="40">
        <f>Table1[[#This Row],[W (proposed)]]/Table1[[#This Row],[W (curr)]]-1</f>
        <v>-4.0784136137239635E-2</v>
      </c>
      <c r="Q757" s="41">
        <f>RANK(Table1[[#This Row],[∆W%]],Table1[∆W%])</f>
        <v>484</v>
      </c>
      <c r="R757" s="55">
        <f>Table1[W (proposed)]-Table1[[#This Row],[W (curr)]]</f>
        <v>-6.5962674651336872E-2</v>
      </c>
      <c r="S757" s="46"/>
      <c r="T757" s="47"/>
      <c r="U757" s="47"/>
      <c r="V757" s="47"/>
      <c r="W757" s="47"/>
    </row>
    <row r="758" spans="1:23" s="43" customFormat="1">
      <c r="A758" s="36">
        <v>204113</v>
      </c>
      <c r="B758" s="36" t="s">
        <v>28</v>
      </c>
      <c r="C758" s="36" t="s">
        <v>438</v>
      </c>
      <c r="D758" s="36">
        <v>20411</v>
      </c>
      <c r="E758" s="36">
        <v>3</v>
      </c>
      <c r="F758" s="37">
        <v>17</v>
      </c>
      <c r="G758" s="38">
        <v>12743.56518687409</v>
      </c>
      <c r="H758" s="38">
        <f>Table1[[#This Row],[Cost]]+IF(Table1[[#This Row],[n]]=0,0,IFERROR(VLOOKUP(Table1[[#This Row],[DRG]],HCPCs,5,0),0))</f>
        <v>12784.290056721858</v>
      </c>
      <c r="I758" s="39">
        <v>1.0275120859666667</v>
      </c>
      <c r="J758" s="39">
        <f>Table1[[#This Row],[W (3M)]]-IFERROR((Table1[[#This Row],[W (3M)]]-Table1[[#This Row],[Adjusted Cost]]*Casemix/TotalCost)*EXP(-a/Table1[[#This Row],[n]]),)</f>
        <v>1.4989678378658362</v>
      </c>
      <c r="K758" s="39">
        <f>VLOOKUP(Table1[[#This Row],[BaseDRG]],BaseDRGTable,13+Table1[[#This Row],[severity]],FALSE)</f>
        <v>1.4989678378658362</v>
      </c>
      <c r="L758" s="39">
        <f>IF(Table1[[#This Row],[W (severity)]]&lt;Table1[[#This Row],[W (curr)]],MAX(Table1[[#This Row],[W (severity)]],0.7*Table1[[#This Row],[W (curr)]]),Table1[[#This Row],[W (severity)]])</f>
        <v>1.8236351088714777</v>
      </c>
      <c r="M758" s="39">
        <f>ROUND(IF(VLOOKUP(Table1[[#This Row],[BaseDRG]],BaseDRGTable,8,0)&gt;0,Table1[[#This Row],[w (limit)]]*Current_CaseMix/$L$797,Table1[[#This Row],[w (limit)]]),10)</f>
        <v>1.9549918311000001</v>
      </c>
      <c r="N758" s="41">
        <f>Table1[[#This Row],[n]]</f>
        <v>17</v>
      </c>
      <c r="O758" s="56">
        <v>2.6051930126735399</v>
      </c>
      <c r="P758" s="40">
        <f>Table1[[#This Row],[W (proposed)]]/Table1[[#This Row],[W (curr)]]-1</f>
        <v>-0.24957889047394632</v>
      </c>
      <c r="Q758" s="41">
        <f>RANK(Table1[[#This Row],[∆W%]],Table1[∆W%])</f>
        <v>682</v>
      </c>
      <c r="R758" s="55">
        <f>Table1[W (proposed)]-Table1[[#This Row],[W (curr)]]</f>
        <v>-0.65020118157353979</v>
      </c>
      <c r="S758" s="46"/>
      <c r="T758" s="47"/>
      <c r="U758" s="47"/>
      <c r="V758" s="47"/>
      <c r="W758" s="47"/>
    </row>
    <row r="759" spans="1:23" s="43" customFormat="1">
      <c r="A759" s="36">
        <v>204121</v>
      </c>
      <c r="B759" s="36" t="s">
        <v>28</v>
      </c>
      <c r="C759" s="36" t="s">
        <v>251</v>
      </c>
      <c r="D759" s="36">
        <v>20412</v>
      </c>
      <c r="E759" s="36">
        <v>1</v>
      </c>
      <c r="F759" s="37">
        <v>32</v>
      </c>
      <c r="G759" s="38">
        <v>4113.7536013104827</v>
      </c>
      <c r="H759" s="38">
        <f>Table1[[#This Row],[Cost]]+IF(Table1[[#This Row],[n]]=0,0,IFERROR(VLOOKUP(Table1[[#This Row],[DRG]],HCPCs,5,0),0))</f>
        <v>4113.7536013104827</v>
      </c>
      <c r="I759" s="39">
        <v>0.44979928707812483</v>
      </c>
      <c r="J759" s="39">
        <f>Table1[[#This Row],[W (3M)]]-IFERROR((Table1[[#This Row],[W (3M)]]-Table1[[#This Row],[Adjusted Cost]]*Casemix/TotalCost)*EXP(-a/Table1[[#This Row],[n]]),)</f>
        <v>0.48866659041390187</v>
      </c>
      <c r="K759" s="39">
        <f>VLOOKUP(Table1[[#This Row],[BaseDRG]],BaseDRGTable,13+Table1[[#This Row],[severity]],FALSE)</f>
        <v>0.48866659041390187</v>
      </c>
      <c r="L759" s="39">
        <f>IF(Table1[[#This Row],[W (severity)]]&lt;Table1[[#This Row],[W (curr)]],MAX(Table1[[#This Row],[W (severity)]],0.7*Table1[[#This Row],[W (curr)]]),Table1[[#This Row],[W (severity)]])</f>
        <v>0.49697956563581508</v>
      </c>
      <c r="M759" s="39">
        <f>ROUND(IF(VLOOKUP(Table1[[#This Row],[BaseDRG]],BaseDRGTable,8,0)&gt;0,Table1[[#This Row],[w (limit)]]*Current_CaseMix/$L$797,Table1[[#This Row],[w (limit)]]),10)</f>
        <v>0.53277708150000003</v>
      </c>
      <c r="N759" s="41">
        <f>Table1[[#This Row],[n]]</f>
        <v>32</v>
      </c>
      <c r="O759" s="56">
        <v>0.70997080805116441</v>
      </c>
      <c r="P759" s="40">
        <f>Table1[[#This Row],[W (proposed)]]/Table1[[#This Row],[W (curr)]]-1</f>
        <v>-0.24957889048643089</v>
      </c>
      <c r="Q759" s="41">
        <f>RANK(Table1[[#This Row],[∆W%]],Table1[∆W%])</f>
        <v>708</v>
      </c>
      <c r="R759" s="55">
        <f>Table1[W (proposed)]-Table1[[#This Row],[W (curr)]]</f>
        <v>-0.17719372655116439</v>
      </c>
      <c r="S759" s="46"/>
      <c r="T759" s="47"/>
      <c r="U759" s="47"/>
      <c r="V759" s="47"/>
      <c r="W759" s="47"/>
    </row>
    <row r="760" spans="1:23" s="43" customFormat="1">
      <c r="A760" s="36">
        <v>204122</v>
      </c>
      <c r="B760" s="36" t="s">
        <v>28</v>
      </c>
      <c r="C760" s="36" t="s">
        <v>591</v>
      </c>
      <c r="D760" s="36">
        <v>20412</v>
      </c>
      <c r="E760" s="36">
        <v>2</v>
      </c>
      <c r="F760" s="37">
        <v>5</v>
      </c>
      <c r="G760" s="38">
        <v>6742.52934</v>
      </c>
      <c r="H760" s="38">
        <f>Table1[[#This Row],[Cost]]+IF(Table1[[#This Row],[n]]=0,0,IFERROR(VLOOKUP(Table1[[#This Row],[DRG]],HCPCs,5,0),0))</f>
        <v>6742.52934</v>
      </c>
      <c r="I760" s="39">
        <v>0.67011142749999997</v>
      </c>
      <c r="J760" s="39">
        <f>Table1[[#This Row],[W (3M)]]-IFERROR((Table1[[#This Row],[W (3M)]]-Table1[[#This Row],[Adjusted Cost]]*Casemix/TotalCost)*EXP(-a/Table1[[#This Row],[n]]),)</f>
        <v>0.78296607351939473</v>
      </c>
      <c r="K760" s="39">
        <f>VLOOKUP(Table1[[#This Row],[BaseDRG]],BaseDRGTable,13+Table1[[#This Row],[severity]],FALSE)</f>
        <v>0.78296607351939473</v>
      </c>
      <c r="L760" s="39">
        <f>IF(Table1[[#This Row],[W (severity)]]&lt;Table1[[#This Row],[W (curr)]],MAX(Table1[[#This Row],[W (severity)]],0.7*Table1[[#This Row],[W (curr)]]),Table1[[#This Row],[W (severity)]])</f>
        <v>0.78296607351939473</v>
      </c>
      <c r="M760" s="39">
        <f>ROUND(IF(VLOOKUP(Table1[[#This Row],[BaseDRG]],BaseDRGTable,8,0)&gt;0,Table1[[#This Row],[w (limit)]]*Current_CaseMix/$L$797,Table1[[#This Row],[w (limit)]]),10)</f>
        <v>0.83936324230000003</v>
      </c>
      <c r="N760" s="41">
        <f>Table1[[#This Row],[n]]</f>
        <v>5</v>
      </c>
      <c r="O760" s="56">
        <v>1.0577152195082526</v>
      </c>
      <c r="P760" s="40">
        <f>Table1[[#This Row],[W (proposed)]]/Table1[[#This Row],[W (curr)]]-1</f>
        <v>-0.20643739749700085</v>
      </c>
      <c r="Q760" s="41">
        <f>RANK(Table1[[#This Row],[∆W%]],Table1[∆W%])</f>
        <v>644</v>
      </c>
      <c r="R760" s="55">
        <f>Table1[W (proposed)]-Table1[[#This Row],[W (curr)]]</f>
        <v>-0.21835197720825261</v>
      </c>
      <c r="S760" s="46"/>
      <c r="T760" s="47"/>
      <c r="U760" s="47"/>
      <c r="V760" s="47"/>
      <c r="W760" s="47"/>
    </row>
    <row r="761" spans="1:23" s="43" customFormat="1">
      <c r="A761" s="36">
        <v>204123</v>
      </c>
      <c r="B761" s="36" t="s">
        <v>28</v>
      </c>
      <c r="C761" s="36" t="s">
        <v>484</v>
      </c>
      <c r="D761" s="36">
        <v>20412</v>
      </c>
      <c r="E761" s="36">
        <v>3</v>
      </c>
      <c r="F761" s="37">
        <v>3</v>
      </c>
      <c r="G761" s="38">
        <v>9090.8950999999961</v>
      </c>
      <c r="H761" s="38">
        <f>Table1[[#This Row],[Cost]]+IF(Table1[[#This Row],[n]]=0,0,IFERROR(VLOOKUP(Table1[[#This Row],[DRG]],HCPCs,5,0),0))</f>
        <v>9090.8950999999961</v>
      </c>
      <c r="I761" s="39">
        <v>1.0320200791</v>
      </c>
      <c r="J761" s="39">
        <f>Table1[[#This Row],[W (3M)]]-IFERROR((Table1[[#This Row],[W (3M)]]-Table1[[#This Row],[Adjusted Cost]]*Casemix/TotalCost)*EXP(-a/Table1[[#This Row],[n]]),)</f>
        <v>1.0703532724461713</v>
      </c>
      <c r="K761" s="39">
        <f>VLOOKUP(Table1[[#This Row],[BaseDRG]],BaseDRGTable,13+Table1[[#This Row],[severity]],FALSE)</f>
        <v>1.0703532724461713</v>
      </c>
      <c r="L761" s="39">
        <f>IF(Table1[[#This Row],[W (severity)]]&lt;Table1[[#This Row],[W (curr)]],MAX(Table1[[#This Row],[W (severity)]],0.7*Table1[[#This Row],[W (curr)]]),Table1[[#This Row],[W (severity)]])</f>
        <v>1.1402705726153677</v>
      </c>
      <c r="M761" s="39">
        <f>ROUND(IF(VLOOKUP(Table1[[#This Row],[BaseDRG]],BaseDRGTable,8,0)&gt;0,Table1[[#This Row],[w (limit)]]*Current_CaseMix/$L$797,Table1[[#This Row],[w (limit)]]),10)</f>
        <v>1.2224044403000001</v>
      </c>
      <c r="N761" s="41">
        <f>Table1[[#This Row],[n]]</f>
        <v>3</v>
      </c>
      <c r="O761" s="56">
        <v>1.6289579608790967</v>
      </c>
      <c r="P761" s="40">
        <f>Table1[[#This Row],[W (proposed)]]/Table1[[#This Row],[W (curr)]]-1</f>
        <v>-0.24957889051949056</v>
      </c>
      <c r="Q761" s="41">
        <f>RANK(Table1[[#This Row],[∆W%]],Table1[∆W%])</f>
        <v>777</v>
      </c>
      <c r="R761" s="55">
        <f>Table1[W (proposed)]-Table1[[#This Row],[W (curr)]]</f>
        <v>-0.40655352057909666</v>
      </c>
      <c r="S761" s="46"/>
      <c r="T761" s="47"/>
      <c r="U761" s="47"/>
      <c r="V761" s="47"/>
      <c r="W761" s="47"/>
    </row>
    <row r="762" spans="1:23" s="43" customFormat="1">
      <c r="A762" s="36">
        <v>214101</v>
      </c>
      <c r="B762" s="36" t="s">
        <v>29</v>
      </c>
      <c r="C762" s="36" t="s">
        <v>259</v>
      </c>
      <c r="D762" s="36">
        <v>21410</v>
      </c>
      <c r="E762" s="36">
        <v>1</v>
      </c>
      <c r="F762" s="37">
        <v>3</v>
      </c>
      <c r="G762" s="38">
        <v>4526.41</v>
      </c>
      <c r="H762" s="38">
        <f>Table1[[#This Row],[Cost]]+IF(Table1[[#This Row],[n]]=0,0,IFERROR(VLOOKUP(Table1[[#This Row],[DRG]],HCPCs,5,0),0))</f>
        <v>4526.41</v>
      </c>
      <c r="I762" s="39">
        <v>0.78500202337058833</v>
      </c>
      <c r="J762" s="39">
        <f>Table1[[#This Row],[W (3M)]]-IFERROR((Table1[[#This Row],[W (3M)]]-Table1[[#This Row],[Adjusted Cost]]*Casemix/TotalCost)*EXP(-a/Table1[[#This Row],[n]]),)</f>
        <v>0.59640444683739047</v>
      </c>
      <c r="K762" s="39">
        <f>VLOOKUP(Table1[[#This Row],[BaseDRG]],BaseDRGTable,13+Table1[[#This Row],[severity]],FALSE)</f>
        <v>0.59640444683739047</v>
      </c>
      <c r="L762" s="39">
        <f>IF(Table1[[#This Row],[W (severity)]]&lt;Table1[[#This Row],[W (curr)]],MAX(Table1[[#This Row],[W (severity)]],0.7*Table1[[#This Row],[W (curr)]]),Table1[[#This Row],[W (severity)]])</f>
        <v>0.59640444683739047</v>
      </c>
      <c r="M762" s="39">
        <f>ROUND(IF(VLOOKUP(Table1[[#This Row],[BaseDRG]],BaseDRGTable,8,0)&gt;0,Table1[[#This Row],[w (limit)]]*Current_CaseMix/$L$797,Table1[[#This Row],[w (limit)]]),10)</f>
        <v>0.63936355239999998</v>
      </c>
      <c r="N762" s="41">
        <f>Table1[[#This Row],[n]]</f>
        <v>3</v>
      </c>
      <c r="O762" s="56">
        <v>0.27765796426216988</v>
      </c>
      <c r="P762" s="40">
        <f>Table1[[#This Row],[W (proposed)]]/Table1[[#This Row],[W (curr)]]-1</f>
        <v>1.3027020100035771</v>
      </c>
      <c r="Q762" s="41">
        <f>RANK(Table1[[#This Row],[∆W%]],Table1[∆W%])</f>
        <v>22</v>
      </c>
      <c r="R762" s="55">
        <f>Table1[W (proposed)]-Table1[[#This Row],[W (curr)]]</f>
        <v>0.3617055881378301</v>
      </c>
      <c r="S762" s="46"/>
      <c r="T762" s="47"/>
      <c r="U762" s="47"/>
      <c r="V762" s="47"/>
      <c r="W762" s="47"/>
    </row>
    <row r="763" spans="1:23" s="43" customFormat="1">
      <c r="A763" s="36">
        <v>214102</v>
      </c>
      <c r="B763" s="36" t="s">
        <v>29</v>
      </c>
      <c r="C763" s="36" t="s">
        <v>565</v>
      </c>
      <c r="D763" s="36">
        <v>21410</v>
      </c>
      <c r="E763" s="36">
        <v>2</v>
      </c>
      <c r="F763" s="37">
        <v>0</v>
      </c>
      <c r="G763" s="38">
        <v>0</v>
      </c>
      <c r="H763" s="38">
        <f>Table1[[#This Row],[Cost]]+IF(Table1[[#This Row],[n]]=0,0,IFERROR(VLOOKUP(Table1[[#This Row],[DRG]],HCPCs,5,0),0))</f>
        <v>0</v>
      </c>
      <c r="I763" s="39">
        <v>0.87160793517500013</v>
      </c>
      <c r="J763" s="39">
        <f>Table1[[#This Row],[W (3M)]]-IFERROR((Table1[[#This Row],[W (3M)]]-Table1[[#This Row],[Adjusted Cost]]*Casemix/TotalCost)*EXP(-a/Table1[[#This Row],[n]]),)</f>
        <v>0.87160793517500013</v>
      </c>
      <c r="K763" s="39">
        <f>VLOOKUP(Table1[[#This Row],[BaseDRG]],BaseDRGTable,13+Table1[[#This Row],[severity]],FALSE)</f>
        <v>0.87160793517500013</v>
      </c>
      <c r="L763" s="39">
        <f>IF(Table1[[#This Row],[W (severity)]]&lt;Table1[[#This Row],[W (curr)]],MAX(Table1[[#This Row],[W (severity)]],0.7*Table1[[#This Row],[W (curr)]]),Table1[[#This Row],[W (severity)]])</f>
        <v>0.87160793517500013</v>
      </c>
      <c r="M763" s="39">
        <f>ROUND(IF(VLOOKUP(Table1[[#This Row],[BaseDRG]],BaseDRGTable,8,0)&gt;0,Table1[[#This Row],[w (limit)]]*Current_CaseMix/$L$797,Table1[[#This Row],[w (limit)]]),10)</f>
        <v>0.93438999109999998</v>
      </c>
      <c r="N763" s="41">
        <f>Table1[[#This Row],[n]]</f>
        <v>0</v>
      </c>
      <c r="O763" s="56">
        <v>0.65711099422186003</v>
      </c>
      <c r="P763" s="40">
        <f>Table1[[#This Row],[W (proposed)]]/Table1[[#This Row],[W (curr)]]-1</f>
        <v>0.42196675952209439</v>
      </c>
      <c r="Q763" s="41">
        <f>RANK(Table1[[#This Row],[∆W%]],Table1[∆W%])</f>
        <v>123</v>
      </c>
      <c r="R763" s="55">
        <f>Table1[W (proposed)]-Table1[[#This Row],[W (curr)]]</f>
        <v>0.27727899687813995</v>
      </c>
      <c r="S763" s="46"/>
      <c r="T763" s="47"/>
      <c r="U763" s="47"/>
      <c r="V763" s="47"/>
      <c r="W763" s="47"/>
    </row>
    <row r="764" spans="1:23" s="43" customFormat="1">
      <c r="A764" s="36">
        <v>214103</v>
      </c>
      <c r="B764" s="36" t="s">
        <v>29</v>
      </c>
      <c r="C764" s="36" t="s">
        <v>519</v>
      </c>
      <c r="D764" s="36">
        <v>21410</v>
      </c>
      <c r="E764" s="36">
        <v>3</v>
      </c>
      <c r="F764" s="37">
        <v>0</v>
      </c>
      <c r="G764" s="38">
        <v>0</v>
      </c>
      <c r="H764" s="38">
        <f>Table1[[#This Row],[Cost]]+IF(Table1[[#This Row],[n]]=0,0,IFERROR(VLOOKUP(Table1[[#This Row],[DRG]],HCPCs,5,0),0))</f>
        <v>0</v>
      </c>
      <c r="I764" s="39">
        <v>1.1980351217</v>
      </c>
      <c r="J764" s="39">
        <f>Table1[[#This Row],[W (3M)]]-IFERROR((Table1[[#This Row],[W (3M)]]-Table1[[#This Row],[Adjusted Cost]]*Casemix/TotalCost)*EXP(-a/Table1[[#This Row],[n]]),)</f>
        <v>1.1980351217</v>
      </c>
      <c r="K764" s="39">
        <f>VLOOKUP(Table1[[#This Row],[BaseDRG]],BaseDRGTable,13+Table1[[#This Row],[severity]],FALSE)</f>
        <v>1.1980351217</v>
      </c>
      <c r="L764" s="39">
        <f>IF(Table1[[#This Row],[W (severity)]]&lt;Table1[[#This Row],[W (curr)]],MAX(Table1[[#This Row],[W (severity)]],0.7*Table1[[#This Row],[W (curr)]]),Table1[[#This Row],[W (severity)]])</f>
        <v>1.1980351217</v>
      </c>
      <c r="M764" s="39">
        <f>ROUND(IF(VLOOKUP(Table1[[#This Row],[BaseDRG]],BaseDRGTable,8,0)&gt;0,Table1[[#This Row],[w (limit)]]*Current_CaseMix/$L$797,Table1[[#This Row],[w (limit)]]),10)</f>
        <v>1.2843297789000001</v>
      </c>
      <c r="N764" s="41">
        <f>Table1[[#This Row],[n]]</f>
        <v>0</v>
      </c>
      <c r="O764" s="56">
        <v>1.2099792822782791</v>
      </c>
      <c r="P764" s="40">
        <f>Table1[[#This Row],[W (proposed)]]/Table1[[#This Row],[W (curr)]]-1</f>
        <v>6.1447743536340527E-2</v>
      </c>
      <c r="Q764" s="41">
        <f>RANK(Table1[[#This Row],[∆W%]],Table1[∆W%])</f>
        <v>350</v>
      </c>
      <c r="R764" s="48">
        <f>Table1[W (proposed)]-Table1[[#This Row],[W (curr)]]</f>
        <v>7.4350496621720996E-2</v>
      </c>
      <c r="S764" s="46"/>
      <c r="T764" s="47"/>
      <c r="U764" s="47"/>
      <c r="V764" s="47"/>
      <c r="W764" s="47"/>
    </row>
    <row r="765" spans="1:23" s="43" customFormat="1">
      <c r="A765" s="36">
        <v>214111</v>
      </c>
      <c r="B765" s="36" t="s">
        <v>29</v>
      </c>
      <c r="C765" s="36" t="s">
        <v>211</v>
      </c>
      <c r="D765" s="36">
        <v>21411</v>
      </c>
      <c r="E765" s="36">
        <v>1</v>
      </c>
      <c r="F765" s="37">
        <v>60</v>
      </c>
      <c r="G765" s="38">
        <v>1900.3203868484845</v>
      </c>
      <c r="H765" s="38">
        <f>Table1[[#This Row],[Cost]]+IF(Table1[[#This Row],[n]]=0,0,IFERROR(VLOOKUP(Table1[[#This Row],[DRG]],HCPCs,5,0),0))</f>
        <v>1900.3203868484845</v>
      </c>
      <c r="I765" s="39">
        <v>0.3095007070304347</v>
      </c>
      <c r="J765" s="39">
        <f>Table1[[#This Row],[W (3M)]]-IFERROR((Table1[[#This Row],[W (3M)]]-Table1[[#This Row],[Adjusted Cost]]*Casemix/TotalCost)*EXP(-a/Table1[[#This Row],[n]]),)</f>
        <v>0.22729414208829168</v>
      </c>
      <c r="K765" s="39">
        <f>VLOOKUP(Table1[[#This Row],[BaseDRG]],BaseDRGTable,13+Table1[[#This Row],[severity]],FALSE)</f>
        <v>0.22729414208829168</v>
      </c>
      <c r="L765" s="39">
        <f>IF(Table1[[#This Row],[W (severity)]]&lt;Table1[[#This Row],[W (curr)]],MAX(Table1[[#This Row],[W (severity)]],0.7*Table1[[#This Row],[W (curr)]]),Table1[[#This Row],[W (severity)]])</f>
        <v>0.22729414208829168</v>
      </c>
      <c r="M765" s="39">
        <f>ROUND(IF(VLOOKUP(Table1[[#This Row],[BaseDRG]],BaseDRGTable,8,0)&gt;0,Table1[[#This Row],[w (limit)]]*Current_CaseMix/$L$797,Table1[[#This Row],[w (limit)]]),10)</f>
        <v>0.24366617469999999</v>
      </c>
      <c r="N765" s="41">
        <f>Table1[[#This Row],[n]]</f>
        <v>60</v>
      </c>
      <c r="O765" s="56">
        <v>0.24918906426552989</v>
      </c>
      <c r="P765" s="40">
        <f>Table1[[#This Row],[W (proposed)]]/Table1[[#This Row],[W (curr)]]-1</f>
        <v>-2.2163450799128293E-2</v>
      </c>
      <c r="Q765" s="41">
        <f>RANK(Table1[[#This Row],[∆W%]],Table1[∆W%])</f>
        <v>464</v>
      </c>
      <c r="R765" s="48">
        <f>Table1[W (proposed)]-Table1[[#This Row],[W (curr)]]</f>
        <v>-5.5228895655299037E-3</v>
      </c>
      <c r="S765" s="46"/>
      <c r="T765" s="47"/>
      <c r="U765" s="47"/>
      <c r="V765" s="47"/>
      <c r="W765" s="47"/>
    </row>
    <row r="766" spans="1:23" s="43" customFormat="1">
      <c r="A766" s="36">
        <v>214112</v>
      </c>
      <c r="B766" s="36" t="s">
        <v>29</v>
      </c>
      <c r="C766" s="36" t="s">
        <v>464</v>
      </c>
      <c r="D766" s="36">
        <v>21411</v>
      </c>
      <c r="E766" s="36">
        <v>2</v>
      </c>
      <c r="F766" s="37">
        <v>16</v>
      </c>
      <c r="G766" s="38">
        <v>3774.2846749999999</v>
      </c>
      <c r="H766" s="38">
        <f>Table1[[#This Row],[Cost]]+IF(Table1[[#This Row],[n]]=0,0,IFERROR(VLOOKUP(Table1[[#This Row],[DRG]],HCPCs,5,0),0))</f>
        <v>3774.2846749999999</v>
      </c>
      <c r="I766" s="39">
        <v>0.45390078630000008</v>
      </c>
      <c r="J766" s="39">
        <f>Table1[[#This Row],[W (3M)]]-IFERROR((Table1[[#This Row],[W (3M)]]-Table1[[#This Row],[Adjusted Cost]]*Casemix/TotalCost)*EXP(-a/Table1[[#This Row],[n]]),)</f>
        <v>0.44947142265799223</v>
      </c>
      <c r="K766" s="39">
        <f>VLOOKUP(Table1[[#This Row],[BaseDRG]],BaseDRGTable,13+Table1[[#This Row],[severity]],FALSE)</f>
        <v>0.44947142265799223</v>
      </c>
      <c r="L766" s="39">
        <f>IF(Table1[[#This Row],[W (severity)]]&lt;Table1[[#This Row],[W (curr)]],MAX(Table1[[#This Row],[W (severity)]],0.7*Table1[[#This Row],[W (curr)]]),Table1[[#This Row],[W (severity)]])</f>
        <v>0.44947142265799223</v>
      </c>
      <c r="M766" s="39">
        <f>ROUND(IF(VLOOKUP(Table1[[#This Row],[BaseDRG]],BaseDRGTable,8,0)&gt;0,Table1[[#This Row],[w (limit)]]*Current_CaseMix/$L$797,Table1[[#This Row],[w (limit)]]),10)</f>
        <v>0.48184691950000003</v>
      </c>
      <c r="N766" s="41">
        <f>Table1[[#This Row],[n]]</f>
        <v>16</v>
      </c>
      <c r="O766" s="56">
        <v>0.44133705525279082</v>
      </c>
      <c r="P766" s="40">
        <f>Table1[[#This Row],[W (proposed)]]/Table1[[#This Row],[W (curr)]]-1</f>
        <v>9.1788948525987291E-2</v>
      </c>
      <c r="Q766" s="41">
        <f>RANK(Table1[[#This Row],[∆W%]],Table1[∆W%])</f>
        <v>313</v>
      </c>
      <c r="R766" s="48">
        <f>Table1[W (proposed)]-Table1[[#This Row],[W (curr)]]</f>
        <v>4.0509864247209204E-2</v>
      </c>
      <c r="S766" s="46"/>
      <c r="T766" s="47"/>
      <c r="U766" s="47"/>
      <c r="V766" s="47"/>
      <c r="W766" s="47"/>
    </row>
    <row r="767" spans="1:23" s="43" customFormat="1">
      <c r="A767" s="36">
        <v>214113</v>
      </c>
      <c r="B767" s="36" t="s">
        <v>29</v>
      </c>
      <c r="C767" s="36" t="s">
        <v>499</v>
      </c>
      <c r="D767" s="36">
        <v>21411</v>
      </c>
      <c r="E767" s="36">
        <v>3</v>
      </c>
      <c r="F767" s="37">
        <v>8</v>
      </c>
      <c r="G767" s="38">
        <v>8512.7768249999972</v>
      </c>
      <c r="H767" s="38">
        <f>Table1[[#This Row],[Cost]]+IF(Table1[[#This Row],[n]]=0,0,IFERROR(VLOOKUP(Table1[[#This Row],[DRG]],HCPCs,5,0),0))</f>
        <v>8544.9196821428541</v>
      </c>
      <c r="I767" s="39">
        <v>0.77579759790000014</v>
      </c>
      <c r="J767" s="39">
        <f>Table1[[#This Row],[W (3M)]]-IFERROR((Table1[[#This Row],[W (3M)]]-Table1[[#This Row],[Adjusted Cost]]*Casemix/TotalCost)*EXP(-a/Table1[[#This Row],[n]]),)</f>
        <v>0.99412067257006675</v>
      </c>
      <c r="K767" s="39">
        <f>VLOOKUP(Table1[[#This Row],[BaseDRG]],BaseDRGTable,13+Table1[[#This Row],[severity]],FALSE)</f>
        <v>0.99412067257006675</v>
      </c>
      <c r="L767" s="39">
        <f>IF(Table1[[#This Row],[W (severity)]]&lt;Table1[[#This Row],[W (curr)]],MAX(Table1[[#This Row],[W (severity)]],0.7*Table1[[#This Row],[W (curr)]]),Table1[[#This Row],[W (severity)]])</f>
        <v>0.99412067257006675</v>
      </c>
      <c r="M767" s="39">
        <f>ROUND(IF(VLOOKUP(Table1[[#This Row],[BaseDRG]],BaseDRGTable,8,0)&gt;0,Table1[[#This Row],[w (limit)]]*Current_CaseMix/$L$797,Table1[[#This Row],[w (limit)]]),10)</f>
        <v>1.0657273401</v>
      </c>
      <c r="N767" s="41">
        <f>Table1[[#This Row],[n]]</f>
        <v>8</v>
      </c>
      <c r="O767" s="56">
        <v>1.3070624074055532</v>
      </c>
      <c r="P767" s="40">
        <f>Table1[[#This Row],[W (proposed)]]/Table1[[#This Row],[W (curr)]]-1</f>
        <v>-0.18463928419805908</v>
      </c>
      <c r="Q767" s="41">
        <f>RANK(Table1[[#This Row],[∆W%]],Table1[∆W%])</f>
        <v>624</v>
      </c>
      <c r="R767" s="55">
        <f>Table1[W (proposed)]-Table1[[#This Row],[W (curr)]]</f>
        <v>-0.24133506730555321</v>
      </c>
      <c r="S767" s="46"/>
      <c r="T767" s="47"/>
      <c r="U767" s="47"/>
      <c r="V767" s="47"/>
      <c r="W767" s="47"/>
    </row>
    <row r="768" spans="1:23" s="43" customFormat="1">
      <c r="A768" s="36">
        <v>214121</v>
      </c>
      <c r="B768" s="36" t="s">
        <v>29</v>
      </c>
      <c r="C768" s="36" t="s">
        <v>77</v>
      </c>
      <c r="D768" s="36">
        <v>21412</v>
      </c>
      <c r="E768" s="36">
        <v>1</v>
      </c>
      <c r="F768" s="37">
        <v>361</v>
      </c>
      <c r="G768" s="38">
        <v>1963.66641573169</v>
      </c>
      <c r="H768" s="38">
        <f>Table1[[#This Row],[Cost]]+IF(Table1[[#This Row],[n]]=0,0,IFERROR(VLOOKUP(Table1[[#This Row],[DRG]],HCPCs,5,0),0))</f>
        <v>1963.66641573169</v>
      </c>
      <c r="I768" s="39">
        <v>0.39139999438769058</v>
      </c>
      <c r="J768" s="39">
        <f>Table1[[#This Row],[W (3M)]]-IFERROR((Table1[[#This Row],[W (3M)]]-Table1[[#This Row],[Adjusted Cost]]*Casemix/TotalCost)*EXP(-a/Table1[[#This Row],[n]]),)</f>
        <v>0.23407966406204017</v>
      </c>
      <c r="K768" s="39">
        <f>VLOOKUP(Table1[[#This Row],[BaseDRG]],BaseDRGTable,13+Table1[[#This Row],[severity]],FALSE)</f>
        <v>0.23407966406204017</v>
      </c>
      <c r="L768" s="39">
        <f>IF(Table1[[#This Row],[W (severity)]]&lt;Table1[[#This Row],[W (curr)]],MAX(Table1[[#This Row],[W (severity)]],0.7*Table1[[#This Row],[W (curr)]]),Table1[[#This Row],[W (severity)]])</f>
        <v>0.23407966406204017</v>
      </c>
      <c r="M768" s="39">
        <f>ROUND(IF(VLOOKUP(Table1[[#This Row],[BaseDRG]],BaseDRGTable,8,0)&gt;0,Table1[[#This Row],[w (limit)]]*Current_CaseMix/$L$797,Table1[[#This Row],[w (limit)]]),10)</f>
        <v>0.2509404589</v>
      </c>
      <c r="N768" s="41">
        <f>Table1[[#This Row],[n]]</f>
        <v>361</v>
      </c>
      <c r="O768" s="56">
        <v>0.27617992619011245</v>
      </c>
      <c r="P768" s="40">
        <f>Table1[[#This Row],[W (proposed)]]/Table1[[#This Row],[W (curr)]]-1</f>
        <v>-9.1387768974702688E-2</v>
      </c>
      <c r="Q768" s="41">
        <f>RANK(Table1[[#This Row],[∆W%]],Table1[∆W%])</f>
        <v>537</v>
      </c>
      <c r="R768" s="48">
        <f>Table1[W (proposed)]-Table1[[#This Row],[W (curr)]]</f>
        <v>-2.5239467290112449E-2</v>
      </c>
      <c r="S768" s="46"/>
      <c r="T768" s="47"/>
      <c r="U768" s="47"/>
      <c r="V768" s="47"/>
      <c r="W768" s="47"/>
    </row>
    <row r="769" spans="1:23" s="43" customFormat="1">
      <c r="A769" s="36">
        <v>214122</v>
      </c>
      <c r="B769" s="36" t="s">
        <v>29</v>
      </c>
      <c r="C769" s="36" t="s">
        <v>425</v>
      </c>
      <c r="D769" s="36">
        <v>21412</v>
      </c>
      <c r="E769" s="36">
        <v>2</v>
      </c>
      <c r="F769" s="37">
        <v>91</v>
      </c>
      <c r="G769" s="38">
        <v>3560.6598313710092</v>
      </c>
      <c r="H769" s="38">
        <f>Table1[[#This Row],[Cost]]+IF(Table1[[#This Row],[n]]=0,0,IFERROR(VLOOKUP(Table1[[#This Row],[DRG]],HCPCs,5,0),0))</f>
        <v>3572.8105454140759</v>
      </c>
      <c r="I769" s="39">
        <v>0.5353004908218747</v>
      </c>
      <c r="J769" s="39">
        <f>Table1[[#This Row],[W (3M)]]-IFERROR((Table1[[#This Row],[W (3M)]]-Table1[[#This Row],[Adjusted Cost]]*Casemix/TotalCost)*EXP(-a/Table1[[#This Row],[n]]),)</f>
        <v>0.42622644737598214</v>
      </c>
      <c r="K769" s="39">
        <f>VLOOKUP(Table1[[#This Row],[BaseDRG]],BaseDRGTable,13+Table1[[#This Row],[severity]],FALSE)</f>
        <v>0.42622644737598214</v>
      </c>
      <c r="L769" s="39">
        <f>IF(Table1[[#This Row],[W (severity)]]&lt;Table1[[#This Row],[W (curr)]],MAX(Table1[[#This Row],[W (severity)]],0.7*Table1[[#This Row],[W (curr)]]),Table1[[#This Row],[W (severity)]])</f>
        <v>0.42622644737598214</v>
      </c>
      <c r="M769" s="39">
        <f>ROUND(IF(VLOOKUP(Table1[[#This Row],[BaseDRG]],BaseDRGTable,8,0)&gt;0,Table1[[#This Row],[w (limit)]]*Current_CaseMix/$L$797,Table1[[#This Row],[w (limit)]]),10)</f>
        <v>0.45692760510000002</v>
      </c>
      <c r="N769" s="41">
        <f>Table1[[#This Row],[n]]</f>
        <v>91</v>
      </c>
      <c r="O769" s="56">
        <v>0.48118716478953955</v>
      </c>
      <c r="P769" s="40">
        <f>Table1[[#This Row],[W (proposed)]]/Table1[[#This Row],[W (curr)]]-1</f>
        <v>-5.041605733633836E-2</v>
      </c>
      <c r="Q769" s="41">
        <f>RANK(Table1[[#This Row],[∆W%]],Table1[∆W%])</f>
        <v>494</v>
      </c>
      <c r="R769" s="55">
        <f>Table1[W (proposed)]-Table1[[#This Row],[W (curr)]]</f>
        <v>-2.4259559689539523E-2</v>
      </c>
      <c r="S769" s="46"/>
      <c r="T769" s="47"/>
      <c r="U769" s="47"/>
      <c r="V769" s="47"/>
      <c r="W769" s="47"/>
    </row>
    <row r="770" spans="1:23" s="43" customFormat="1">
      <c r="A770" s="36">
        <v>214123</v>
      </c>
      <c r="B770" s="36" t="s">
        <v>29</v>
      </c>
      <c r="C770" s="36" t="s">
        <v>745</v>
      </c>
      <c r="D770" s="36">
        <v>21412</v>
      </c>
      <c r="E770" s="36">
        <v>3</v>
      </c>
      <c r="F770" s="37">
        <v>51</v>
      </c>
      <c r="G770" s="38">
        <v>8328.1519262934271</v>
      </c>
      <c r="H770" s="38">
        <f>Table1[[#This Row],[Cost]]+IF(Table1[[#This Row],[n]]=0,0,IFERROR(VLOOKUP(Table1[[#This Row],[DRG]],HCPCs,5,0),0))</f>
        <v>8328.1519262934271</v>
      </c>
      <c r="I770" s="39">
        <v>1.024102164184211</v>
      </c>
      <c r="J770" s="39">
        <f>Table1[[#This Row],[W (3M)]]-IFERROR((Table1[[#This Row],[W (3M)]]-Table1[[#This Row],[Adjusted Cost]]*Casemix/TotalCost)*EXP(-a/Table1[[#This Row],[n]]),)</f>
        <v>0.99179138094773067</v>
      </c>
      <c r="K770" s="39">
        <f>VLOOKUP(Table1[[#This Row],[BaseDRG]],BaseDRGTable,13+Table1[[#This Row],[severity]],FALSE)</f>
        <v>0.99179138094773067</v>
      </c>
      <c r="L770" s="39">
        <f>IF(Table1[[#This Row],[W (severity)]]&lt;Table1[[#This Row],[W (curr)]],MAX(Table1[[#This Row],[W (severity)]],0.7*Table1[[#This Row],[W (curr)]]),Table1[[#This Row],[W (severity)]])</f>
        <v>0.99179138094773067</v>
      </c>
      <c r="M770" s="39">
        <f>ROUND(IF(VLOOKUP(Table1[[#This Row],[BaseDRG]],BaseDRGTable,8,0)&gt;0,Table1[[#This Row],[w (limit)]]*Current_CaseMix/$L$797,Table1[[#This Row],[w (limit)]]),10)</f>
        <v>1.0632302693</v>
      </c>
      <c r="N770" s="41">
        <f>Table1[[#This Row],[n]]</f>
        <v>51</v>
      </c>
      <c r="O770" s="56">
        <v>0.81443437627579052</v>
      </c>
      <c r="P770" s="40">
        <f>Table1[[#This Row],[W (proposed)]]/Table1[[#This Row],[W (curr)]]-1</f>
        <v>0.30548304476278654</v>
      </c>
      <c r="Q770" s="41">
        <f>RANK(Table1[[#This Row],[∆W%]],Table1[∆W%])</f>
        <v>169</v>
      </c>
      <c r="R770" s="55">
        <f>Table1[W (proposed)]-Table1[[#This Row],[W (curr)]]</f>
        <v>0.24879589302420946</v>
      </c>
      <c r="S770" s="46"/>
      <c r="T770" s="47"/>
      <c r="U770" s="47"/>
      <c r="V770" s="47"/>
      <c r="W770" s="47"/>
    </row>
    <row r="771" spans="1:23" s="43" customFormat="1">
      <c r="A771" s="36">
        <v>214131</v>
      </c>
      <c r="B771" s="36" t="s">
        <v>29</v>
      </c>
      <c r="C771" s="36" t="s">
        <v>143</v>
      </c>
      <c r="D771" s="36">
        <v>21413</v>
      </c>
      <c r="E771" s="36">
        <v>1</v>
      </c>
      <c r="F771" s="37">
        <v>98</v>
      </c>
      <c r="G771" s="38">
        <v>3599.0071520856695</v>
      </c>
      <c r="H771" s="38">
        <f>Table1[[#This Row],[Cost]]+IF(Table1[[#This Row],[n]]=0,0,IFERROR(VLOOKUP(Table1[[#This Row],[DRG]],HCPCs,5,0),0))</f>
        <v>3599.0071520856695</v>
      </c>
      <c r="I771" s="39">
        <v>0.4788004023594592</v>
      </c>
      <c r="J771" s="39">
        <f>Table1[[#This Row],[W (3M)]]-IFERROR((Table1[[#This Row],[W (3M)]]-Table1[[#This Row],[Adjusted Cost]]*Casemix/TotalCost)*EXP(-a/Table1[[#This Row],[n]]),)</f>
        <v>0.42879135646945388</v>
      </c>
      <c r="K771" s="39">
        <f>VLOOKUP(Table1[[#This Row],[BaseDRG]],BaseDRGTable,13+Table1[[#This Row],[severity]],FALSE)</f>
        <v>0.42879135646945388</v>
      </c>
      <c r="L771" s="39">
        <f>IF(Table1[[#This Row],[W (severity)]]&lt;Table1[[#This Row],[W (curr)]],MAX(Table1[[#This Row],[W (severity)]],0.7*Table1[[#This Row],[W (curr)]]),Table1[[#This Row],[W (severity)]])</f>
        <v>0.42879135646945388</v>
      </c>
      <c r="M771" s="39">
        <f>ROUND(IF(VLOOKUP(Table1[[#This Row],[BaseDRG]],BaseDRGTable,8,0)&gt;0,Table1[[#This Row],[w (limit)]]*Current_CaseMix/$L$797,Table1[[#This Row],[w (limit)]]),10)</f>
        <v>0.459677265</v>
      </c>
      <c r="N771" s="41">
        <f>Table1[[#This Row],[n]]</f>
        <v>98</v>
      </c>
      <c r="O771" s="56">
        <v>0.33791298853155177</v>
      </c>
      <c r="P771" s="40">
        <f>Table1[[#This Row],[W (proposed)]]/Table1[[#This Row],[W (curr)]]-1</f>
        <v>0.36034210166821934</v>
      </c>
      <c r="Q771" s="41">
        <f>RANK(Table1[[#This Row],[∆W%]],Table1[∆W%])</f>
        <v>140</v>
      </c>
      <c r="R771" s="48">
        <f>Table1[W (proposed)]-Table1[[#This Row],[W (curr)]]</f>
        <v>0.12176427646844823</v>
      </c>
      <c r="S771" s="46"/>
      <c r="T771" s="47"/>
      <c r="U771" s="47"/>
      <c r="V771" s="47"/>
      <c r="W771" s="47"/>
    </row>
    <row r="772" spans="1:23" s="43" customFormat="1">
      <c r="A772" s="36">
        <v>214132</v>
      </c>
      <c r="B772" s="36" t="s">
        <v>29</v>
      </c>
      <c r="C772" s="36" t="s">
        <v>677</v>
      </c>
      <c r="D772" s="36">
        <v>21413</v>
      </c>
      <c r="E772" s="36">
        <v>2</v>
      </c>
      <c r="F772" s="37">
        <v>45</v>
      </c>
      <c r="G772" s="38">
        <v>6013.7668189557253</v>
      </c>
      <c r="H772" s="38">
        <f>Table1[[#This Row],[Cost]]+IF(Table1[[#This Row],[n]]=0,0,IFERROR(VLOOKUP(Table1[[#This Row],[DRG]],HCPCs,5,0),0))</f>
        <v>6274.678840925063</v>
      </c>
      <c r="I772" s="39">
        <v>0.78880030909508214</v>
      </c>
      <c r="J772" s="39">
        <f>Table1[[#This Row],[W (3M)]]-IFERROR((Table1[[#This Row],[W (3M)]]-Table1[[#This Row],[Adjusted Cost]]*Casemix/TotalCost)*EXP(-a/Table1[[#This Row],[n]]),)</f>
        <v>0.74759943445676713</v>
      </c>
      <c r="K772" s="39">
        <f>VLOOKUP(Table1[[#This Row],[BaseDRG]],BaseDRGTable,13+Table1[[#This Row],[severity]],FALSE)</f>
        <v>0.74759943445676713</v>
      </c>
      <c r="L772" s="39">
        <f>IF(Table1[[#This Row],[W (severity)]]&lt;Table1[[#This Row],[W (curr)]],MAX(Table1[[#This Row],[W (severity)]],0.7*Table1[[#This Row],[W (curr)]]),Table1[[#This Row],[W (severity)]])</f>
        <v>0.87266215712035378</v>
      </c>
      <c r="M772" s="39">
        <f>ROUND(IF(VLOOKUP(Table1[[#This Row],[BaseDRG]],BaseDRGTable,8,0)&gt;0,Table1[[#This Row],[w (limit)]]*Current_CaseMix/$L$797,Table1[[#This Row],[w (limit)]]),10)</f>
        <v>0.93552014880000001</v>
      </c>
      <c r="N772" s="41">
        <f>Table1[[#This Row],[n]]</f>
        <v>45</v>
      </c>
      <c r="O772" s="56">
        <v>1.2466602244576483</v>
      </c>
      <c r="P772" s="40">
        <f>Table1[[#This Row],[W (proposed)]]/Table1[[#This Row],[W (curr)]]-1</f>
        <v>-0.24957889050563709</v>
      </c>
      <c r="Q772" s="41">
        <f>RANK(Table1[[#This Row],[∆W%]],Table1[∆W%])</f>
        <v>762</v>
      </c>
      <c r="R772" s="55">
        <f>Table1[W (proposed)]-Table1[[#This Row],[W (curr)]]</f>
        <v>-0.31114007565764834</v>
      </c>
      <c r="S772" s="46"/>
      <c r="T772" s="47"/>
      <c r="U772" s="47"/>
      <c r="V772" s="47"/>
      <c r="W772" s="47"/>
    </row>
    <row r="773" spans="1:23" s="43" customFormat="1">
      <c r="A773" s="36">
        <v>214133</v>
      </c>
      <c r="B773" s="36" t="s">
        <v>29</v>
      </c>
      <c r="C773" s="36" t="s">
        <v>773</v>
      </c>
      <c r="D773" s="36">
        <v>21413</v>
      </c>
      <c r="E773" s="36">
        <v>3</v>
      </c>
      <c r="F773" s="37">
        <v>47</v>
      </c>
      <c r="G773" s="38">
        <v>19810.256611085591</v>
      </c>
      <c r="H773" s="38">
        <f>Table1[[#This Row],[Cost]]+IF(Table1[[#This Row],[n]]=0,0,IFERROR(VLOOKUP(Table1[[#This Row],[DRG]],HCPCs,5,0),0))</f>
        <v>20053.501369941208</v>
      </c>
      <c r="I773" s="39">
        <v>1.5283004561562503</v>
      </c>
      <c r="J773" s="39">
        <f>Table1[[#This Row],[W (3M)]]-IFERROR((Table1[[#This Row],[W (3M)]]-Table1[[#This Row],[Adjusted Cost]]*Casemix/TotalCost)*EXP(-a/Table1[[#This Row],[n]]),)</f>
        <v>2.372430465934662</v>
      </c>
      <c r="K773" s="39">
        <f>VLOOKUP(Table1[[#This Row],[BaseDRG]],BaseDRGTable,13+Table1[[#This Row],[severity]],FALSE)</f>
        <v>2.372430465934662</v>
      </c>
      <c r="L773" s="39">
        <f>IF(Table1[[#This Row],[W (severity)]]&lt;Table1[[#This Row],[W (curr)]],MAX(Table1[[#This Row],[W (severity)]],0.7*Table1[[#This Row],[W (curr)]]),Table1[[#This Row],[W (severity)]])</f>
        <v>2.372430465934662</v>
      </c>
      <c r="M773" s="39">
        <f>ROUND(IF(VLOOKUP(Table1[[#This Row],[BaseDRG]],BaseDRGTable,8,0)&gt;0,Table1[[#This Row],[w (limit)]]*Current_CaseMix/$L$797,Table1[[#This Row],[w (limit)]]),10)</f>
        <v>2.5433170034999999</v>
      </c>
      <c r="N773" s="41">
        <f>Table1[[#This Row],[n]]</f>
        <v>47</v>
      </c>
      <c r="O773" s="56">
        <v>2.4140721037077562</v>
      </c>
      <c r="P773" s="40">
        <f>Table1[[#This Row],[W (proposed)]]/Table1[[#This Row],[W (curr)]]-1</f>
        <v>5.3538127379765266E-2</v>
      </c>
      <c r="Q773" s="41">
        <f>RANK(Table1[[#This Row],[∆W%]],Table1[∆W%])</f>
        <v>360</v>
      </c>
      <c r="R773" s="55">
        <f>Table1[W (proposed)]-Table1[[#This Row],[W (curr)]]</f>
        <v>0.12924489979224374</v>
      </c>
      <c r="S773" s="46"/>
      <c r="T773" s="47"/>
      <c r="U773" s="47"/>
      <c r="V773" s="47"/>
      <c r="W773" s="47"/>
    </row>
    <row r="774" spans="1:23" s="43" customFormat="1">
      <c r="A774" s="36">
        <v>214141</v>
      </c>
      <c r="B774" s="36" t="s">
        <v>29</v>
      </c>
      <c r="C774" s="36" t="s">
        <v>190</v>
      </c>
      <c r="D774" s="36">
        <v>21414</v>
      </c>
      <c r="E774" s="36">
        <v>1</v>
      </c>
      <c r="F774" s="37">
        <v>0</v>
      </c>
      <c r="G774" s="38">
        <v>0</v>
      </c>
      <c r="H774" s="38">
        <f>Table1[[#This Row],[Cost]]+IF(Table1[[#This Row],[n]]=0,0,IFERROR(VLOOKUP(Table1[[#This Row],[DRG]],HCPCs,5,0),0))</f>
        <v>0</v>
      </c>
      <c r="I774" s="39">
        <v>0.36387933645000003</v>
      </c>
      <c r="J774" s="39">
        <f>Table1[[#This Row],[W (3M)]]-IFERROR((Table1[[#This Row],[W (3M)]]-Table1[[#This Row],[Adjusted Cost]]*Casemix/TotalCost)*EXP(-a/Table1[[#This Row],[n]]),)</f>
        <v>0.36387933645000003</v>
      </c>
      <c r="K774" s="39">
        <f>VLOOKUP(Table1[[#This Row],[BaseDRG]],BaseDRGTable,13+Table1[[#This Row],[severity]],FALSE)</f>
        <v>0.36387933645000003</v>
      </c>
      <c r="L774" s="39">
        <f>IF(Table1[[#This Row],[W (severity)]]&lt;Table1[[#This Row],[W (curr)]],MAX(Table1[[#This Row],[W (severity)]],0.7*Table1[[#This Row],[W (curr)]]),Table1[[#This Row],[W (severity)]])</f>
        <v>0.36387933645000003</v>
      </c>
      <c r="M774" s="39">
        <f>ROUND(IF(VLOOKUP(Table1[[#This Row],[BaseDRG]],BaseDRGTable,8,0)&gt;0,Table1[[#This Row],[w (limit)]]*Current_CaseMix/$L$797,Table1[[#This Row],[w (limit)]]),10)</f>
        <v>0.39008962200000002</v>
      </c>
      <c r="N774" s="41">
        <f>Table1[[#This Row],[n]]</f>
        <v>0</v>
      </c>
      <c r="O774" s="56">
        <v>0.43018734483253551</v>
      </c>
      <c r="P774" s="40">
        <f>Table1[[#This Row],[W (proposed)]]/Table1[[#This Row],[W (curr)]]-1</f>
        <v>-9.3209907995189467E-2</v>
      </c>
      <c r="Q774" s="41">
        <f>RANK(Table1[[#This Row],[∆W%]],Table1[∆W%])</f>
        <v>539</v>
      </c>
      <c r="R774" s="48">
        <f>Table1[W (proposed)]-Table1[[#This Row],[W (curr)]]</f>
        <v>-4.0097722832535487E-2</v>
      </c>
      <c r="S774" s="46"/>
      <c r="T774" s="47"/>
      <c r="U774" s="47"/>
      <c r="V774" s="47"/>
      <c r="W774" s="47"/>
    </row>
    <row r="775" spans="1:23" s="43" customFormat="1">
      <c r="A775" s="36">
        <v>214142</v>
      </c>
      <c r="B775" s="36" t="s">
        <v>29</v>
      </c>
      <c r="C775" s="36" t="s">
        <v>518</v>
      </c>
      <c r="D775" s="36">
        <v>21414</v>
      </c>
      <c r="E775" s="36">
        <v>2</v>
      </c>
      <c r="F775" s="37">
        <v>0</v>
      </c>
      <c r="G775" s="38">
        <v>0</v>
      </c>
      <c r="H775" s="38">
        <f>Table1[[#This Row],[Cost]]+IF(Table1[[#This Row],[n]]=0,0,IFERROR(VLOOKUP(Table1[[#This Row],[DRG]],HCPCs,5,0),0))</f>
        <v>0</v>
      </c>
      <c r="I775" s="39">
        <v>0.77295786040000003</v>
      </c>
      <c r="J775" s="39">
        <f>Table1[[#This Row],[W (3M)]]-IFERROR((Table1[[#This Row],[W (3M)]]-Table1[[#This Row],[Adjusted Cost]]*Casemix/TotalCost)*EXP(-a/Table1[[#This Row],[n]]),)</f>
        <v>0.77295786040000003</v>
      </c>
      <c r="K775" s="39">
        <f>VLOOKUP(Table1[[#This Row],[BaseDRG]],BaseDRGTable,13+Table1[[#This Row],[severity]],FALSE)</f>
        <v>0.77295786040000003</v>
      </c>
      <c r="L775" s="39">
        <f>IF(Table1[[#This Row],[W (severity)]]&lt;Table1[[#This Row],[W (curr)]],MAX(Table1[[#This Row],[W (severity)]],0.7*Table1[[#This Row],[W (curr)]]),Table1[[#This Row],[W (severity)]])</f>
        <v>0.77295786040000003</v>
      </c>
      <c r="M775" s="39">
        <f>ROUND(IF(VLOOKUP(Table1[[#This Row],[BaseDRG]],BaseDRGTable,8,0)&gt;0,Table1[[#This Row],[w (limit)]]*Current_CaseMix/$L$797,Table1[[#This Row],[w (limit)]]),10)</f>
        <v>0.82863413600000002</v>
      </c>
      <c r="N775" s="41">
        <f>Table1[[#This Row],[n]]</f>
        <v>0</v>
      </c>
      <c r="O775" s="56">
        <v>0.78066408923890085</v>
      </c>
      <c r="P775" s="40">
        <f>Table1[[#This Row],[W (proposed)]]/Table1[[#This Row],[W (curr)]]-1</f>
        <v>6.1447743558778356E-2</v>
      </c>
      <c r="Q775" s="41">
        <f>RANK(Table1[[#This Row],[∆W%]],Table1[∆W%])</f>
        <v>349</v>
      </c>
      <c r="R775" s="48">
        <f>Table1[W (proposed)]-Table1[[#This Row],[W (curr)]]</f>
        <v>4.7970046761099172E-2</v>
      </c>
      <c r="S775" s="46"/>
      <c r="T775" s="47"/>
      <c r="U775" s="47"/>
      <c r="V775" s="47"/>
      <c r="W775" s="47"/>
    </row>
    <row r="776" spans="1:23" s="43" customFormat="1">
      <c r="A776" s="36">
        <v>214143</v>
      </c>
      <c r="B776" s="36" t="s">
        <v>29</v>
      </c>
      <c r="C776" s="36" t="s">
        <v>504</v>
      </c>
      <c r="D776" s="36">
        <v>21414</v>
      </c>
      <c r="E776" s="36">
        <v>3</v>
      </c>
      <c r="F776" s="37">
        <v>1</v>
      </c>
      <c r="G776" s="38">
        <v>8176.7075999999997</v>
      </c>
      <c r="H776" s="38">
        <f>Table1[[#This Row],[Cost]]+IF(Table1[[#This Row],[n]]=0,0,IFERROR(VLOOKUP(Table1[[#This Row],[DRG]],HCPCs,5,0),0))</f>
        <v>8176.7075999999997</v>
      </c>
      <c r="I776" s="39">
        <v>1.4658017565499999</v>
      </c>
      <c r="J776" s="39">
        <f>Table1[[#This Row],[W (3M)]]-IFERROR((Table1[[#This Row],[W (3M)]]-Table1[[#This Row],[Adjusted Cost]]*Casemix/TotalCost)*EXP(-a/Table1[[#This Row],[n]]),)</f>
        <v>1.2444860004572795</v>
      </c>
      <c r="K776" s="39">
        <f>VLOOKUP(Table1[[#This Row],[BaseDRG]],BaseDRGTable,13+Table1[[#This Row],[severity]],FALSE)</f>
        <v>1.2444860004572795</v>
      </c>
      <c r="L776" s="39">
        <f>IF(Table1[[#This Row],[W (severity)]]&lt;Table1[[#This Row],[W (curr)]],MAX(Table1[[#This Row],[W (severity)]],0.7*Table1[[#This Row],[W (curr)]]),Table1[[#This Row],[W (severity)]])</f>
        <v>1.2444860004572795</v>
      </c>
      <c r="M776" s="39">
        <f>ROUND(IF(VLOOKUP(Table1[[#This Row],[BaseDRG]],BaseDRGTable,8,0)&gt;0,Table1[[#This Row],[w (limit)]]*Current_CaseMix/$L$797,Table1[[#This Row],[w (limit)]]),10)</f>
        <v>1.3341265218</v>
      </c>
      <c r="N776" s="41">
        <f>Table1[[#This Row],[n]]</f>
        <v>1</v>
      </c>
      <c r="O776" s="56">
        <v>0.9062694524810363</v>
      </c>
      <c r="P776" s="40">
        <f>Table1[[#This Row],[W (proposed)]]/Table1[[#This Row],[W (curr)]]-1</f>
        <v>0.47210801174821304</v>
      </c>
      <c r="Q776" s="41">
        <f>RANK(Table1[[#This Row],[∆W%]],Table1[∆W%])</f>
        <v>111</v>
      </c>
      <c r="R776" s="48">
        <f>Table1[W (proposed)]-Table1[[#This Row],[W (curr)]]</f>
        <v>0.42785706931896372</v>
      </c>
      <c r="S776" s="46"/>
      <c r="T776" s="47"/>
      <c r="U776" s="47"/>
      <c r="V776" s="47"/>
      <c r="W776" s="47"/>
    </row>
    <row r="777" spans="1:23" s="43" customFormat="1">
      <c r="A777" s="36">
        <v>214151</v>
      </c>
      <c r="B777" s="36" t="s">
        <v>29</v>
      </c>
      <c r="C777" s="36" t="s">
        <v>191</v>
      </c>
      <c r="D777" s="36">
        <v>21415</v>
      </c>
      <c r="E777" s="36">
        <v>1</v>
      </c>
      <c r="F777" s="37">
        <v>5</v>
      </c>
      <c r="G777" s="38">
        <v>5830.5999999999995</v>
      </c>
      <c r="H777" s="38">
        <f>Table1[[#This Row],[Cost]]+IF(Table1[[#This Row],[n]]=0,0,IFERROR(VLOOKUP(Table1[[#This Row],[DRG]],HCPCs,5,0),0))</f>
        <v>5830.5999999999995</v>
      </c>
      <c r="I777" s="39">
        <v>0.27518966410000001</v>
      </c>
      <c r="J777" s="39">
        <f>Table1[[#This Row],[W (3M)]]-IFERROR((Table1[[#This Row],[W (3M)]]-Table1[[#This Row],[Adjusted Cost]]*Casemix/TotalCost)*EXP(-a/Table1[[#This Row],[n]]),)</f>
        <v>0.63207863707899348</v>
      </c>
      <c r="K777" s="39">
        <f>VLOOKUP(Table1[[#This Row],[BaseDRG]],BaseDRGTable,13+Table1[[#This Row],[severity]],FALSE)</f>
        <v>0.63207863707899348</v>
      </c>
      <c r="L777" s="39">
        <f>IF(Table1[[#This Row],[W (severity)]]&lt;Table1[[#This Row],[W (curr)]],MAX(Table1[[#This Row],[W (severity)]],0.7*Table1[[#This Row],[W (curr)]]),Table1[[#This Row],[W (severity)]])</f>
        <v>0.63207863707899348</v>
      </c>
      <c r="M777" s="39">
        <f>ROUND(IF(VLOOKUP(Table1[[#This Row],[BaseDRG]],BaseDRGTable,8,0)&gt;0,Table1[[#This Row],[w (limit)]]*Current_CaseMix/$L$797,Table1[[#This Row],[w (limit)]]),10)</f>
        <v>0.67760736020000001</v>
      </c>
      <c r="N777" s="41">
        <f>Table1[[#This Row],[n]]</f>
        <v>5</v>
      </c>
      <c r="O777" s="56">
        <v>0.18005652157554985</v>
      </c>
      <c r="P777" s="40">
        <f>Table1[[#This Row],[W (proposed)]]/Table1[[#This Row],[W (curr)]]-1</f>
        <v>2.7633036241660536</v>
      </c>
      <c r="Q777" s="41">
        <f>RANK(Table1[[#This Row],[∆W%]],Table1[∆W%])</f>
        <v>5</v>
      </c>
      <c r="R777" s="48">
        <f>Table1[W (proposed)]-Table1[[#This Row],[W (curr)]]</f>
        <v>0.49755083862445015</v>
      </c>
      <c r="S777" s="46"/>
      <c r="T777" s="47"/>
      <c r="U777" s="47"/>
      <c r="V777" s="47"/>
      <c r="W777" s="47"/>
    </row>
    <row r="778" spans="1:23" s="43" customFormat="1">
      <c r="A778" s="36">
        <v>214152</v>
      </c>
      <c r="B778" s="36" t="s">
        <v>29</v>
      </c>
      <c r="C778" s="36" t="s">
        <v>511</v>
      </c>
      <c r="D778" s="36">
        <v>21415</v>
      </c>
      <c r="E778" s="36">
        <v>2</v>
      </c>
      <c r="F778" s="37">
        <v>1</v>
      </c>
      <c r="G778" s="38">
        <v>3900</v>
      </c>
      <c r="H778" s="38">
        <f>Table1[[#This Row],[Cost]]+IF(Table1[[#This Row],[n]]=0,0,IFERROR(VLOOKUP(Table1[[#This Row],[DRG]],HCPCs,5,0),0))</f>
        <v>3900</v>
      </c>
      <c r="I778" s="39">
        <v>0.51938831819999998</v>
      </c>
      <c r="J778" s="39">
        <f>Table1[[#This Row],[W (3M)]]-IFERROR((Table1[[#This Row],[W (3M)]]-Table1[[#This Row],[Adjusted Cost]]*Casemix/TotalCost)*EXP(-a/Table1[[#This Row],[n]]),)</f>
        <v>0.49459417018119628</v>
      </c>
      <c r="K778" s="39">
        <f>VLOOKUP(Table1[[#This Row],[BaseDRG]],BaseDRGTable,13+Table1[[#This Row],[severity]],FALSE)</f>
        <v>1.1021148548838648</v>
      </c>
      <c r="L778" s="39">
        <f>IF(Table1[[#This Row],[W (severity)]]&lt;Table1[[#This Row],[W (curr)]],MAX(Table1[[#This Row],[W (severity)]],0.7*Table1[[#This Row],[W (curr)]]),Table1[[#This Row],[W (severity)]])</f>
        <v>1.1021148548838648</v>
      </c>
      <c r="M778" s="39">
        <f>ROUND(IF(VLOOKUP(Table1[[#This Row],[BaseDRG]],BaseDRGTable,8,0)&gt;0,Table1[[#This Row],[w (limit)]]*Current_CaseMix/$L$797,Table1[[#This Row],[w (limit)]]),10)</f>
        <v>1.1815003603000001</v>
      </c>
      <c r="N778" s="41">
        <f>Table1[[#This Row],[n]]</f>
        <v>1</v>
      </c>
      <c r="O778" s="56">
        <v>0.33983563382701498</v>
      </c>
      <c r="P778" s="40">
        <f>Table1[[#This Row],[W (proposed)]]/Table1[[#This Row],[W (curr)]]-1</f>
        <v>2.4766817917082053</v>
      </c>
      <c r="Q778" s="41">
        <f>RANK(Table1[[#This Row],[∆W%]],Table1[∆W%])</f>
        <v>8</v>
      </c>
      <c r="R778" s="48">
        <f>Table1[W (proposed)]-Table1[[#This Row],[W (curr)]]</f>
        <v>0.84166472647298507</v>
      </c>
      <c r="S778" s="46"/>
      <c r="T778" s="47"/>
      <c r="U778" s="47"/>
      <c r="V778" s="47"/>
      <c r="W778" s="47"/>
    </row>
    <row r="779" spans="1:23" s="43" customFormat="1">
      <c r="A779" s="36">
        <v>214153</v>
      </c>
      <c r="B779" s="36" t="s">
        <v>29</v>
      </c>
      <c r="C779" s="36" t="s">
        <v>492</v>
      </c>
      <c r="D779" s="36">
        <v>21415</v>
      </c>
      <c r="E779" s="36">
        <v>3</v>
      </c>
      <c r="F779" s="37">
        <v>5</v>
      </c>
      <c r="G779" s="38">
        <v>8897.4746799999994</v>
      </c>
      <c r="H779" s="38">
        <f>Table1[[#This Row],[Cost]]+IF(Table1[[#This Row],[n]]=0,0,IFERROR(VLOOKUP(Table1[[#This Row],[DRG]],HCPCs,5,0),0))</f>
        <v>8897.4746799999994</v>
      </c>
      <c r="I779" s="39">
        <v>0.67270335795000002</v>
      </c>
      <c r="J779" s="39">
        <f>Table1[[#This Row],[W (3M)]]-IFERROR((Table1[[#This Row],[W (3M)]]-Table1[[#This Row],[Adjusted Cost]]*Casemix/TotalCost)*EXP(-a/Table1[[#This Row],[n]]),)</f>
        <v>1.0019225953489679</v>
      </c>
      <c r="K779" s="39">
        <f>VLOOKUP(Table1[[#This Row],[BaseDRG]],BaseDRGTable,13+Table1[[#This Row],[severity]],FALSE)</f>
        <v>1.2023071144187614</v>
      </c>
      <c r="L779" s="39">
        <f>IF(Table1[[#This Row],[W (severity)]]&lt;Table1[[#This Row],[W (curr)]],MAX(Table1[[#This Row],[W (severity)]],0.7*Table1[[#This Row],[W (curr)]]),Table1[[#This Row],[W (severity)]])</f>
        <v>1.2023071144187614</v>
      </c>
      <c r="M779" s="39">
        <f>ROUND(IF(VLOOKUP(Table1[[#This Row],[BaseDRG]],BaseDRGTable,8,0)&gt;0,Table1[[#This Row],[w (limit)]]*Current_CaseMix/$L$797,Table1[[#This Row],[w (limit)]]),10)</f>
        <v>1.2889094839999999</v>
      </c>
      <c r="N779" s="41">
        <f>Table1[[#This Row],[n]]</f>
        <v>5</v>
      </c>
      <c r="O779" s="56">
        <v>0.44014962219167525</v>
      </c>
      <c r="P779" s="40">
        <f>Table1[[#This Row],[W (proposed)]]/Table1[[#This Row],[W (curr)]]-1</f>
        <v>1.9283439517271899</v>
      </c>
      <c r="Q779" s="41">
        <f>RANK(Table1[[#This Row],[∆W%]],Table1[∆W%])</f>
        <v>14</v>
      </c>
      <c r="R779" s="48">
        <f>Table1[W (proposed)]-Table1[[#This Row],[W (curr)]]</f>
        <v>0.84875986180832474</v>
      </c>
      <c r="S779" s="46"/>
      <c r="T779" s="47"/>
      <c r="U779" s="47"/>
      <c r="V779" s="47"/>
      <c r="W779" s="47"/>
    </row>
    <row r="780" spans="1:23" s="43" customFormat="1">
      <c r="A780" s="36">
        <v>214161</v>
      </c>
      <c r="B780" s="36" t="s">
        <v>29</v>
      </c>
      <c r="C780" s="36" t="s">
        <v>264</v>
      </c>
      <c r="D780" s="36">
        <v>21416</v>
      </c>
      <c r="E780" s="36">
        <v>1</v>
      </c>
      <c r="F780" s="37">
        <v>58</v>
      </c>
      <c r="G780" s="38">
        <v>3445.9609568338556</v>
      </c>
      <c r="H780" s="38">
        <f>Table1[[#This Row],[Cost]]+IF(Table1[[#This Row],[n]]=0,0,IFERROR(VLOOKUP(Table1[[#This Row],[DRG]],HCPCs,5,0),0))</f>
        <v>3445.9609568338556</v>
      </c>
      <c r="I780" s="39">
        <v>0.37640023306744214</v>
      </c>
      <c r="J780" s="39">
        <f>Table1[[#This Row],[W (3M)]]-IFERROR((Table1[[#This Row],[W (3M)]]-Table1[[#This Row],[Adjusted Cost]]*Casemix/TotalCost)*EXP(-a/Table1[[#This Row],[n]]),)</f>
        <v>0.409702196089969</v>
      </c>
      <c r="K780" s="39">
        <f>VLOOKUP(Table1[[#This Row],[BaseDRG]],BaseDRGTable,13+Table1[[#This Row],[severity]],FALSE)</f>
        <v>0.409702196089969</v>
      </c>
      <c r="L780" s="39">
        <f>IF(Table1[[#This Row],[W (severity)]]&lt;Table1[[#This Row],[W (curr)]],MAX(Table1[[#This Row],[W (severity)]],0.7*Table1[[#This Row],[W (curr)]]),Table1[[#This Row],[W (severity)]])</f>
        <v>0.409702196089969</v>
      </c>
      <c r="M780" s="39">
        <f>ROUND(IF(VLOOKUP(Table1[[#This Row],[BaseDRG]],BaseDRGTable,8,0)&gt;0,Table1[[#This Row],[w (limit)]]*Current_CaseMix/$L$797,Table1[[#This Row],[w (limit)]]),10)</f>
        <v>0.43921310940000002</v>
      </c>
      <c r="N780" s="41">
        <f>Table1[[#This Row],[n]]</f>
        <v>58</v>
      </c>
      <c r="O780" s="56">
        <v>0.53873443331425497</v>
      </c>
      <c r="P780" s="40">
        <f>Table1[[#This Row],[W (proposed)]]/Table1[[#This Row],[W (curr)]]-1</f>
        <v>-0.18473169294564484</v>
      </c>
      <c r="Q780" s="41">
        <f>RANK(Table1[[#This Row],[∆W%]],Table1[∆W%])</f>
        <v>625</v>
      </c>
      <c r="R780" s="55">
        <f>Table1[W (proposed)]-Table1[[#This Row],[W (curr)]]</f>
        <v>-9.9521323914254944E-2</v>
      </c>
      <c r="S780" s="46"/>
      <c r="T780" s="47"/>
      <c r="U780" s="47"/>
      <c r="V780" s="47"/>
      <c r="W780" s="47"/>
    </row>
    <row r="781" spans="1:23" s="43" customFormat="1">
      <c r="A781" s="36">
        <v>214162</v>
      </c>
      <c r="B781" s="36" t="s">
        <v>29</v>
      </c>
      <c r="C781" s="36" t="s">
        <v>368</v>
      </c>
      <c r="D781" s="36">
        <v>21416</v>
      </c>
      <c r="E781" s="36">
        <v>2</v>
      </c>
      <c r="F781" s="37">
        <v>119</v>
      </c>
      <c r="G781" s="38">
        <v>4440.1530185340825</v>
      </c>
      <c r="H781" s="38">
        <f>Table1[[#This Row],[Cost]]+IF(Table1[[#This Row],[n]]=0,0,IFERROR(VLOOKUP(Table1[[#This Row],[DRG]],HCPCs,5,0),0))</f>
        <v>4440.1530185340825</v>
      </c>
      <c r="I781" s="39">
        <v>0.6549002739915879</v>
      </c>
      <c r="J781" s="39">
        <f>Table1[[#This Row],[W (3M)]]-IFERROR((Table1[[#This Row],[W (3M)]]-Table1[[#This Row],[Adjusted Cost]]*Casemix/TotalCost)*EXP(-a/Table1[[#This Row],[n]]),)</f>
        <v>0.52934797674050671</v>
      </c>
      <c r="K781" s="39">
        <f>VLOOKUP(Table1[[#This Row],[BaseDRG]],BaseDRGTable,13+Table1[[#This Row],[severity]],FALSE)</f>
        <v>0.52934797674050671</v>
      </c>
      <c r="L781" s="39">
        <f>IF(Table1[[#This Row],[W (severity)]]&lt;Table1[[#This Row],[W (curr)]],MAX(Table1[[#This Row],[W (severity)]],0.7*Table1[[#This Row],[W (curr)]]),Table1[[#This Row],[W (severity)]])</f>
        <v>0.61586053662209095</v>
      </c>
      <c r="M781" s="39">
        <f>ROUND(IF(VLOOKUP(Table1[[#This Row],[BaseDRG]],BaseDRGTable,8,0)&gt;0,Table1[[#This Row],[w (limit)]]*Current_CaseMix/$L$797,Table1[[#This Row],[w (limit)]]),10)</f>
        <v>0.66022106739999997</v>
      </c>
      <c r="N781" s="41">
        <f>Table1[[#This Row],[n]]</f>
        <v>119</v>
      </c>
      <c r="O781" s="56">
        <v>0.87980076660298712</v>
      </c>
      <c r="P781" s="40">
        <f>Table1[[#This Row],[W (proposed)]]/Table1[[#This Row],[W (curr)]]-1</f>
        <v>-0.24957889051496263</v>
      </c>
      <c r="Q781" s="41">
        <f>RANK(Table1[[#This Row],[∆W%]],Table1[∆W%])</f>
        <v>774</v>
      </c>
      <c r="R781" s="55">
        <f>Table1[W (proposed)]-Table1[[#This Row],[W (curr)]]</f>
        <v>-0.21957969920298714</v>
      </c>
      <c r="S781" s="46"/>
      <c r="T781" s="47"/>
      <c r="U781" s="47"/>
      <c r="V781" s="47"/>
      <c r="W781" s="47"/>
    </row>
    <row r="782" spans="1:23" s="43" customFormat="1">
      <c r="A782" s="36">
        <v>214163</v>
      </c>
      <c r="B782" s="36" t="s">
        <v>29</v>
      </c>
      <c r="C782" s="36" t="s">
        <v>645</v>
      </c>
      <c r="D782" s="36">
        <v>21416</v>
      </c>
      <c r="E782" s="36">
        <v>3</v>
      </c>
      <c r="F782" s="37">
        <v>113</v>
      </c>
      <c r="G782" s="38">
        <v>16042.11686334866</v>
      </c>
      <c r="H782" s="38">
        <f>Table1[[#This Row],[Cost]]+IF(Table1[[#This Row],[n]]=0,0,IFERROR(VLOOKUP(Table1[[#This Row],[DRG]],HCPCs,5,0),0))</f>
        <v>16059.355239572524</v>
      </c>
      <c r="I782" s="39">
        <v>1.169499740843529</v>
      </c>
      <c r="J782" s="39">
        <f>Table1[[#This Row],[W (3M)]]-IFERROR((Table1[[#This Row],[W (3M)]]-Table1[[#This Row],[Adjusted Cost]]*Casemix/TotalCost)*EXP(-a/Table1[[#This Row],[n]]),)</f>
        <v>1.9062730912874224</v>
      </c>
      <c r="K782" s="39">
        <f>VLOOKUP(Table1[[#This Row],[BaseDRG]],BaseDRGTable,13+Table1[[#This Row],[severity]],FALSE)</f>
        <v>1.9062730912874224</v>
      </c>
      <c r="L782" s="39">
        <f>IF(Table1[[#This Row],[W (severity)]]&lt;Table1[[#This Row],[W (curr)]],MAX(Table1[[#This Row],[W (severity)]],0.7*Table1[[#This Row],[W (curr)]]),Table1[[#This Row],[W (severity)]])</f>
        <v>1.9062730912874224</v>
      </c>
      <c r="M782" s="39">
        <f>ROUND(IF(VLOOKUP(Table1[[#This Row],[BaseDRG]],BaseDRGTable,8,0)&gt;0,Table1[[#This Row],[w (limit)]]*Current_CaseMix/$L$797,Table1[[#This Row],[w (limit)]]),10)</f>
        <v>2.0435822403000001</v>
      </c>
      <c r="N782" s="41">
        <f>Table1[[#This Row],[n]]</f>
        <v>113</v>
      </c>
      <c r="O782" s="56">
        <v>1.6523129174501119</v>
      </c>
      <c r="P782" s="40">
        <f>Table1[[#This Row],[W (proposed)]]/Table1[[#This Row],[W (curr)]]-1</f>
        <v>0.23680098286328488</v>
      </c>
      <c r="Q782" s="41">
        <f>RANK(Table1[[#This Row],[∆W%]],Table1[∆W%])</f>
        <v>209</v>
      </c>
      <c r="R782" s="55">
        <f>Table1[W (proposed)]-Table1[[#This Row],[W (curr)]]</f>
        <v>0.39126932284988825</v>
      </c>
      <c r="S782" s="46"/>
      <c r="T782" s="47"/>
      <c r="U782" s="47"/>
      <c r="V782" s="47"/>
      <c r="W782" s="47"/>
    </row>
    <row r="783" spans="1:23" s="43" customFormat="1">
      <c r="A783" s="36">
        <v>214171</v>
      </c>
      <c r="B783" s="36" t="s">
        <v>29</v>
      </c>
      <c r="C783" s="36" t="s">
        <v>125</v>
      </c>
      <c r="D783" s="36">
        <v>21417</v>
      </c>
      <c r="E783" s="36">
        <v>1</v>
      </c>
      <c r="F783" s="37">
        <v>90</v>
      </c>
      <c r="G783" s="38">
        <v>2104.4883111646582</v>
      </c>
      <c r="H783" s="38">
        <f>Table1[[#This Row],[Cost]]+IF(Table1[[#This Row],[n]]=0,0,IFERROR(VLOOKUP(Table1[[#This Row],[DRG]],HCPCs,5,0),0))</f>
        <v>2104.4883111646582</v>
      </c>
      <c r="I783" s="39">
        <v>0.58759972466022747</v>
      </c>
      <c r="J783" s="39">
        <f>Table1[[#This Row],[W (3M)]]-IFERROR((Table1[[#This Row],[W (3M)]]-Table1[[#This Row],[Adjusted Cost]]*Casemix/TotalCost)*EXP(-a/Table1[[#This Row],[n]]),)</f>
        <v>0.25347557934030462</v>
      </c>
      <c r="K783" s="39">
        <f>VLOOKUP(Table1[[#This Row],[BaseDRG]],BaseDRGTable,13+Table1[[#This Row],[severity]],FALSE)</f>
        <v>0.25347557934030462</v>
      </c>
      <c r="L783" s="39">
        <f>IF(Table1[[#This Row],[W (severity)]]&lt;Table1[[#This Row],[W (curr)]],MAX(Table1[[#This Row],[W (severity)]],0.7*Table1[[#This Row],[W (curr)]]),Table1[[#This Row],[W (severity)]])</f>
        <v>0.25347557934030462</v>
      </c>
      <c r="M783" s="39">
        <f>ROUND(IF(VLOOKUP(Table1[[#This Row],[BaseDRG]],BaseDRGTable,8,0)&gt;0,Table1[[#This Row],[w (limit)]]*Current_CaseMix/$L$797,Table1[[#This Row],[w (limit)]]),10)</f>
        <v>0.27173346500000001</v>
      </c>
      <c r="N783" s="41">
        <f>Table1[[#This Row],[n]]</f>
        <v>90</v>
      </c>
      <c r="O783" s="56">
        <v>0.3109042482550865</v>
      </c>
      <c r="P783" s="40">
        <f>Table1[[#This Row],[W (proposed)]]/Table1[[#This Row],[W (curr)]]-1</f>
        <v>-0.12598986174980853</v>
      </c>
      <c r="Q783" s="41">
        <f>RANK(Table1[[#This Row],[∆W%]],Table1[∆W%])</f>
        <v>568</v>
      </c>
      <c r="R783" s="48">
        <f>Table1[W (proposed)]-Table1[[#This Row],[W (curr)]]</f>
        <v>-3.9170783255086494E-2</v>
      </c>
      <c r="S783" s="46"/>
      <c r="T783" s="47"/>
      <c r="U783" s="47"/>
      <c r="V783" s="47"/>
      <c r="W783" s="47"/>
    </row>
    <row r="784" spans="1:23" s="43" customFormat="1">
      <c r="A784" s="36">
        <v>214172</v>
      </c>
      <c r="B784" s="36" t="s">
        <v>29</v>
      </c>
      <c r="C784" s="36" t="s">
        <v>617</v>
      </c>
      <c r="D784" s="36">
        <v>21417</v>
      </c>
      <c r="E784" s="36">
        <v>2</v>
      </c>
      <c r="F784" s="37">
        <v>34</v>
      </c>
      <c r="G784" s="38">
        <v>3530.4765636363641</v>
      </c>
      <c r="H784" s="38">
        <f>Table1[[#This Row],[Cost]]+IF(Table1[[#This Row],[n]]=0,0,IFERROR(VLOOKUP(Table1[[#This Row],[DRG]],HCPCs,5,0),0))</f>
        <v>3530.4765636363641</v>
      </c>
      <c r="I784" s="39">
        <v>0.68429953222500017</v>
      </c>
      <c r="J784" s="39">
        <f>Table1[[#This Row],[W (3M)]]-IFERROR((Table1[[#This Row],[W (3M)]]-Table1[[#This Row],[Adjusted Cost]]*Casemix/TotalCost)*EXP(-a/Table1[[#This Row],[n]]),)</f>
        <v>0.42636541387021831</v>
      </c>
      <c r="K784" s="39">
        <f>VLOOKUP(Table1[[#This Row],[BaseDRG]],BaseDRGTable,13+Table1[[#This Row],[severity]],FALSE)</f>
        <v>0.42636541387021831</v>
      </c>
      <c r="L784" s="39">
        <f>IF(Table1[[#This Row],[W (severity)]]&lt;Table1[[#This Row],[W (curr)]],MAX(Table1[[#This Row],[W (severity)]],0.7*Table1[[#This Row],[W (curr)]]),Table1[[#This Row],[W (severity)]])</f>
        <v>0.65801868819166331</v>
      </c>
      <c r="M784" s="39">
        <f>ROUND(IF(VLOOKUP(Table1[[#This Row],[BaseDRG]],BaseDRGTable,8,0)&gt;0,Table1[[#This Row],[w (limit)]]*Current_CaseMix/$L$797,Table1[[#This Row],[w (limit)]]),10)</f>
        <v>0.70541587719999999</v>
      </c>
      <c r="N784" s="41">
        <f>Table1[[#This Row],[n]]</f>
        <v>34</v>
      </c>
      <c r="O784" s="56">
        <v>0.94002669741666189</v>
      </c>
      <c r="P784" s="40">
        <f>Table1[[#This Row],[W (proposed)]]/Table1[[#This Row],[W (curr)]]-1</f>
        <v>-0.24957889053726723</v>
      </c>
      <c r="Q784" s="41">
        <f>RANK(Table1[[#This Row],[∆W%]],Table1[∆W%])</f>
        <v>783</v>
      </c>
      <c r="R784" s="55">
        <f>Table1[W (proposed)]-Table1[[#This Row],[W (curr)]]</f>
        <v>-0.23461082021666191</v>
      </c>
      <c r="S784" s="46"/>
      <c r="T784" s="47"/>
      <c r="U784" s="47"/>
      <c r="V784" s="47"/>
      <c r="W784" s="47"/>
    </row>
    <row r="785" spans="1:23" s="43" customFormat="1">
      <c r="A785" s="36">
        <v>214173</v>
      </c>
      <c r="B785" s="36" t="s">
        <v>29</v>
      </c>
      <c r="C785" s="36" t="s">
        <v>350</v>
      </c>
      <c r="D785" s="36">
        <v>21417</v>
      </c>
      <c r="E785" s="36">
        <v>3</v>
      </c>
      <c r="F785" s="37">
        <v>33</v>
      </c>
      <c r="G785" s="38">
        <v>7189.136621860609</v>
      </c>
      <c r="H785" s="38">
        <f>Table1[[#This Row],[Cost]]+IF(Table1[[#This Row],[n]]=0,0,IFERROR(VLOOKUP(Table1[[#This Row],[DRG]],HCPCs,5,0),0))</f>
        <v>7192.6258642848516</v>
      </c>
      <c r="I785" s="39">
        <v>1.05709778928</v>
      </c>
      <c r="J785" s="39">
        <f>Table1[[#This Row],[W (3M)]]-IFERROR((Table1[[#This Row],[W (3M)]]-Table1[[#This Row],[Adjusted Cost]]*Casemix/TotalCost)*EXP(-a/Table1[[#This Row],[n]]),)</f>
        <v>0.86093509347497887</v>
      </c>
      <c r="K785" s="39">
        <f>VLOOKUP(Table1[[#This Row],[BaseDRG]],BaseDRGTable,13+Table1[[#This Row],[severity]],FALSE)</f>
        <v>0.86093509347497887</v>
      </c>
      <c r="L785" s="39">
        <f>IF(Table1[[#This Row],[W (severity)]]&lt;Table1[[#This Row],[W (curr)]],MAX(Table1[[#This Row],[W (severity)]],0.7*Table1[[#This Row],[W (curr)]]),Table1[[#This Row],[W (severity)]])</f>
        <v>1.5160030288343127</v>
      </c>
      <c r="M785" s="39">
        <f>ROUND(IF(VLOOKUP(Table1[[#This Row],[BaseDRG]],BaseDRGTable,8,0)&gt;0,Table1[[#This Row],[w (limit)]]*Current_CaseMix/$L$797,Table1[[#This Row],[w (limit)]]),10)</f>
        <v>1.6252009642</v>
      </c>
      <c r="N785" s="41">
        <f>Table1[[#This Row],[n]]</f>
        <v>33</v>
      </c>
      <c r="O785" s="56">
        <v>2.1657186126204468</v>
      </c>
      <c r="P785" s="40">
        <f>Table1[[#This Row],[W (proposed)]]/Table1[[#This Row],[W (curr)]]-1</f>
        <v>-0.24957889047572923</v>
      </c>
      <c r="Q785" s="41">
        <f>RANK(Table1[[#This Row],[∆W%]],Table1[∆W%])</f>
        <v>686</v>
      </c>
      <c r="R785" s="55">
        <f>Table1[W (proposed)]-Table1[[#This Row],[W (curr)]]</f>
        <v>-0.54051764842044681</v>
      </c>
      <c r="S785" s="46"/>
      <c r="T785" s="47"/>
      <c r="U785" s="47"/>
      <c r="V785" s="47"/>
      <c r="W785" s="47"/>
    </row>
    <row r="786" spans="1:23" s="43" customFormat="1">
      <c r="A786" s="36">
        <v>224101</v>
      </c>
      <c r="B786" s="36" t="s">
        <v>30</v>
      </c>
      <c r="C786" s="36" t="s">
        <v>245</v>
      </c>
      <c r="D786" s="36">
        <v>22410</v>
      </c>
      <c r="E786" s="36">
        <v>1</v>
      </c>
      <c r="F786" s="37">
        <v>8</v>
      </c>
      <c r="G786" s="38">
        <v>8915.8316375000013</v>
      </c>
      <c r="H786" s="38">
        <f>Table1[[#This Row],[Cost]]+IF(Table1[[#This Row],[n]]=0,0,IFERROR(VLOOKUP(Table1[[#This Row],[DRG]],HCPCs,5,0),0))</f>
        <v>8915.8316375000013</v>
      </c>
      <c r="I786" s="39">
        <v>1.0247012356199998</v>
      </c>
      <c r="J786" s="39">
        <f>Table1[[#This Row],[W (3M)]]-IFERROR((Table1[[#This Row],[W (3M)]]-Table1[[#This Row],[Adjusted Cost]]*Casemix/TotalCost)*EXP(-a/Table1[[#This Row],[n]]),)</f>
        <v>1.0577544599722346</v>
      </c>
      <c r="K786" s="39">
        <f>VLOOKUP(Table1[[#This Row],[BaseDRG]],BaseDRGTable,13+Table1[[#This Row],[severity]],FALSE)</f>
        <v>1.0577544599722346</v>
      </c>
      <c r="L786" s="39">
        <f>IF(Table1[[#This Row],[W (severity)]]&lt;Table1[[#This Row],[W (curr)]],MAX(Table1[[#This Row],[W (severity)]],0.7*Table1[[#This Row],[W (curr)]]),Table1[[#This Row],[W (severity)]])</f>
        <v>1.0577544599722346</v>
      </c>
      <c r="M786" s="39">
        <f>ROUND(IF(VLOOKUP(Table1[[#This Row],[BaseDRG]],BaseDRGTable,8,0)&gt;0,Table1[[#This Row],[w (limit)]]*Current_CaseMix/$L$797,Table1[[#This Row],[w (limit)]]),10)</f>
        <v>1.1339446792000001</v>
      </c>
      <c r="N786" s="41">
        <f>Table1[[#This Row],[n]]</f>
        <v>8</v>
      </c>
      <c r="O786" s="56">
        <v>1.104360202236943</v>
      </c>
      <c r="P786" s="40">
        <f>Table1[[#This Row],[W (proposed)]]/Table1[[#This Row],[W (curr)]]-1</f>
        <v>2.6788793097697772E-2</v>
      </c>
      <c r="Q786" s="41">
        <f>RANK(Table1[[#This Row],[∆W%]],Table1[∆W%])</f>
        <v>383</v>
      </c>
      <c r="R786" s="55">
        <f>Table1[W (proposed)]-Table1[[#This Row],[W (curr)]]</f>
        <v>2.9584476963057105E-2</v>
      </c>
      <c r="S786" s="46"/>
      <c r="T786" s="47"/>
      <c r="U786" s="47"/>
      <c r="V786" s="47"/>
      <c r="W786" s="47"/>
    </row>
    <row r="787" spans="1:23" s="43" customFormat="1">
      <c r="A787" s="36">
        <v>224102</v>
      </c>
      <c r="B787" s="36" t="s">
        <v>30</v>
      </c>
      <c r="C787" s="36" t="s">
        <v>407</v>
      </c>
      <c r="D787" s="36">
        <v>22410</v>
      </c>
      <c r="E787" s="36">
        <v>2</v>
      </c>
      <c r="F787" s="37">
        <v>33</v>
      </c>
      <c r="G787" s="38">
        <v>19671.351205165916</v>
      </c>
      <c r="H787" s="38">
        <f>Table1[[#This Row],[Cost]]+IF(Table1[[#This Row],[n]]=0,0,IFERROR(VLOOKUP(Table1[[#This Row],[DRG]],HCPCs,5,0),0))</f>
        <v>19673.789402319562</v>
      </c>
      <c r="I787" s="39">
        <v>1.3601980785454544</v>
      </c>
      <c r="J787" s="39">
        <f>Table1[[#This Row],[W (3M)]]-IFERROR((Table1[[#This Row],[W (3M)]]-Table1[[#This Row],[Adjusted Cost]]*Casemix/TotalCost)*EXP(-a/Table1[[#This Row],[n]]),)</f>
        <v>2.3182168847170281</v>
      </c>
      <c r="K787" s="39">
        <f>VLOOKUP(Table1[[#This Row],[BaseDRG]],BaseDRGTable,13+Table1[[#This Row],[severity]],FALSE)</f>
        <v>2.3182168847170281</v>
      </c>
      <c r="L787" s="39">
        <f>IF(Table1[[#This Row],[W (severity)]]&lt;Table1[[#This Row],[W (curr)]],MAX(Table1[[#This Row],[W (severity)]],0.7*Table1[[#This Row],[W (curr)]]),Table1[[#This Row],[W (severity)]])</f>
        <v>2.3182168847170281</v>
      </c>
      <c r="M787" s="39">
        <f>ROUND(IF(VLOOKUP(Table1[[#This Row],[BaseDRG]],BaseDRGTable,8,0)&gt;0,Table1[[#This Row],[w (limit)]]*Current_CaseMix/$L$797,Table1[[#This Row],[w (limit)]]),10)</f>
        <v>2.4851984096000002</v>
      </c>
      <c r="N787" s="41">
        <f>Table1[[#This Row],[n]]</f>
        <v>33</v>
      </c>
      <c r="O787" s="56">
        <v>2.6858644915292769</v>
      </c>
      <c r="P787" s="40">
        <f>Table1[[#This Row],[W (proposed)]]/Table1[[#This Row],[W (curr)]]-1</f>
        <v>-7.4711915869970613E-2</v>
      </c>
      <c r="Q787" s="41">
        <f>RANK(Table1[[#This Row],[∆W%]],Table1[∆W%])</f>
        <v>520</v>
      </c>
      <c r="R787" s="55">
        <f>Table1[W (proposed)]-Table1[[#This Row],[W (curr)]]</f>
        <v>-0.20066608192927671</v>
      </c>
      <c r="S787" s="46"/>
      <c r="T787" s="47"/>
      <c r="U787" s="47"/>
      <c r="V787" s="47"/>
      <c r="W787" s="47"/>
    </row>
    <row r="788" spans="1:23" s="43" customFormat="1">
      <c r="A788" s="36">
        <v>224103</v>
      </c>
      <c r="B788" s="36" t="s">
        <v>30</v>
      </c>
      <c r="C788" s="36" t="s">
        <v>433</v>
      </c>
      <c r="D788" s="36">
        <v>22410</v>
      </c>
      <c r="E788" s="36">
        <v>3</v>
      </c>
      <c r="F788" s="37">
        <v>11</v>
      </c>
      <c r="G788" s="38">
        <v>31540.201274756353</v>
      </c>
      <c r="H788" s="38">
        <f>Table1[[#This Row],[Cost]]+IF(Table1[[#This Row],[n]]=0,0,IFERROR(VLOOKUP(Table1[[#This Row],[DRG]],HCPCs,5,0),0))</f>
        <v>31586.129259508733</v>
      </c>
      <c r="I788" s="39">
        <v>1.9322037552666664</v>
      </c>
      <c r="J788" s="39">
        <f>Table1[[#This Row],[W (3M)]]-IFERROR((Table1[[#This Row],[W (3M)]]-Table1[[#This Row],[Adjusted Cost]]*Casemix/TotalCost)*EXP(-a/Table1[[#This Row],[n]]),)</f>
        <v>3.6314380157191168</v>
      </c>
      <c r="K788" s="39">
        <f>VLOOKUP(Table1[[#This Row],[BaseDRG]],BaseDRGTable,13+Table1[[#This Row],[severity]],FALSE)</f>
        <v>3.6314380157191168</v>
      </c>
      <c r="L788" s="39">
        <f>IF(Table1[[#This Row],[W (severity)]]&lt;Table1[[#This Row],[W (curr)]],MAX(Table1[[#This Row],[W (severity)]],0.7*Table1[[#This Row],[W (curr)]]),Table1[[#This Row],[W (severity)]])</f>
        <v>3.6314380157191168</v>
      </c>
      <c r="M788" s="39">
        <f>ROUND(IF(VLOOKUP(Table1[[#This Row],[BaseDRG]],BaseDRGTable,8,0)&gt;0,Table1[[#This Row],[w (limit)]]*Current_CaseMix/$L$797,Table1[[#This Row],[w (limit)]]),10)</f>
        <v>3.8930110641</v>
      </c>
      <c r="N788" s="41">
        <f>Table1[[#This Row],[n]]</f>
        <v>11</v>
      </c>
      <c r="O788" s="56">
        <v>4.059259341417766</v>
      </c>
      <c r="P788" s="40">
        <f>Table1[[#This Row],[W (proposed)]]/Table1[[#This Row],[W (curr)]]-1</f>
        <v>-4.0955322962858753E-2</v>
      </c>
      <c r="Q788" s="41">
        <f>RANK(Table1[[#This Row],[∆W%]],Table1[∆W%])</f>
        <v>485</v>
      </c>
      <c r="R788" s="55">
        <f>Table1[W (proposed)]-Table1[[#This Row],[W (curr)]]</f>
        <v>-0.16624827731776604</v>
      </c>
      <c r="S788" s="46"/>
      <c r="T788" s="47"/>
      <c r="U788" s="47"/>
      <c r="V788" s="47"/>
      <c r="W788" s="47"/>
    </row>
    <row r="789" spans="1:23" s="43" customFormat="1">
      <c r="A789" s="36">
        <v>224111</v>
      </c>
      <c r="B789" s="36" t="s">
        <v>30</v>
      </c>
      <c r="C789" s="36" t="s">
        <v>289</v>
      </c>
      <c r="D789" s="36">
        <v>22411</v>
      </c>
      <c r="E789" s="36">
        <v>1</v>
      </c>
      <c r="F789" s="37">
        <v>86</v>
      </c>
      <c r="G789" s="38">
        <v>3092.8009520753612</v>
      </c>
      <c r="H789" s="38">
        <f>Table1[[#This Row],[Cost]]+IF(Table1[[#This Row],[n]]=0,0,IFERROR(VLOOKUP(Table1[[#This Row],[DRG]],HCPCs,5,0),0))</f>
        <v>3097.5134383443069</v>
      </c>
      <c r="I789" s="39">
        <v>0.4905007003468756</v>
      </c>
      <c r="J789" s="39">
        <f>Table1[[#This Row],[W (3M)]]-IFERROR((Table1[[#This Row],[W (3M)]]-Table1[[#This Row],[Adjusted Cost]]*Casemix/TotalCost)*EXP(-a/Table1[[#This Row],[n]]),)</f>
        <v>0.36981768891705658</v>
      </c>
      <c r="K789" s="39">
        <f>VLOOKUP(Table1[[#This Row],[BaseDRG]],BaseDRGTable,13+Table1[[#This Row],[severity]],FALSE)</f>
        <v>0.36981768891705658</v>
      </c>
      <c r="L789" s="39">
        <f>IF(Table1[[#This Row],[W (severity)]]&lt;Table1[[#This Row],[W (curr)]],MAX(Table1[[#This Row],[W (severity)]],0.7*Table1[[#This Row],[W (curr)]]),Table1[[#This Row],[W (severity)]])</f>
        <v>0.36981768891705658</v>
      </c>
      <c r="M789" s="39">
        <f>ROUND(IF(VLOOKUP(Table1[[#This Row],[BaseDRG]],BaseDRGTable,8,0)&gt;0,Table1[[#This Row],[w (limit)]]*Current_CaseMix/$L$797,Table1[[#This Row],[w (limit)]]),10)</f>
        <v>0.39645571489999998</v>
      </c>
      <c r="N789" s="41">
        <f>Table1[[#This Row],[n]]</f>
        <v>86</v>
      </c>
      <c r="O789" s="56">
        <v>0.45916894442034034</v>
      </c>
      <c r="P789" s="40">
        <f>Table1[[#This Row],[W (proposed)]]/Table1[[#This Row],[W (curr)]]-1</f>
        <v>-0.13657985863898137</v>
      </c>
      <c r="Q789" s="41">
        <f>RANK(Table1[[#This Row],[∆W%]],Table1[∆W%])</f>
        <v>576</v>
      </c>
      <c r="R789" s="55">
        <f>Table1[W (proposed)]-Table1[[#This Row],[W (curr)]]</f>
        <v>-6.2713229520340363E-2</v>
      </c>
      <c r="S789" s="46"/>
      <c r="T789" s="47"/>
      <c r="U789" s="47"/>
      <c r="V789" s="47"/>
      <c r="W789" s="47"/>
    </row>
    <row r="790" spans="1:23" s="43" customFormat="1">
      <c r="A790" s="36">
        <v>224112</v>
      </c>
      <c r="B790" s="36" t="s">
        <v>30</v>
      </c>
      <c r="C790" s="36" t="s">
        <v>393</v>
      </c>
      <c r="D790" s="36">
        <v>22411</v>
      </c>
      <c r="E790" s="36">
        <v>2</v>
      </c>
      <c r="F790" s="37">
        <v>78</v>
      </c>
      <c r="G790" s="38">
        <v>5784.1518649279988</v>
      </c>
      <c r="H790" s="38">
        <f>Table1[[#This Row],[Cost]]+IF(Table1[[#This Row],[n]]=0,0,IFERROR(VLOOKUP(Table1[[#This Row],[DRG]],HCPCs,5,0),0))</f>
        <v>5794.6876768657175</v>
      </c>
      <c r="I790" s="39">
        <v>0.61360049538750072</v>
      </c>
      <c r="J790" s="39">
        <f>Table1[[#This Row],[W (3M)]]-IFERROR((Table1[[#This Row],[W (3M)]]-Table1[[#This Row],[Adjusted Cost]]*Casemix/TotalCost)*EXP(-a/Table1[[#This Row],[n]]),)</f>
        <v>0.68895138688242208</v>
      </c>
      <c r="K790" s="39">
        <f>VLOOKUP(Table1[[#This Row],[BaseDRG]],BaseDRGTable,13+Table1[[#This Row],[severity]],FALSE)</f>
        <v>0.68895138688242208</v>
      </c>
      <c r="L790" s="39">
        <f>IF(Table1[[#This Row],[W (severity)]]&lt;Table1[[#This Row],[W (curr)]],MAX(Table1[[#This Row],[W (severity)]],0.7*Table1[[#This Row],[W (curr)]]),Table1[[#This Row],[W (severity)]])</f>
        <v>0.75972336383425154</v>
      </c>
      <c r="M790" s="39">
        <f>ROUND(IF(VLOOKUP(Table1[[#This Row],[BaseDRG]],BaseDRGTable,8,0)&gt;0,Table1[[#This Row],[w (limit)]]*Current_CaseMix/$L$797,Table1[[#This Row],[w (limit)]]),10)</f>
        <v>0.81444635659999998</v>
      </c>
      <c r="N790" s="41">
        <f>Table1[[#This Row],[n]]</f>
        <v>78</v>
      </c>
      <c r="O790" s="56">
        <v>1.085319091191788</v>
      </c>
      <c r="P790" s="40">
        <f>Table1[[#This Row],[W (proposed)]]/Table1[[#This Row],[W (curr)]]-1</f>
        <v>-0.24957889047574289</v>
      </c>
      <c r="Q790" s="41">
        <f>RANK(Table1[[#This Row],[∆W%]],Table1[∆W%])</f>
        <v>687</v>
      </c>
      <c r="R790" s="55">
        <f>Table1[W (proposed)]-Table1[[#This Row],[W (curr)]]</f>
        <v>-0.27087273459178807</v>
      </c>
      <c r="S790" s="46"/>
      <c r="T790" s="47"/>
      <c r="U790" s="47"/>
      <c r="V790" s="47"/>
      <c r="W790" s="47"/>
    </row>
    <row r="791" spans="1:23" s="43" customFormat="1">
      <c r="A791" s="36">
        <v>224113</v>
      </c>
      <c r="B791" s="36" t="s">
        <v>30</v>
      </c>
      <c r="C791" s="36" t="s">
        <v>372</v>
      </c>
      <c r="D791" s="36">
        <v>22411</v>
      </c>
      <c r="E791" s="36">
        <v>3</v>
      </c>
      <c r="F791" s="37">
        <v>51</v>
      </c>
      <c r="G791" s="38">
        <v>12603.302199789519</v>
      </c>
      <c r="H791" s="38">
        <f>Table1[[#This Row],[Cost]]+IF(Table1[[#This Row],[n]]=0,0,IFERROR(VLOOKUP(Table1[[#This Row],[DRG]],HCPCs,5,0),0))</f>
        <v>12682.268764298096</v>
      </c>
      <c r="I791" s="39">
        <v>0.92319810844999972</v>
      </c>
      <c r="J791" s="39">
        <f>Table1[[#This Row],[W (3M)]]-IFERROR((Table1[[#This Row],[W (3M)]]-Table1[[#This Row],[Adjusted Cost]]*Casemix/TotalCost)*EXP(-a/Table1[[#This Row],[n]]),)</f>
        <v>1.5004151739368479</v>
      </c>
      <c r="K791" s="39">
        <f>VLOOKUP(Table1[[#This Row],[BaseDRG]],BaseDRGTable,13+Table1[[#This Row],[severity]],FALSE)</f>
        <v>1.5004151739368479</v>
      </c>
      <c r="L791" s="39">
        <f>IF(Table1[[#This Row],[W (severity)]]&lt;Table1[[#This Row],[W (curr)]],MAX(Table1[[#This Row],[W (severity)]],0.7*Table1[[#This Row],[W (curr)]]),Table1[[#This Row],[W (severity)]])</f>
        <v>2.0091552439362701</v>
      </c>
      <c r="M791" s="39">
        <f>ROUND(IF(VLOOKUP(Table1[[#This Row],[BaseDRG]],BaseDRGTable,8,0)&gt;0,Table1[[#This Row],[w (limit)]]*Current_CaseMix/$L$797,Table1[[#This Row],[w (limit)]]),10)</f>
        <v>2.1538750105000002</v>
      </c>
      <c r="N791" s="41">
        <f>Table1[[#This Row],[n]]</f>
        <v>51</v>
      </c>
      <c r="O791" s="56">
        <v>2.8702217770518144</v>
      </c>
      <c r="P791" s="40">
        <f>Table1[[#This Row],[W (proposed)]]/Table1[[#This Row],[W (curr)]]-1</f>
        <v>-0.24957889048128501</v>
      </c>
      <c r="Q791" s="41">
        <f>RANK(Table1[[#This Row],[∆W%]],Table1[∆W%])</f>
        <v>692</v>
      </c>
      <c r="R791" s="55">
        <f>Table1[W (proposed)]-Table1[[#This Row],[W (curr)]]</f>
        <v>-0.71634676655181417</v>
      </c>
      <c r="S791" s="46"/>
      <c r="T791" s="47"/>
      <c r="U791" s="47"/>
      <c r="V791" s="47"/>
      <c r="W791" s="47"/>
    </row>
    <row r="792" spans="1:23" s="43" customFormat="1">
      <c r="A792" s="36">
        <v>224121</v>
      </c>
      <c r="B792" s="36" t="s">
        <v>30</v>
      </c>
      <c r="C792" s="36" t="s">
        <v>66</v>
      </c>
      <c r="D792" s="36">
        <v>22412</v>
      </c>
      <c r="E792" s="36">
        <v>1</v>
      </c>
      <c r="F792" s="37">
        <v>70</v>
      </c>
      <c r="G792" s="38">
        <v>3441.7561154505488</v>
      </c>
      <c r="H792" s="38">
        <f>Table1[[#This Row],[Cost]]+IF(Table1[[#This Row],[n]]=0,0,IFERROR(VLOOKUP(Table1[[#This Row],[DRG]],HCPCs,5,0),0))</f>
        <v>3441.7561154505488</v>
      </c>
      <c r="I792" s="39">
        <v>0.26490005095479174</v>
      </c>
      <c r="J792" s="39">
        <f>Table1[[#This Row],[W (3M)]]-IFERROR((Table1[[#This Row],[W (3M)]]-Table1[[#This Row],[Adjusted Cost]]*Casemix/TotalCost)*EXP(-a/Table1[[#This Row],[n]]),)</f>
        <v>0.40801919387097163</v>
      </c>
      <c r="K792" s="39">
        <f>VLOOKUP(Table1[[#This Row],[BaseDRG]],BaseDRGTable,13+Table1[[#This Row],[severity]],FALSE)</f>
        <v>0.40801919387097163</v>
      </c>
      <c r="L792" s="39">
        <f>IF(Table1[[#This Row],[W (severity)]]&lt;Table1[[#This Row],[W (curr)]],MAX(Table1[[#This Row],[W (severity)]],0.7*Table1[[#This Row],[W (curr)]]),Table1[[#This Row],[W (severity)]])</f>
        <v>0.42504783631260495</v>
      </c>
      <c r="M792" s="39">
        <f>ROUND(IF(VLOOKUP(Table1[[#This Row],[BaseDRG]],BaseDRGTable,8,0)&gt;0,Table1[[#This Row],[w (limit)]]*Current_CaseMix/$L$797,Table1[[#This Row],[w (limit)]]),10)</f>
        <v>0.4556640985</v>
      </c>
      <c r="N792" s="41">
        <f>Table1[[#This Row],[n]]</f>
        <v>70</v>
      </c>
      <c r="O792" s="56">
        <v>0.60721119473229279</v>
      </c>
      <c r="P792" s="40">
        <f>Table1[[#This Row],[W (proposed)]]/Table1[[#This Row],[W (curr)]]-1</f>
        <v>-0.24957889042066628</v>
      </c>
      <c r="Q792" s="41">
        <f>RANK(Table1[[#This Row],[∆W%]],Table1[∆W%])</f>
        <v>674</v>
      </c>
      <c r="R792" s="55">
        <f>Table1[W (proposed)]-Table1[[#This Row],[W (curr)]]</f>
        <v>-0.15154709623229279</v>
      </c>
      <c r="S792" s="46"/>
      <c r="T792" s="47"/>
      <c r="U792" s="47"/>
      <c r="V792" s="47"/>
      <c r="W792" s="47"/>
    </row>
    <row r="793" spans="1:23" s="43" customFormat="1">
      <c r="A793" s="36">
        <v>224122</v>
      </c>
      <c r="B793" s="36" t="s">
        <v>30</v>
      </c>
      <c r="C793" s="36" t="s">
        <v>315</v>
      </c>
      <c r="D793" s="36">
        <v>22412</v>
      </c>
      <c r="E793" s="36">
        <v>2</v>
      </c>
      <c r="F793" s="37">
        <v>31</v>
      </c>
      <c r="G793" s="38">
        <v>8073.3160225806487</v>
      </c>
      <c r="H793" s="38">
        <f>Table1[[#This Row],[Cost]]+IF(Table1[[#This Row],[n]]=0,0,IFERROR(VLOOKUP(Table1[[#This Row],[DRG]],HCPCs,5,0),0))</f>
        <v>8073.3160225806487</v>
      </c>
      <c r="I793" s="39">
        <v>0.79609991437313221</v>
      </c>
      <c r="J793" s="39">
        <f>Table1[[#This Row],[W (3M)]]-IFERROR((Table1[[#This Row],[W (3M)]]-Table1[[#This Row],[Adjusted Cost]]*Casemix/TotalCost)*EXP(-a/Table1[[#This Row],[n]]),)</f>
        <v>0.95674830257420784</v>
      </c>
      <c r="K793" s="39">
        <f>VLOOKUP(Table1[[#This Row],[BaseDRG]],BaseDRGTable,13+Table1[[#This Row],[severity]],FALSE)</f>
        <v>0.95674830257420784</v>
      </c>
      <c r="L793" s="39">
        <f>IF(Table1[[#This Row],[W (severity)]]&lt;Table1[[#This Row],[W (curr)]],MAX(Table1[[#This Row],[W (severity)]],0.7*Table1[[#This Row],[W (curr)]]),Table1[[#This Row],[W (severity)]])</f>
        <v>0.95674830257420784</v>
      </c>
      <c r="M793" s="39">
        <f>ROUND(IF(VLOOKUP(Table1[[#This Row],[BaseDRG]],BaseDRGTable,8,0)&gt;0,Table1[[#This Row],[w (limit)]]*Current_CaseMix/$L$797,Table1[[#This Row],[w (limit)]]),10)</f>
        <v>1.0256630325</v>
      </c>
      <c r="N793" s="41">
        <f>Table1[[#This Row],[n]]</f>
        <v>31</v>
      </c>
      <c r="O793" s="56">
        <v>0.61259982487282549</v>
      </c>
      <c r="P793" s="40">
        <f>Table1[[#This Row],[W (proposed)]]/Table1[[#This Row],[W (curr)]]-1</f>
        <v>0.67427901683276792</v>
      </c>
      <c r="Q793" s="41">
        <f>RANK(Table1[[#This Row],[∆W%]],Table1[∆W%])</f>
        <v>57</v>
      </c>
      <c r="R793" s="55">
        <f>Table1[W (proposed)]-Table1[[#This Row],[W (curr)]]</f>
        <v>0.41306320762717452</v>
      </c>
      <c r="S793" s="46"/>
      <c r="T793" s="47"/>
      <c r="U793" s="47"/>
      <c r="V793" s="47"/>
      <c r="W793" s="47"/>
    </row>
    <row r="794" spans="1:23" s="43" customFormat="1">
      <c r="A794" s="36">
        <v>224123</v>
      </c>
      <c r="B794" s="36" t="s">
        <v>30</v>
      </c>
      <c r="C794" s="36" t="s">
        <v>314</v>
      </c>
      <c r="D794" s="36">
        <v>22412</v>
      </c>
      <c r="E794" s="36">
        <v>3</v>
      </c>
      <c r="F794" s="37">
        <v>39</v>
      </c>
      <c r="G794" s="38">
        <v>13305.327049046839</v>
      </c>
      <c r="H794" s="38">
        <f>Table1[[#This Row],[Cost]]+IF(Table1[[#This Row],[n]]=0,0,IFERROR(VLOOKUP(Table1[[#This Row],[DRG]],HCPCs,5,0),0))</f>
        <v>13338.397999716961</v>
      </c>
      <c r="I794" s="39">
        <v>1.5859004468086018</v>
      </c>
      <c r="J794" s="39">
        <f>Table1[[#This Row],[W (3M)]]-IFERROR((Table1[[#This Row],[W (3M)]]-Table1[[#This Row],[Adjusted Cost]]*Casemix/TotalCost)*EXP(-a/Table1[[#This Row],[n]]),)</f>
        <v>1.5876031944538838</v>
      </c>
      <c r="K794" s="39">
        <f>VLOOKUP(Table1[[#This Row],[BaseDRG]],BaseDRGTable,13+Table1[[#This Row],[severity]],FALSE)</f>
        <v>1.5876031944538838</v>
      </c>
      <c r="L794" s="39">
        <f>IF(Table1[[#This Row],[W (severity)]]&lt;Table1[[#This Row],[W (curr)]],MAX(Table1[[#This Row],[W (severity)]],0.7*Table1[[#This Row],[W (curr)]]),Table1[[#This Row],[W (severity)]])</f>
        <v>2.0763545184902168</v>
      </c>
      <c r="M794" s="39">
        <f>ROUND(IF(VLOOKUP(Table1[[#This Row],[BaseDRG]],BaseDRGTable,8,0)&gt;0,Table1[[#This Row],[w (limit)]]*Current_CaseMix/$L$797,Table1[[#This Row],[w (limit)]]),10)</f>
        <v>2.2259146592999999</v>
      </c>
      <c r="N794" s="41">
        <f>Table1[[#This Row],[n]]</f>
        <v>39</v>
      </c>
      <c r="O794" s="57">
        <v>2.9662207407003098</v>
      </c>
      <c r="P794" s="40">
        <f>Table1[[#This Row],[W (proposed)]]/Table1[[#This Row],[W (curr)]]-1</f>
        <v>-0.24957889048592097</v>
      </c>
      <c r="Q794" s="41">
        <f>RANK(Table1[[#This Row],[∆W%]],Table1[∆W%])</f>
        <v>706</v>
      </c>
      <c r="R794" s="55">
        <f>Table1[W (proposed)]-Table1[[#This Row],[W (curr)]]</f>
        <v>-0.74030608140030996</v>
      </c>
      <c r="S794" s="46"/>
      <c r="T794" s="47"/>
      <c r="U794" s="47"/>
      <c r="V794" s="47"/>
      <c r="W794" s="47"/>
    </row>
    <row r="795" spans="1:23">
      <c r="T795" s="47"/>
      <c r="U795" s="47"/>
      <c r="V795" s="47"/>
      <c r="W795" s="47"/>
    </row>
    <row r="796" spans="1:23">
      <c r="H796" s="14" t="s">
        <v>33</v>
      </c>
      <c r="I796" s="14" t="s">
        <v>846</v>
      </c>
      <c r="K796" s="14"/>
      <c r="L796" s="14"/>
      <c r="M796" s="14"/>
      <c r="N796" s="14"/>
      <c r="O796" s="14"/>
      <c r="T796" s="47"/>
      <c r="U796" s="47"/>
      <c r="V796" s="47"/>
      <c r="W796" s="47"/>
    </row>
    <row r="797" spans="1:23">
      <c r="G797" s="76" t="s">
        <v>844</v>
      </c>
      <c r="H797" s="75">
        <f>SUMPRODUCT(WeightUpdate!$F$6:$F$794,WeightUpdate!$H$6:$H$794)</f>
        <v>979156871.22510803</v>
      </c>
      <c r="I797" s="75">
        <f>SUMPRODUCT(WeightUpdate!$F$6:$F$794,WeightUpdate!$I$6:$I$794)</f>
        <v>116546.76446059658</v>
      </c>
      <c r="J797" s="77" t="s">
        <v>845</v>
      </c>
      <c r="K797" s="75">
        <f>SUMPRODUCT(WeightUpdate!$F$6:$F$794,WeightUpdate!$K$6:$K$794)</f>
        <v>116614.32781310503</v>
      </c>
      <c r="L797" s="75">
        <f>SUMPRODUCT(WeightUpdate!$F$6:$F$794,WeightUpdate!$L$6:$L$794)</f>
        <v>121066.65924133454</v>
      </c>
      <c r="M797" s="75">
        <f>SUMPRODUCT(WeightUpdate!$F$6:$F$794,WeightUpdate!$M$6:$M$794)</f>
        <v>129787.10964509197</v>
      </c>
      <c r="N797" s="74"/>
      <c r="O797" s="75">
        <f>SUMPRODUCT(WeightUpdate!$N$6:$N$794,WeightUpdate!$O$6:$O$794)</f>
        <v>129787.10964624505</v>
      </c>
      <c r="T797" s="47"/>
      <c r="U797" s="47"/>
      <c r="V797" s="47"/>
      <c r="W797" s="47"/>
    </row>
    <row r="798" spans="1:23">
      <c r="H798" s="15"/>
      <c r="I798" s="15"/>
      <c r="T798" s="47"/>
      <c r="U798" s="47"/>
      <c r="V798" s="47"/>
      <c r="W798" s="47"/>
    </row>
    <row r="799" spans="1:23">
      <c r="K799" s="73"/>
      <c r="L799" s="73"/>
      <c r="M799" s="73"/>
      <c r="T799" s="47"/>
      <c r="U799" s="47"/>
      <c r="V799" s="47"/>
      <c r="W799" s="47"/>
    </row>
    <row r="800" spans="1:23">
      <c r="T800" s="47"/>
      <c r="U800" s="47"/>
      <c r="V800" s="47"/>
      <c r="W800" s="47"/>
    </row>
  </sheetData>
  <sheetProtection password="C5E5" sheet="1" objects="1" scenarios="1" sort="0" autoFilter="0"/>
  <sortState ref="T17:W38">
    <sortCondition descending="1" ref="W17:W38"/>
  </sortState>
  <dataConsolidate/>
  <mergeCells count="3">
    <mergeCell ref="P4:R4"/>
    <mergeCell ref="U4:W4"/>
    <mergeCell ref="N4:O4"/>
  </mergeCells>
  <conditionalFormatting sqref="M6:M794">
    <cfRule type="dataBar" priority="30">
      <dataBar>
        <cfvo type="min"/>
        <cfvo type="max"/>
        <color rgb="FFFF555A"/>
      </dataBar>
      <extLst>
        <ext xmlns:x14="http://schemas.microsoft.com/office/spreadsheetml/2009/9/main" uri="{B025F937-C7B1-47D3-B67F-A62EFF666E3E}">
          <x14:id>{64A721DC-A632-4288-8AFE-49A301649355}</x14:id>
        </ext>
      </extLst>
    </cfRule>
  </conditionalFormatting>
  <conditionalFormatting sqref="I6:I794">
    <cfRule type="dataBar" priority="25">
      <dataBar>
        <cfvo type="min"/>
        <cfvo type="max"/>
        <color rgb="FF638EC6"/>
      </dataBar>
      <extLst>
        <ext xmlns:x14="http://schemas.microsoft.com/office/spreadsheetml/2009/9/main" uri="{B025F937-C7B1-47D3-B67F-A62EFF666E3E}">
          <x14:id>{7C047904-65D3-4EBD-A811-7B5E3660A8EB}</x14:id>
        </ext>
      </extLst>
    </cfRule>
  </conditionalFormatting>
  <conditionalFormatting sqref="H6:H724">
    <cfRule type="dataBar" priority="22">
      <dataBar>
        <cfvo type="min"/>
        <cfvo type="max"/>
        <color rgb="FF638EC6"/>
      </dataBar>
      <extLst>
        <ext xmlns:x14="http://schemas.microsoft.com/office/spreadsheetml/2009/9/main" uri="{B025F937-C7B1-47D3-B67F-A62EFF666E3E}">
          <x14:id>{90538695-608D-47B2-AB2C-C802AC20230A}</x14:id>
        </ext>
      </extLst>
    </cfRule>
  </conditionalFormatting>
  <conditionalFormatting sqref="W43:W52">
    <cfRule type="dataBar" priority="17">
      <dataBar>
        <cfvo type="min"/>
        <cfvo type="max"/>
        <color rgb="FF008AEF"/>
      </dataBar>
      <extLst>
        <ext xmlns:x14="http://schemas.microsoft.com/office/spreadsheetml/2009/9/main" uri="{B025F937-C7B1-47D3-B67F-A62EFF666E3E}">
          <x14:id>{C096F1B9-5137-400E-8E4E-362C2DF9F908}</x14:id>
        </ext>
      </extLst>
    </cfRule>
  </conditionalFormatting>
  <conditionalFormatting sqref="W58:W68">
    <cfRule type="dataBar" priority="16">
      <dataBar>
        <cfvo type="min"/>
        <cfvo type="max"/>
        <color rgb="FF008AEF"/>
      </dataBar>
      <extLst>
        <ext xmlns:x14="http://schemas.microsoft.com/office/spreadsheetml/2009/9/main" uri="{B025F937-C7B1-47D3-B67F-A62EFF666E3E}">
          <x14:id>{207991DE-E826-43D0-BE01-F876BE9CAF78}</x14:id>
        </ext>
      </extLst>
    </cfRule>
  </conditionalFormatting>
  <conditionalFormatting sqref="W42">
    <cfRule type="dataBar" priority="9">
      <dataBar>
        <cfvo type="min"/>
        <cfvo type="max"/>
        <color rgb="FF008AEF"/>
      </dataBar>
      <extLst>
        <ext xmlns:x14="http://schemas.microsoft.com/office/spreadsheetml/2009/9/main" uri="{B025F937-C7B1-47D3-B67F-A62EFF666E3E}">
          <x14:id>{40F37235-88F4-4E59-A129-25D198415983}</x14:id>
        </ext>
      </extLst>
    </cfRule>
  </conditionalFormatting>
  <conditionalFormatting sqref="W57">
    <cfRule type="dataBar" priority="8">
      <dataBar>
        <cfvo type="min"/>
        <cfvo type="max"/>
        <color rgb="FF008AEF"/>
      </dataBar>
      <extLst>
        <ext xmlns:x14="http://schemas.microsoft.com/office/spreadsheetml/2009/9/main" uri="{B025F937-C7B1-47D3-B67F-A62EFF666E3E}">
          <x14:id>{DAECF8AD-892D-4006-A6A5-1834610D58DE}</x14:id>
        </ext>
      </extLst>
    </cfRule>
  </conditionalFormatting>
  <conditionalFormatting sqref="P6:P794">
    <cfRule type="dataBar" priority="33">
      <dataBar>
        <cfvo type="min"/>
        <cfvo type="max"/>
        <color rgb="FFFF555A"/>
      </dataBar>
      <extLst>
        <ext xmlns:x14="http://schemas.microsoft.com/office/spreadsheetml/2009/9/main" uri="{B025F937-C7B1-47D3-B67F-A62EFF666E3E}">
          <x14:id>{3815F0EA-3E89-437A-8F4F-301F869F6A62}</x14:id>
        </ext>
      </extLst>
    </cfRule>
  </conditionalFormatting>
  <conditionalFormatting sqref="G6:G794">
    <cfRule type="dataBar" priority="6">
      <dataBar>
        <cfvo type="min"/>
        <cfvo type="max"/>
        <color rgb="FF638EC6"/>
      </dataBar>
      <extLst>
        <ext xmlns:x14="http://schemas.microsoft.com/office/spreadsheetml/2009/9/main" uri="{B025F937-C7B1-47D3-B67F-A62EFF666E3E}">
          <x14:id>{B31DC0A3-06CC-4501-B39F-F17E73F023F4}</x14:id>
        </ext>
      </extLst>
    </cfRule>
  </conditionalFormatting>
  <conditionalFormatting sqref="F6:F794">
    <cfRule type="dataBar" priority="46">
      <dataBar>
        <cfvo type="min"/>
        <cfvo type="max"/>
        <color rgb="FF638EC6"/>
      </dataBar>
      <extLst>
        <ext xmlns:x14="http://schemas.microsoft.com/office/spreadsheetml/2009/9/main" uri="{B025F937-C7B1-47D3-B67F-A62EFF666E3E}">
          <x14:id>{52B18BED-9B8C-4F17-9106-F8E933BFCCC1}</x14:id>
        </ext>
      </extLst>
    </cfRule>
  </conditionalFormatting>
  <conditionalFormatting sqref="W11">
    <cfRule type="dataBar" priority="2">
      <dataBar>
        <cfvo type="min"/>
        <cfvo type="max"/>
        <color rgb="FF008AEF"/>
      </dataBar>
      <extLst>
        <ext xmlns:x14="http://schemas.microsoft.com/office/spreadsheetml/2009/9/main" uri="{B025F937-C7B1-47D3-B67F-A62EFF666E3E}">
          <x14:id>{AE84662A-4A8C-4C24-AE78-5E592E49D861}</x14:id>
        </ext>
      </extLst>
    </cfRule>
  </conditionalFormatting>
  <conditionalFormatting sqref="W12:W13">
    <cfRule type="dataBar" priority="1">
      <dataBar>
        <cfvo type="min"/>
        <cfvo type="max"/>
        <color rgb="FF008AEF"/>
      </dataBar>
      <extLst>
        <ext xmlns:x14="http://schemas.microsoft.com/office/spreadsheetml/2009/9/main" uri="{B025F937-C7B1-47D3-B67F-A62EFF666E3E}">
          <x14:id>{1FF25808-A357-48D5-9039-629DE8FD7FDC}</x14:id>
        </ext>
      </extLst>
    </cfRule>
  </conditionalFormatting>
  <conditionalFormatting sqref="W6:W10 W14:W38">
    <cfRule type="dataBar" priority="49">
      <dataBar>
        <cfvo type="min"/>
        <cfvo type="max"/>
        <color rgb="FF008AEF"/>
      </dataBar>
      <extLst>
        <ext xmlns:x14="http://schemas.microsoft.com/office/spreadsheetml/2009/9/main" uri="{B025F937-C7B1-47D3-B67F-A62EFF666E3E}">
          <x14:id>{96790F35-6272-4D42-9891-6CC7B9411BF2}</x14:id>
        </ext>
      </extLst>
    </cfRule>
  </conditionalFormatting>
  <dataValidations disablePrompts="1" count="17">
    <dataValidation allowBlank="1" showInputMessage="1" showErrorMessage="1" promptTitle="W severity" prompt="Review all weights and ensure that for every BaseDRG the weight of severity 1 &lt; weight of severity 2 &lt; weight of severity 3 - as in Sheet &quot;Monotonicity&quot;" sqref="K5:L5"/>
    <dataValidation allowBlank="1" showInputMessage="1" showErrorMessage="1" promptTitle="W(proposed)" prompt="Ensure All product Casemix remains constant" sqref="M5"/>
    <dataValidation allowBlank="1" showInputMessage="1" showErrorMessage="1" promptTitle="Cost" prompt="Average cost of Claim, calculated as per Method before HCPCs new _x000a_adjustment" sqref="G5"/>
    <dataValidation allowBlank="1" showInputMessage="1" showErrorMessage="1" promptTitle="Count n by DRG" prompt="2012 through 2013Q3 Inpatient Claims Count using the DRG Grouper 2.3" sqref="F5"/>
    <dataValidation allowBlank="1" showInputMessage="1" showErrorMessage="1" promptTitle="Severity" prompt="Severity of DRG -- This is the last digit in the DRG" sqref="E5"/>
    <dataValidation allowBlank="1" showInputMessage="1" showErrorMessage="1" promptTitle="BaseDRG" prompt="The BaseDRG characterises the DRG -- it is generally the first 5 digits of the DRG" sqref="D5"/>
    <dataValidation allowBlank="1" showInputMessage="1" showErrorMessage="1" promptTitle="MDC" prompt="Medical Diagnostic Category" sqref="B5"/>
    <dataValidation allowBlank="1" showInputMessage="1" showErrorMessage="1" promptTitle="W Weight" prompt="Relative Weight for a particular DRG, as developed by 3M and published on August 2010 Mandatory Tarrif" sqref="I5"/>
    <dataValidation allowBlank="1" showInputMessage="1" showErrorMessage="1" promptTitle="w (cred)" prompt="Use credibility-weighted cost to recalculate weight_x000a_W' = W- (W-W*)*exp(-a/n)_x000a_This mixes the new weight W' and the new calculation W* on the basis of how many data points n are available._x000a_W* = Cost*Casemix/TotalCost_x000a_" sqref="J5"/>
    <dataValidation allowBlank="1" showInputMessage="1" showErrorMessage="1" promptTitle="Correlation" prompt="The main aim of the Weight update is to improve the correlation between Cost and Weights.In other words, the DRGs should accurately reflect the average Cost of the Claims within it." sqref="H1"/>
    <dataValidation allowBlank="1" showInputMessage="1" showErrorMessage="1" promptTitle="Rank" prompt="Rank of DRG with respect to how much the weight has changed" sqref="Q5"/>
    <dataValidation allowBlank="1" showInputMessage="1" showErrorMessage="1" promptTitle="a" prompt="Credibility constant, which shapes how much credibilty to give to Cost data versus old 3M weights." sqref="J4"/>
    <dataValidation allowBlank="1" showInputMessage="1" showErrorMessage="1" promptTitle="Description" prompt="DRG Description as defined by IR DRG grouper" sqref="C5"/>
    <dataValidation allowBlank="1" showInputMessage="1" showErrorMessage="1" promptTitle="Current Count by DRG" prompt="2012 through 2013Q1 Inpatient Claim Count using the Grouper 2.3" sqref="N5"/>
    <dataValidation allowBlank="1" showInputMessage="1" showErrorMessage="1" promptTitle="Current DRG Weight " prompt="Current DRG Weight as updated on Oct 2012: using 2011 claimdata and 2012 Manadatory Tariff" sqref="O5"/>
    <dataValidation allowBlank="1" showInputMessage="1" showErrorMessage="1" promptTitle="Weight Change" prompt="Weight change = Wproposed-Wcurrent" sqref="R5"/>
    <dataValidation allowBlank="1" showInputMessage="1" showErrorMessage="1" promptTitle="Adjusted Cost" prompt="Average cost of Claim calculated per Current Method Ajusted for HCPCs cost using 2013 collected HCPCs price list directly from most providers, see HCPCs Adjustment &amp; Queries tab_x000a_" sqref="H5"/>
  </dataValidations>
  <hyperlinks>
    <hyperlink ref="V1" r:id="rId1" display="130928 Source 2012_2013 newBasic.xlsx"/>
  </hyperlinks>
  <pageMargins left="0.7" right="0.7" top="0.75" bottom="0.75" header="0.3" footer="0.3"/>
  <pageSetup paperSize="9" scale="10" orientation="landscape" r:id="rId2"/>
  <drawing r:id="rId3"/>
  <tableParts count="1">
    <tablePart r:id="rId4"/>
  </tableParts>
  <extLst>
    <ext xmlns:x14="http://schemas.microsoft.com/office/spreadsheetml/2009/9/main" uri="{78C0D931-6437-407d-A8EE-F0AAD7539E65}">
      <x14:conditionalFormattings>
        <x14:conditionalFormatting xmlns:xm="http://schemas.microsoft.com/office/excel/2006/main">
          <x14:cfRule type="dataBar" id="{64A721DC-A632-4288-8AFE-49A301649355}">
            <x14:dataBar minLength="0" maxLength="100" gradient="0">
              <x14:cfvo type="autoMin"/>
              <x14:cfvo type="autoMax"/>
              <x14:negativeFillColor rgb="FFFF0000"/>
              <x14:axisColor rgb="FF000000"/>
            </x14:dataBar>
          </x14:cfRule>
          <xm:sqref>M6:M794</xm:sqref>
        </x14:conditionalFormatting>
        <x14:conditionalFormatting xmlns:xm="http://schemas.microsoft.com/office/excel/2006/main">
          <x14:cfRule type="dataBar" id="{7C047904-65D3-4EBD-A811-7B5E3660A8EB}">
            <x14:dataBar minLength="0" maxLength="100" gradient="0">
              <x14:cfvo type="autoMin"/>
              <x14:cfvo type="autoMax"/>
              <x14:negativeFillColor rgb="FFFF0000"/>
              <x14:axisColor rgb="FF000000"/>
            </x14:dataBar>
          </x14:cfRule>
          <xm:sqref>I6:I794</xm:sqref>
        </x14:conditionalFormatting>
        <x14:conditionalFormatting xmlns:xm="http://schemas.microsoft.com/office/excel/2006/main">
          <x14:cfRule type="dataBar" id="{90538695-608D-47B2-AB2C-C802AC20230A}">
            <x14:dataBar minLength="0" maxLength="100" gradient="0">
              <x14:cfvo type="min"/>
              <x14:cfvo type="max"/>
              <x14:negativeFillColor rgb="FFFF0000"/>
              <x14:axisColor rgb="FF000000"/>
            </x14:dataBar>
          </x14:cfRule>
          <xm:sqref>H6:H724</xm:sqref>
        </x14:conditionalFormatting>
        <x14:conditionalFormatting xmlns:xm="http://schemas.microsoft.com/office/excel/2006/main">
          <x14:cfRule type="dataBar" id="{C096F1B9-5137-400E-8E4E-362C2DF9F908}">
            <x14:dataBar minLength="0" maxLength="100" gradient="0">
              <x14:cfvo type="autoMin"/>
              <x14:cfvo type="autoMax"/>
              <x14:negativeFillColor rgb="FFFF0000"/>
              <x14:axisColor rgb="FF000000"/>
            </x14:dataBar>
          </x14:cfRule>
          <xm:sqref>W43:W52</xm:sqref>
        </x14:conditionalFormatting>
        <x14:conditionalFormatting xmlns:xm="http://schemas.microsoft.com/office/excel/2006/main">
          <x14:cfRule type="dataBar" id="{207991DE-E826-43D0-BE01-F876BE9CAF78}">
            <x14:dataBar minLength="0" maxLength="100" gradient="0">
              <x14:cfvo type="autoMin"/>
              <x14:cfvo type="autoMax"/>
              <x14:negativeFillColor rgb="FFFF0000"/>
              <x14:axisColor rgb="FF000000"/>
            </x14:dataBar>
          </x14:cfRule>
          <xm:sqref>W58:W68</xm:sqref>
        </x14:conditionalFormatting>
        <x14:conditionalFormatting xmlns:xm="http://schemas.microsoft.com/office/excel/2006/main">
          <x14:cfRule type="dataBar" id="{40F37235-88F4-4E59-A129-25D198415983}">
            <x14:dataBar minLength="0" maxLength="100" gradient="0">
              <x14:cfvo type="autoMin"/>
              <x14:cfvo type="autoMax"/>
              <x14:negativeFillColor rgb="FFFF0000"/>
              <x14:axisColor rgb="FF000000"/>
            </x14:dataBar>
          </x14:cfRule>
          <xm:sqref>W42</xm:sqref>
        </x14:conditionalFormatting>
        <x14:conditionalFormatting xmlns:xm="http://schemas.microsoft.com/office/excel/2006/main">
          <x14:cfRule type="dataBar" id="{DAECF8AD-892D-4006-A6A5-1834610D58DE}">
            <x14:dataBar minLength="0" maxLength="100" gradient="0">
              <x14:cfvo type="autoMin"/>
              <x14:cfvo type="autoMax"/>
              <x14:negativeFillColor rgb="FFFF0000"/>
              <x14:axisColor rgb="FF000000"/>
            </x14:dataBar>
          </x14:cfRule>
          <xm:sqref>W57</xm:sqref>
        </x14:conditionalFormatting>
        <x14:conditionalFormatting xmlns:xm="http://schemas.microsoft.com/office/excel/2006/main">
          <x14:cfRule type="dataBar" id="{3815F0EA-3E89-437A-8F4F-301F869F6A62}">
            <x14:dataBar minLength="0" maxLength="100" gradient="0">
              <x14:cfvo type="autoMin"/>
              <x14:cfvo type="autoMax"/>
              <x14:negativeFillColor rgb="FFFF0000"/>
              <x14:axisColor rgb="FF000000"/>
            </x14:dataBar>
          </x14:cfRule>
          <xm:sqref>P6:P794</xm:sqref>
        </x14:conditionalFormatting>
        <x14:conditionalFormatting xmlns:xm="http://schemas.microsoft.com/office/excel/2006/main">
          <x14:cfRule type="dataBar" id="{B31DC0A3-06CC-4501-B39F-F17E73F023F4}">
            <x14:dataBar minLength="0" maxLength="100" gradient="0">
              <x14:cfvo type="min"/>
              <x14:cfvo type="max"/>
              <x14:negativeFillColor rgb="FFFF0000"/>
              <x14:axisColor rgb="FF000000"/>
            </x14:dataBar>
          </x14:cfRule>
          <xm:sqref>G6:G794</xm:sqref>
        </x14:conditionalFormatting>
        <x14:conditionalFormatting xmlns:xm="http://schemas.microsoft.com/office/excel/2006/main">
          <x14:cfRule type="dataBar" id="{52B18BED-9B8C-4F17-9106-F8E933BFCCC1}">
            <x14:dataBar minLength="0" maxLength="100" gradient="0">
              <x14:cfvo type="autoMin"/>
              <x14:cfvo type="max"/>
              <x14:negativeFillColor rgb="FFFF0000"/>
              <x14:axisColor rgb="FF000000"/>
            </x14:dataBar>
          </x14:cfRule>
          <xm:sqref>F6:F794</xm:sqref>
        </x14:conditionalFormatting>
        <x14:conditionalFormatting xmlns:xm="http://schemas.microsoft.com/office/excel/2006/main">
          <x14:cfRule type="dataBar" id="{AE84662A-4A8C-4C24-AE78-5E592E49D861}">
            <x14:dataBar minLength="0" maxLength="100" gradient="0">
              <x14:cfvo type="autoMin"/>
              <x14:cfvo type="autoMax"/>
              <x14:negativeFillColor rgb="FFFF0000"/>
              <x14:axisColor rgb="FF000000"/>
            </x14:dataBar>
          </x14:cfRule>
          <xm:sqref>W11</xm:sqref>
        </x14:conditionalFormatting>
        <x14:conditionalFormatting xmlns:xm="http://schemas.microsoft.com/office/excel/2006/main">
          <x14:cfRule type="dataBar" id="{1FF25808-A357-48D5-9039-629DE8FD7FDC}">
            <x14:dataBar minLength="0" maxLength="100" gradient="0">
              <x14:cfvo type="autoMin"/>
              <x14:cfvo type="autoMax"/>
              <x14:negativeFillColor rgb="FFFF0000"/>
              <x14:axisColor rgb="FF000000"/>
            </x14:dataBar>
          </x14:cfRule>
          <xm:sqref>W12:W13</xm:sqref>
        </x14:conditionalFormatting>
        <x14:conditionalFormatting xmlns:xm="http://schemas.microsoft.com/office/excel/2006/main">
          <x14:cfRule type="dataBar" id="{96790F35-6272-4D42-9891-6CC7B9411BF2}">
            <x14:dataBar minLength="0" maxLength="100" gradient="0">
              <x14:cfvo type="autoMin"/>
              <x14:cfvo type="autoMax"/>
              <x14:negativeFillColor rgb="FFFF0000"/>
              <x14:axisColor rgb="FF000000"/>
            </x14:dataBar>
          </x14:cfRule>
          <xm:sqref>W6:W10 W14:W38</xm:sqref>
        </x14:conditionalFormatting>
      </x14:conditionalFormattings>
    </ext>
    <ext xmlns:x14="http://schemas.microsoft.com/office/spreadsheetml/2009/9/main" uri="{05C60535-1F16-4fd2-B633-F4F36F0B64E0}">
      <x14:sparklineGroups xmlns:xm="http://schemas.microsoft.com/office/excel/2006/main">
        <x14:sparklineGroup manualMax="0" manualMin="0" displayEmptyCellsAs="gap">
          <x14:colorSeries theme="4"/>
          <x14:colorNegative theme="5"/>
          <x14:colorAxis rgb="FF000000"/>
          <x14:colorMarkers theme="4" tint="-0.499984740745262"/>
          <x14:colorFirst theme="4" tint="0.39997558519241921"/>
          <x14:colorLast theme="4" tint="0.39997558519241921"/>
          <x14:colorHigh theme="4"/>
          <x14:colorLow theme="4"/>
          <x14:sparklines>
            <x14:sparkline>
              <xm:f>WeightUpdate!I6:I794</xm:f>
              <xm:sqref>I4</xm:sqref>
            </x14:sparkline>
          </x14:sparklines>
        </x14:sparklineGroup>
        <x14:sparklineGroup manualMax="0" manualMin="0" displayEmptyCellsAs="gap">
          <x14:colorSeries rgb="FF638EC6"/>
          <x14:colorNegative theme="5"/>
          <x14:colorAxis rgb="FF000000"/>
          <x14:colorMarkers theme="4" tint="-0.499984740745262"/>
          <x14:colorFirst theme="4" tint="0.39997558519241921"/>
          <x14:colorLast theme="4" tint="0.39997558519241921"/>
          <x14:colorHigh theme="4"/>
          <x14:colorLow theme="4"/>
          <x14:sparklines>
            <x14:sparkline>
              <xm:f>WeightUpdate!F6:F794</xm:f>
              <xm:sqref>F4</xm:sqref>
            </x14:sparkline>
            <x14:sparkline>
              <xm:f>WeightUpdate!G6:G794</xm:f>
              <xm:sqref>G4</xm:sqref>
            </x14:sparkline>
          </x14:sparklines>
        </x14:sparklineGroup>
        <x14:sparklineGroup manualMax="0" manualMin="0" displayEmptyCellsAs="gap">
          <x14:colorSeries rgb="FF638EC6"/>
          <x14:colorNegative theme="5"/>
          <x14:colorAxis rgb="FF000000"/>
          <x14:colorMarkers theme="4" tint="-0.499984740745262"/>
          <x14:colorFirst theme="4" tint="0.39997558519241921"/>
          <x14:colorLast theme="4" tint="0.39997558519241921"/>
          <x14:colorHigh theme="4"/>
          <x14:colorLow theme="4"/>
          <x14:sparklines>
            <x14:sparkline>
              <xm:f>WeightUpdate!H6:H794</xm:f>
              <xm:sqref>H4</xm:sqref>
            </x14:sparkline>
          </x14:sparklines>
        </x14:sparklineGroup>
        <x14:sparklineGroup manualMax="0" manualMin="0" displayEmptyCellsAs="gap">
          <x14:colorSeries rgb="FFC00000"/>
          <x14:colorNegative theme="4"/>
          <x14:colorAxis rgb="FF000000"/>
          <x14:colorMarkers rgb="FFC00000"/>
          <x14:colorFirst theme="9" tint="0.39997558519241921"/>
          <x14:colorLast theme="9" tint="0.39997558519241921"/>
          <x14:colorHigh theme="9"/>
          <x14:colorLow theme="9"/>
          <x14:sparklines>
            <x14:sparkline>
              <xm:f>WeightUpdate!M6:M794</xm:f>
              <xm:sqref>M4</xm:sqref>
            </x14:sparkline>
          </x14:sparklines>
        </x14:sparklineGroup>
      </x14:sparklineGroup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R266"/>
  <sheetViews>
    <sheetView showGridLines="0" workbookViewId="0">
      <pane ySplit="2" topLeftCell="A3" activePane="bottomLeft" state="frozen"/>
      <selection pane="bottomLeft" activeCell="I7" sqref="I7"/>
    </sheetView>
  </sheetViews>
  <sheetFormatPr defaultColWidth="9.140625" defaultRowHeight="15"/>
  <cols>
    <col min="1" max="1" width="8.28515625" style="20" customWidth="1"/>
    <col min="2" max="2" width="6.5703125" style="20" customWidth="1"/>
    <col min="3" max="3" width="8" style="20" customWidth="1"/>
    <col min="4" max="4" width="6.140625" style="20" customWidth="1"/>
    <col min="5" max="7" width="7" style="20" customWidth="1"/>
    <col min="8" max="8" width="8.28515625" style="20" customWidth="1"/>
    <col min="9" max="11" width="5.85546875" style="20" customWidth="1"/>
    <col min="12" max="12" width="11.42578125" style="20" customWidth="1"/>
    <col min="13" max="13" width="10.42578125" style="20" bestFit="1" customWidth="1"/>
    <col min="14" max="16" width="8.42578125" style="20" bestFit="1" customWidth="1"/>
    <col min="17" max="16384" width="9.140625" style="20"/>
  </cols>
  <sheetData>
    <row r="1" spans="1:18">
      <c r="A1" s="17"/>
      <c r="B1" s="19" t="s">
        <v>5</v>
      </c>
      <c r="C1" s="19"/>
      <c r="D1" s="19"/>
      <c r="E1" s="19" t="s">
        <v>4</v>
      </c>
      <c r="F1" s="19"/>
      <c r="G1" s="19"/>
      <c r="H1" s="17"/>
      <c r="I1" s="17" t="s">
        <v>32</v>
      </c>
      <c r="J1" s="17"/>
      <c r="K1" s="17"/>
      <c r="L1" s="17"/>
      <c r="M1" s="17"/>
      <c r="N1" s="17" t="s">
        <v>34</v>
      </c>
      <c r="O1" s="17"/>
      <c r="P1" s="17"/>
    </row>
    <row r="2" spans="1:18">
      <c r="A2" s="17" t="s">
        <v>7</v>
      </c>
      <c r="B2" s="17">
        <v>1</v>
      </c>
      <c r="C2" s="17">
        <v>2</v>
      </c>
      <c r="D2" s="17">
        <v>3</v>
      </c>
      <c r="E2" s="17">
        <v>1</v>
      </c>
      <c r="F2" s="17">
        <v>2</v>
      </c>
      <c r="G2" s="17">
        <v>3</v>
      </c>
      <c r="H2" s="17" t="s">
        <v>8</v>
      </c>
      <c r="I2" s="17">
        <v>1</v>
      </c>
      <c r="J2" s="17">
        <v>2</v>
      </c>
      <c r="K2" s="17">
        <v>3</v>
      </c>
      <c r="L2" s="17" t="s">
        <v>35</v>
      </c>
      <c r="M2" s="17" t="s">
        <v>36</v>
      </c>
      <c r="N2" s="17">
        <v>1</v>
      </c>
      <c r="O2" s="17">
        <v>2</v>
      </c>
      <c r="P2" s="17">
        <v>3</v>
      </c>
      <c r="Q2" s="17" t="s">
        <v>35</v>
      </c>
    </row>
    <row r="3" spans="1:18">
      <c r="A3" s="21">
        <v>1101</v>
      </c>
      <c r="B3" s="22">
        <f>INDEX(WeightUpdate!$I$6:$I$794,MATCH($A3*10+B$2,WeightUpdate!$A$6:$A$794,0))</f>
        <v>2.7696000000000001</v>
      </c>
      <c r="C3" s="22">
        <f>INDEX(WeightUpdate!$I$6:$I$794,MATCH($A3*10+C$2,WeightUpdate!$A$6:$A$794,0))</f>
        <v>4.6879999999999997</v>
      </c>
      <c r="D3" s="22">
        <f>INDEX(WeightUpdate!$I$6:$I$794,MATCH($A3*10+D$2,WeightUpdate!$A$6:$A$794,0))</f>
        <v>9.0754000000000001</v>
      </c>
      <c r="E3" s="23">
        <f>INDEX(WeightUpdate!$F$6:$F$794,MATCH($A3*10+E$2,WeightUpdate!$A$6:$A$794,0))</f>
        <v>4</v>
      </c>
      <c r="F3" s="23">
        <f>INDEX(WeightUpdate!$F$6:$F$794,MATCH($A3*10+F$2,WeightUpdate!$A$6:$A$794,0))</f>
        <v>1</v>
      </c>
      <c r="G3" s="23">
        <f>INDEX(WeightUpdate!$F$6:$F$794,MATCH($A3*10+G$2,WeightUpdate!$A$6:$A$794,0))</f>
        <v>4</v>
      </c>
      <c r="H3" s="23">
        <f>E3+F3+G3</f>
        <v>9</v>
      </c>
      <c r="I3" s="22">
        <f>INDEX(WeightUpdate!$J$6:$J$794,MATCH($A3*10+I$2,WeightUpdate!$A$6:$A$794,0))</f>
        <v>3.4143319189595016</v>
      </c>
      <c r="J3" s="22">
        <f>INDEX(WeightUpdate!$J$6:$J$794,MATCH($A3*10+J$2,WeightUpdate!$A$6:$A$794,0))</f>
        <v>3.8493872494931161</v>
      </c>
      <c r="K3" s="22">
        <f>INDEX(WeightUpdate!$J$6:$J$794,MATCH($A3*10+K$2,WeightUpdate!$A$6:$A$794,0))</f>
        <v>8.6311631713475503</v>
      </c>
      <c r="L3" s="20">
        <f t="shared" ref="L3:L66" si="0">AND(I3&lt;J3,J3&lt;K3)*1</f>
        <v>1</v>
      </c>
      <c r="M3" s="20">
        <f t="shared" ref="M3:M66" si="1">MATCH(MAX(E3:G3),E3:G3,0)</f>
        <v>1</v>
      </c>
      <c r="N3" s="24">
        <f>MIN(MAX(I3:K3)*1,IF($L3=0,IF($M3=1,I3,IF($M3=2,J3*B3/C3,K3*B3/D3)),I3))</f>
        <v>3.4143319189595016</v>
      </c>
      <c r="O3" s="24">
        <f>MIN(MAX(I3:K3)*1.1,IF($L3=0,IF($M3=1,I3*C3/B3,IF($M3=2,J3,K3*C3/D3)),J3))</f>
        <v>3.8493872494931161</v>
      </c>
      <c r="P3" s="24">
        <f>MIN(MAX(I3:K3)*1.2,IF($L3=0,IF($M3=1,I3*D3/B3,IF($M3=2,J3*D3/C3,K3)),K3))</f>
        <v>8.6311631713475503</v>
      </c>
      <c r="Q3" s="20">
        <f>AND(N3&lt;O3,O3&lt;P3)*1</f>
        <v>1</v>
      </c>
      <c r="R3" s="23"/>
    </row>
    <row r="4" spans="1:18">
      <c r="A4" s="21">
        <v>1110</v>
      </c>
      <c r="B4" s="22">
        <f>INDEX(WeightUpdate!$I$6:$I$794,MATCH($A4*10+B$2,WeightUpdate!$A$6:$A$794,0))</f>
        <v>2.3231000000000002</v>
      </c>
      <c r="C4" s="22">
        <f>INDEX(WeightUpdate!$I$6:$I$794,MATCH($A4*10+C$2,WeightUpdate!$A$6:$A$794,0))</f>
        <v>3.2324000000000006</v>
      </c>
      <c r="D4" s="22">
        <f>INDEX(WeightUpdate!$I$6:$I$794,MATCH($A4*10+D$2,WeightUpdate!$A$6:$A$794,0))</f>
        <v>7.0164999999999988</v>
      </c>
      <c r="E4" s="23">
        <f>INDEX(WeightUpdate!$F$6:$F$794,MATCH($A4*10+E$2,WeightUpdate!$A$6:$A$794,0))</f>
        <v>41</v>
      </c>
      <c r="F4" s="23">
        <f>INDEX(WeightUpdate!$F$6:$F$794,MATCH($A4*10+F$2,WeightUpdate!$A$6:$A$794,0))</f>
        <v>15</v>
      </c>
      <c r="G4" s="23">
        <f>INDEX(WeightUpdate!$F$6:$F$794,MATCH($A4*10+G$2,WeightUpdate!$A$6:$A$794,0))</f>
        <v>16</v>
      </c>
      <c r="H4" s="23">
        <f t="shared" ref="H4:H67" si="2">E4+F4+G4</f>
        <v>72</v>
      </c>
      <c r="I4" s="22">
        <f>INDEX(WeightUpdate!$J$6:$J$794,MATCH($A4*10+I$2,WeightUpdate!$A$6:$A$794,0))</f>
        <v>1.8086408994218033</v>
      </c>
      <c r="J4" s="22">
        <f>INDEX(WeightUpdate!$J$6:$J$794,MATCH($A4*10+J$2,WeightUpdate!$A$6:$A$794,0))</f>
        <v>3.0537608155389266</v>
      </c>
      <c r="K4" s="22">
        <f>INDEX(WeightUpdate!$J$6:$J$794,MATCH($A4*10+K$2,WeightUpdate!$A$6:$A$794,0))</f>
        <v>4.600689740970525</v>
      </c>
      <c r="L4" s="20">
        <f t="shared" si="0"/>
        <v>1</v>
      </c>
      <c r="M4" s="20">
        <f t="shared" si="1"/>
        <v>1</v>
      </c>
      <c r="N4" s="24">
        <f t="shared" ref="N4:N67" si="3">MIN(MAX(I4:K4)*1,IF($L4=0,IF($M4=1,I4,IF($M4=2,J4*B4/C4,K4*B4/D4)),I4))</f>
        <v>1.8086408994218033</v>
      </c>
      <c r="O4" s="24">
        <f t="shared" ref="O4:O67" si="4">MIN(MAX(I4:K4)*1.1,IF($L4=0,IF($M4=1,I4*C4/B4,IF($M4=2,J4,K4*C4/D4)),J4))</f>
        <v>3.0537608155389266</v>
      </c>
      <c r="P4" s="24">
        <f t="shared" ref="P4:P67" si="5">MIN(MAX(I4:K4)*1.2,IF($L4=0,IF($M4=1,I4*D4/B4,IF($M4=2,J4*D4/C4,K4)),K4))</f>
        <v>4.600689740970525</v>
      </c>
      <c r="Q4" s="20">
        <f t="shared" ref="Q4:Q67" si="6">AND(N4&lt;O4,O4&lt;P4)*1</f>
        <v>1</v>
      </c>
      <c r="R4" s="23"/>
    </row>
    <row r="5" spans="1:18">
      <c r="A5" s="21">
        <v>1111</v>
      </c>
      <c r="B5" s="22">
        <f>INDEX(WeightUpdate!$I$6:$I$794,MATCH($A5*10+B$2,WeightUpdate!$A$6:$A$794,0))</f>
        <v>1.2442999999999995</v>
      </c>
      <c r="C5" s="22">
        <f>INDEX(WeightUpdate!$I$6:$I$794,MATCH($A5*10+C$2,WeightUpdate!$A$6:$A$794,0))</f>
        <v>1.7384999999999995</v>
      </c>
      <c r="D5" s="22">
        <f>INDEX(WeightUpdate!$I$6:$I$794,MATCH($A5*10+D$2,WeightUpdate!$A$6:$A$794,0))</f>
        <v>5.3052000000000001</v>
      </c>
      <c r="E5" s="23">
        <f>INDEX(WeightUpdate!$F$6:$F$794,MATCH($A5*10+E$2,WeightUpdate!$A$6:$A$794,0))</f>
        <v>12</v>
      </c>
      <c r="F5" s="23">
        <f>INDEX(WeightUpdate!$F$6:$F$794,MATCH($A5*10+F$2,WeightUpdate!$A$6:$A$794,0))</f>
        <v>3</v>
      </c>
      <c r="G5" s="23">
        <f>INDEX(WeightUpdate!$F$6:$F$794,MATCH($A5*10+G$2,WeightUpdate!$A$6:$A$794,0))</f>
        <v>10</v>
      </c>
      <c r="H5" s="23">
        <f t="shared" si="2"/>
        <v>25</v>
      </c>
      <c r="I5" s="22">
        <f>INDEX(WeightUpdate!$J$6:$J$794,MATCH($A5*10+I$2,WeightUpdate!$A$6:$A$794,0))</f>
        <v>1.5080533262292297</v>
      </c>
      <c r="J5" s="22">
        <f>INDEX(WeightUpdate!$J$6:$J$794,MATCH($A5*10+J$2,WeightUpdate!$A$6:$A$794,0))</f>
        <v>1.8199758777912018</v>
      </c>
      <c r="K5" s="22">
        <f>INDEX(WeightUpdate!$J$6:$J$794,MATCH($A5*10+K$2,WeightUpdate!$A$6:$A$794,0))</f>
        <v>3.1241998349015163</v>
      </c>
      <c r="L5" s="20">
        <f t="shared" si="0"/>
        <v>1</v>
      </c>
      <c r="M5" s="20">
        <f t="shared" si="1"/>
        <v>1</v>
      </c>
      <c r="N5" s="24">
        <f t="shared" si="3"/>
        <v>1.5080533262292297</v>
      </c>
      <c r="O5" s="24">
        <f t="shared" si="4"/>
        <v>1.8199758777912018</v>
      </c>
      <c r="P5" s="24">
        <f t="shared" si="5"/>
        <v>3.1241998349015163</v>
      </c>
      <c r="Q5" s="20">
        <f t="shared" si="6"/>
        <v>1</v>
      </c>
      <c r="R5" s="23"/>
    </row>
    <row r="6" spans="1:18">
      <c r="A6" s="21">
        <v>1112</v>
      </c>
      <c r="B6" s="22">
        <f>INDEX(WeightUpdate!$I$6:$I$794,MATCH($A6*10+B$2,WeightUpdate!$A$6:$A$794,0))</f>
        <v>1.0813999999999999</v>
      </c>
      <c r="C6" s="22">
        <f>INDEX(WeightUpdate!$I$6:$I$794,MATCH($A6*10+C$2,WeightUpdate!$A$6:$A$794,0))</f>
        <v>1.4550000000000001</v>
      </c>
      <c r="D6" s="22">
        <f>INDEX(WeightUpdate!$I$6:$I$794,MATCH($A6*10+D$2,WeightUpdate!$A$6:$A$794,0))</f>
        <v>3.2046000000000001</v>
      </c>
      <c r="E6" s="23">
        <f>INDEX(WeightUpdate!$F$6:$F$794,MATCH($A6*10+E$2,WeightUpdate!$A$6:$A$794,0))</f>
        <v>4</v>
      </c>
      <c r="F6" s="23">
        <f>INDEX(WeightUpdate!$F$6:$F$794,MATCH($A6*10+F$2,WeightUpdate!$A$6:$A$794,0))</f>
        <v>6</v>
      </c>
      <c r="G6" s="23">
        <f>INDEX(WeightUpdate!$F$6:$F$794,MATCH($A6*10+G$2,WeightUpdate!$A$6:$A$794,0))</f>
        <v>5</v>
      </c>
      <c r="H6" s="23">
        <f t="shared" si="2"/>
        <v>15</v>
      </c>
      <c r="I6" s="22">
        <f>INDEX(WeightUpdate!$J$6:$J$794,MATCH($A6*10+I$2,WeightUpdate!$A$6:$A$794,0))</f>
        <v>2.3075402590586798</v>
      </c>
      <c r="J6" s="22">
        <f>INDEX(WeightUpdate!$J$6:$J$794,MATCH($A6*10+J$2,WeightUpdate!$A$6:$A$794,0))</f>
        <v>2.330153829006365</v>
      </c>
      <c r="K6" s="22">
        <f>INDEX(WeightUpdate!$J$6:$J$794,MATCH($A6*10+K$2,WeightUpdate!$A$6:$A$794,0))</f>
        <v>5.9860097687763272</v>
      </c>
      <c r="L6" s="20">
        <f t="shared" si="0"/>
        <v>1</v>
      </c>
      <c r="M6" s="20">
        <f t="shared" si="1"/>
        <v>2</v>
      </c>
      <c r="N6" s="24">
        <f t="shared" si="3"/>
        <v>2.3075402590586798</v>
      </c>
      <c r="O6" s="24">
        <f t="shared" si="4"/>
        <v>2.330153829006365</v>
      </c>
      <c r="P6" s="24">
        <f t="shared" si="5"/>
        <v>5.9860097687763272</v>
      </c>
      <c r="Q6" s="20">
        <f t="shared" si="6"/>
        <v>1</v>
      </c>
      <c r="R6" s="23"/>
    </row>
    <row r="7" spans="1:18">
      <c r="A7" s="21">
        <v>1113</v>
      </c>
      <c r="B7" s="22">
        <f>INDEX(WeightUpdate!$I$6:$I$794,MATCH($A7*10+B$2,WeightUpdate!$A$6:$A$794,0))</f>
        <v>0.74379999999999813</v>
      </c>
      <c r="C7" s="22">
        <f>INDEX(WeightUpdate!$I$6:$I$794,MATCH($A7*10+C$2,WeightUpdate!$A$6:$A$794,0))</f>
        <v>0.87829999999999997</v>
      </c>
      <c r="D7" s="22">
        <f>INDEX(WeightUpdate!$I$6:$I$794,MATCH($A7*10+D$2,WeightUpdate!$A$6:$A$794,0))</f>
        <v>1.9819025350999999</v>
      </c>
      <c r="E7" s="23">
        <f>INDEX(WeightUpdate!$F$6:$F$794,MATCH($A7*10+E$2,WeightUpdate!$A$6:$A$794,0))</f>
        <v>82</v>
      </c>
      <c r="F7" s="23">
        <f>INDEX(WeightUpdate!$F$6:$F$794,MATCH($A7*10+F$2,WeightUpdate!$A$6:$A$794,0))</f>
        <v>4</v>
      </c>
      <c r="G7" s="23">
        <f>INDEX(WeightUpdate!$F$6:$F$794,MATCH($A7*10+G$2,WeightUpdate!$A$6:$A$794,0))</f>
        <v>1</v>
      </c>
      <c r="H7" s="23">
        <f t="shared" si="2"/>
        <v>87</v>
      </c>
      <c r="I7" s="22">
        <f>INDEX(WeightUpdate!$J$6:$J$794,MATCH($A7*10+I$2,WeightUpdate!$A$6:$A$794,0))</f>
        <v>0.35339055838224293</v>
      </c>
      <c r="J7" s="22">
        <f>INDEX(WeightUpdate!$J$6:$J$794,MATCH($A7*10+J$2,WeightUpdate!$A$6:$A$794,0))</f>
        <v>0.40864513891827475</v>
      </c>
      <c r="K7" s="22">
        <f>INDEX(WeightUpdate!$J$6:$J$794,MATCH($A7*10+K$2,WeightUpdate!$A$6:$A$794,0))</f>
        <v>1.2784059783926012</v>
      </c>
      <c r="L7" s="20">
        <f t="shared" si="0"/>
        <v>1</v>
      </c>
      <c r="M7" s="20">
        <f t="shared" si="1"/>
        <v>1</v>
      </c>
      <c r="N7" s="24">
        <f t="shared" si="3"/>
        <v>0.35339055838224293</v>
      </c>
      <c r="O7" s="24">
        <f t="shared" si="4"/>
        <v>0.40864513891827475</v>
      </c>
      <c r="P7" s="24">
        <f t="shared" si="5"/>
        <v>1.2784059783926012</v>
      </c>
      <c r="Q7" s="20">
        <f t="shared" si="6"/>
        <v>1</v>
      </c>
      <c r="R7" s="23"/>
    </row>
    <row r="8" spans="1:18">
      <c r="A8" s="21">
        <v>1120</v>
      </c>
      <c r="B8" s="22">
        <f>INDEX(WeightUpdate!$I$6:$I$794,MATCH($A8*10+B$2,WeightUpdate!$A$6:$A$794,0))</f>
        <v>1.3011000000000013</v>
      </c>
      <c r="C8" s="22">
        <f>INDEX(WeightUpdate!$I$6:$I$794,MATCH($A8*10+C$2,WeightUpdate!$A$6:$A$794,0))</f>
        <v>1.6867000000000008</v>
      </c>
      <c r="D8" s="22">
        <f>INDEX(WeightUpdate!$I$6:$I$794,MATCH($A8*10+D$2,WeightUpdate!$A$6:$A$794,0))</f>
        <v>4.1296999999999997</v>
      </c>
      <c r="E8" s="23">
        <f>INDEX(WeightUpdate!$F$6:$F$794,MATCH($A8*10+E$2,WeightUpdate!$A$6:$A$794,0))</f>
        <v>107</v>
      </c>
      <c r="F8" s="23">
        <f>INDEX(WeightUpdate!$F$6:$F$794,MATCH($A8*10+F$2,WeightUpdate!$A$6:$A$794,0))</f>
        <v>26</v>
      </c>
      <c r="G8" s="23">
        <f>INDEX(WeightUpdate!$F$6:$F$794,MATCH($A8*10+G$2,WeightUpdate!$A$6:$A$794,0))</f>
        <v>0</v>
      </c>
      <c r="H8" s="23">
        <f t="shared" si="2"/>
        <v>133</v>
      </c>
      <c r="I8" s="22">
        <f>INDEX(WeightUpdate!$J$6:$J$794,MATCH($A8*10+I$2,WeightUpdate!$A$6:$A$794,0))</f>
        <v>1.122417633967965</v>
      </c>
      <c r="J8" s="22">
        <f>INDEX(WeightUpdate!$J$6:$J$794,MATCH($A8*10+J$2,WeightUpdate!$A$6:$A$794,0))</f>
        <v>1.689559068525414</v>
      </c>
      <c r="K8" s="22">
        <f>INDEX(WeightUpdate!$J$6:$J$794,MATCH($A8*10+K$2,WeightUpdate!$A$6:$A$794,0))</f>
        <v>4.1296999999999997</v>
      </c>
      <c r="L8" s="20">
        <f t="shared" si="0"/>
        <v>1</v>
      </c>
      <c r="M8" s="20">
        <f t="shared" si="1"/>
        <v>1</v>
      </c>
      <c r="N8" s="24">
        <f t="shared" si="3"/>
        <v>1.122417633967965</v>
      </c>
      <c r="O8" s="24">
        <f t="shared" si="4"/>
        <v>1.689559068525414</v>
      </c>
      <c r="P8" s="24">
        <f t="shared" si="5"/>
        <v>4.1296999999999997</v>
      </c>
      <c r="Q8" s="20">
        <f t="shared" si="6"/>
        <v>1</v>
      </c>
      <c r="R8" s="23"/>
    </row>
    <row r="9" spans="1:18">
      <c r="A9" s="21">
        <v>1130</v>
      </c>
      <c r="B9" s="22">
        <f>INDEX(WeightUpdate!$I$6:$I$794,MATCH($A9*10+B$2,WeightUpdate!$A$6:$A$794,0))</f>
        <v>1.1123000000000027</v>
      </c>
      <c r="C9" s="22">
        <f>INDEX(WeightUpdate!$I$6:$I$794,MATCH($A9*10+C$2,WeightUpdate!$A$6:$A$794,0))</f>
        <v>1.4809000000000014</v>
      </c>
      <c r="D9" s="22">
        <f>INDEX(WeightUpdate!$I$6:$I$794,MATCH($A9*10+D$2,WeightUpdate!$A$6:$A$794,0))</f>
        <v>3.7413000000000003</v>
      </c>
      <c r="E9" s="23">
        <f>INDEX(WeightUpdate!$F$6:$F$794,MATCH($A9*10+E$2,WeightUpdate!$A$6:$A$794,0))</f>
        <v>506</v>
      </c>
      <c r="F9" s="23">
        <f>INDEX(WeightUpdate!$F$6:$F$794,MATCH($A9*10+F$2,WeightUpdate!$A$6:$A$794,0))</f>
        <v>48</v>
      </c>
      <c r="G9" s="23">
        <f>INDEX(WeightUpdate!$F$6:$F$794,MATCH($A9*10+G$2,WeightUpdate!$A$6:$A$794,0))</f>
        <v>29</v>
      </c>
      <c r="H9" s="23">
        <f t="shared" si="2"/>
        <v>583</v>
      </c>
      <c r="I9" s="22">
        <f>INDEX(WeightUpdate!$J$6:$J$794,MATCH($A9*10+I$2,WeightUpdate!$A$6:$A$794,0))</f>
        <v>1.1182767082665812</v>
      </c>
      <c r="J9" s="22">
        <f>INDEX(WeightUpdate!$J$6:$J$794,MATCH($A9*10+J$2,WeightUpdate!$A$6:$A$794,0))</f>
        <v>1.3533447798550506</v>
      </c>
      <c r="K9" s="22">
        <f>INDEX(WeightUpdate!$J$6:$J$794,MATCH($A9*10+K$2,WeightUpdate!$A$6:$A$794,0))</f>
        <v>2.1640587072162281</v>
      </c>
      <c r="L9" s="20">
        <f t="shared" si="0"/>
        <v>1</v>
      </c>
      <c r="M9" s="20">
        <f t="shared" si="1"/>
        <v>1</v>
      </c>
      <c r="N9" s="24">
        <f t="shared" si="3"/>
        <v>1.1182767082665812</v>
      </c>
      <c r="O9" s="24">
        <f t="shared" si="4"/>
        <v>1.3533447798550506</v>
      </c>
      <c r="P9" s="24">
        <f t="shared" si="5"/>
        <v>2.1640587072162281</v>
      </c>
      <c r="Q9" s="20">
        <f t="shared" si="6"/>
        <v>1</v>
      </c>
      <c r="R9" s="23"/>
    </row>
    <row r="10" spans="1:18">
      <c r="A10" s="25">
        <v>1410</v>
      </c>
      <c r="B10" s="26">
        <f>INDEX(WeightUpdate!$I$6:$I$794,MATCH($A10*10+B$2,WeightUpdate!$A$6:$A$794,0))</f>
        <v>0.95320000000000038</v>
      </c>
      <c r="C10" s="26">
        <f>INDEX(WeightUpdate!$I$6:$I$794,MATCH($A10*10+C$2,WeightUpdate!$A$6:$A$794,0))</f>
        <v>1.2606999999999999</v>
      </c>
      <c r="D10" s="26">
        <f>INDEX(WeightUpdate!$I$6:$I$794,MATCH($A10*10+D$2,WeightUpdate!$A$6:$A$794,0))</f>
        <v>2.3787999999999987</v>
      </c>
      <c r="E10" s="27">
        <f>INDEX(WeightUpdate!$F$6:$F$794,MATCH($A10*10+E$2,WeightUpdate!$A$6:$A$794,0))</f>
        <v>15</v>
      </c>
      <c r="F10" s="27">
        <f>INDEX(WeightUpdate!$F$6:$F$794,MATCH($A10*10+F$2,WeightUpdate!$A$6:$A$794,0))</f>
        <v>13</v>
      </c>
      <c r="G10" s="27">
        <f>INDEX(WeightUpdate!$F$6:$F$794,MATCH($A10*10+G$2,WeightUpdate!$A$6:$A$794,0))</f>
        <v>17</v>
      </c>
      <c r="H10" s="23">
        <f t="shared" si="2"/>
        <v>45</v>
      </c>
      <c r="I10" s="26">
        <f>INDEX(WeightUpdate!$J$6:$J$794,MATCH($A10*10+I$2,WeightUpdate!$A$6:$A$794,0))</f>
        <v>1.1313266915323708</v>
      </c>
      <c r="J10" s="26">
        <f>INDEX(WeightUpdate!$J$6:$J$794,MATCH($A10*10+J$2,WeightUpdate!$A$6:$A$794,0))</f>
        <v>2.3195630794199893</v>
      </c>
      <c r="K10" s="26">
        <f>INDEX(WeightUpdate!$J$6:$J$794,MATCH($A10*10+K$2,WeightUpdate!$A$6:$A$794,0))</f>
        <v>4.7474579658967588</v>
      </c>
      <c r="L10" s="28">
        <f t="shared" si="0"/>
        <v>1</v>
      </c>
      <c r="M10" s="20">
        <f t="shared" si="1"/>
        <v>3</v>
      </c>
      <c r="N10" s="24">
        <f t="shared" si="3"/>
        <v>1.1313266915323708</v>
      </c>
      <c r="O10" s="24">
        <f t="shared" si="4"/>
        <v>2.3195630794199893</v>
      </c>
      <c r="P10" s="24">
        <f t="shared" si="5"/>
        <v>4.7474579658967588</v>
      </c>
      <c r="Q10" s="20">
        <f t="shared" si="6"/>
        <v>1</v>
      </c>
      <c r="R10" s="23"/>
    </row>
    <row r="11" spans="1:18">
      <c r="A11" s="21">
        <v>1411</v>
      </c>
      <c r="B11" s="22">
        <f>INDEX(WeightUpdate!$I$6:$I$794,MATCH($A11*10+B$2,WeightUpdate!$A$6:$A$794,0))</f>
        <v>0.84879999999999844</v>
      </c>
      <c r="C11" s="22">
        <f>INDEX(WeightUpdate!$I$6:$I$794,MATCH($A11*10+C$2,WeightUpdate!$A$6:$A$794,0))</f>
        <v>0.98499999999999965</v>
      </c>
      <c r="D11" s="22">
        <f>INDEX(WeightUpdate!$I$6:$I$794,MATCH($A11*10+D$2,WeightUpdate!$A$6:$A$794,0))</f>
        <v>1.4431999999999996</v>
      </c>
      <c r="E11" s="23">
        <f>INDEX(WeightUpdate!$F$6:$F$794,MATCH($A11*10+E$2,WeightUpdate!$A$6:$A$794,0))</f>
        <v>39</v>
      </c>
      <c r="F11" s="23">
        <f>INDEX(WeightUpdate!$F$6:$F$794,MATCH($A11*10+F$2,WeightUpdate!$A$6:$A$794,0))</f>
        <v>66</v>
      </c>
      <c r="G11" s="23">
        <f>INDEX(WeightUpdate!$F$6:$F$794,MATCH($A11*10+G$2,WeightUpdate!$A$6:$A$794,0))</f>
        <v>58</v>
      </c>
      <c r="H11" s="23">
        <f t="shared" si="2"/>
        <v>163</v>
      </c>
      <c r="I11" s="22">
        <f>INDEX(WeightUpdate!$J$6:$J$794,MATCH($A11*10+I$2,WeightUpdate!$A$6:$A$794,0))</f>
        <v>1.6183364583139634</v>
      </c>
      <c r="J11" s="22">
        <f>INDEX(WeightUpdate!$J$6:$J$794,MATCH($A11*10+J$2,WeightUpdate!$A$6:$A$794,0))</f>
        <v>1.8332713502803466</v>
      </c>
      <c r="K11" s="22">
        <f>INDEX(WeightUpdate!$J$6:$J$794,MATCH($A11*10+K$2,WeightUpdate!$A$6:$A$794,0))</f>
        <v>3.5993659491518044</v>
      </c>
      <c r="L11" s="20">
        <f t="shared" si="0"/>
        <v>1</v>
      </c>
      <c r="M11" s="20">
        <f t="shared" si="1"/>
        <v>2</v>
      </c>
      <c r="N11" s="24">
        <f t="shared" si="3"/>
        <v>1.6183364583139634</v>
      </c>
      <c r="O11" s="24">
        <f t="shared" si="4"/>
        <v>1.8332713502803466</v>
      </c>
      <c r="P11" s="24">
        <f t="shared" si="5"/>
        <v>3.5993659491518044</v>
      </c>
      <c r="Q11" s="20">
        <f t="shared" si="6"/>
        <v>1</v>
      </c>
      <c r="R11" s="23"/>
    </row>
    <row r="12" spans="1:18">
      <c r="A12" s="21">
        <v>1412</v>
      </c>
      <c r="B12" s="22">
        <f>INDEX(WeightUpdate!$I$6:$I$794,MATCH($A12*10+B$2,WeightUpdate!$A$6:$A$794,0))</f>
        <v>0.74960000000000071</v>
      </c>
      <c r="C12" s="22">
        <f>INDEX(WeightUpdate!$I$6:$I$794,MATCH($A12*10+C$2,WeightUpdate!$A$6:$A$794,0))</f>
        <v>0.94279999999999986</v>
      </c>
      <c r="D12" s="22">
        <f>INDEX(WeightUpdate!$I$6:$I$794,MATCH($A12*10+D$2,WeightUpdate!$A$6:$A$794,0))</f>
        <v>1.3737999999999999</v>
      </c>
      <c r="E12" s="23">
        <f>INDEX(WeightUpdate!$F$6:$F$794,MATCH($A12*10+E$2,WeightUpdate!$A$6:$A$794,0))</f>
        <v>46</v>
      </c>
      <c r="F12" s="23">
        <f>INDEX(WeightUpdate!$F$6:$F$794,MATCH($A12*10+F$2,WeightUpdate!$A$6:$A$794,0))</f>
        <v>23</v>
      </c>
      <c r="G12" s="23">
        <f>INDEX(WeightUpdate!$F$6:$F$794,MATCH($A12*10+G$2,WeightUpdate!$A$6:$A$794,0))</f>
        <v>6</v>
      </c>
      <c r="H12" s="23">
        <f t="shared" si="2"/>
        <v>75</v>
      </c>
      <c r="I12" s="22">
        <f>INDEX(WeightUpdate!$J$6:$J$794,MATCH($A12*10+I$2,WeightUpdate!$A$6:$A$794,0))</f>
        <v>0.72673370047494978</v>
      </c>
      <c r="J12" s="22">
        <f>INDEX(WeightUpdate!$J$6:$J$794,MATCH($A12*10+J$2,WeightUpdate!$A$6:$A$794,0))</f>
        <v>1.0869761572789229</v>
      </c>
      <c r="K12" s="22">
        <f>INDEX(WeightUpdate!$J$6:$J$794,MATCH($A12*10+K$2,WeightUpdate!$A$6:$A$794,0))</f>
        <v>2.6796806255318915</v>
      </c>
      <c r="L12" s="20">
        <f t="shared" si="0"/>
        <v>1</v>
      </c>
      <c r="M12" s="20">
        <f t="shared" si="1"/>
        <v>1</v>
      </c>
      <c r="N12" s="24">
        <f t="shared" si="3"/>
        <v>0.72673370047494978</v>
      </c>
      <c r="O12" s="24">
        <f t="shared" si="4"/>
        <v>1.0869761572789229</v>
      </c>
      <c r="P12" s="24">
        <f t="shared" si="5"/>
        <v>2.6796806255318915</v>
      </c>
      <c r="Q12" s="20">
        <f t="shared" si="6"/>
        <v>1</v>
      </c>
      <c r="R12" s="23"/>
    </row>
    <row r="13" spans="1:18">
      <c r="A13" s="21">
        <v>1413</v>
      </c>
      <c r="B13" s="22">
        <f>INDEX(WeightUpdate!$I$6:$I$794,MATCH($A13*10+B$2,WeightUpdate!$A$6:$A$794,0))</f>
        <v>1.0001999999999998</v>
      </c>
      <c r="C13" s="22">
        <f>INDEX(WeightUpdate!$I$6:$I$794,MATCH($A13*10+C$2,WeightUpdate!$A$6:$A$794,0))</f>
        <v>1.3233000000000017</v>
      </c>
      <c r="D13" s="22">
        <f>INDEX(WeightUpdate!$I$6:$I$794,MATCH($A13*10+D$2,WeightUpdate!$A$6:$A$794,0))</f>
        <v>2.1397999999999979</v>
      </c>
      <c r="E13" s="23">
        <f>INDEX(WeightUpdate!$F$6:$F$794,MATCH($A13*10+E$2,WeightUpdate!$A$6:$A$794,0))</f>
        <v>30</v>
      </c>
      <c r="F13" s="23">
        <f>INDEX(WeightUpdate!$F$6:$F$794,MATCH($A13*10+F$2,WeightUpdate!$A$6:$A$794,0))</f>
        <v>59</v>
      </c>
      <c r="G13" s="23">
        <f>INDEX(WeightUpdate!$F$6:$F$794,MATCH($A13*10+G$2,WeightUpdate!$A$6:$A$794,0))</f>
        <v>73</v>
      </c>
      <c r="H13" s="23">
        <f t="shared" si="2"/>
        <v>162</v>
      </c>
      <c r="I13" s="22">
        <f>INDEX(WeightUpdate!$J$6:$J$794,MATCH($A13*10+I$2,WeightUpdate!$A$6:$A$794,0))</f>
        <v>1.725016685350135</v>
      </c>
      <c r="J13" s="22">
        <f>INDEX(WeightUpdate!$J$6:$J$794,MATCH($A13*10+J$2,WeightUpdate!$A$6:$A$794,0))</f>
        <v>1.9201772977791003</v>
      </c>
      <c r="K13" s="22">
        <f>INDEX(WeightUpdate!$J$6:$J$794,MATCH($A13*10+K$2,WeightUpdate!$A$6:$A$794,0))</f>
        <v>6.5268478926213778</v>
      </c>
      <c r="L13" s="20">
        <f t="shared" si="0"/>
        <v>1</v>
      </c>
      <c r="M13" s="20">
        <f t="shared" si="1"/>
        <v>3</v>
      </c>
      <c r="N13" s="24">
        <f t="shared" si="3"/>
        <v>1.725016685350135</v>
      </c>
      <c r="O13" s="24">
        <f t="shared" si="4"/>
        <v>1.9201772977791003</v>
      </c>
      <c r="P13" s="24">
        <f t="shared" si="5"/>
        <v>6.5268478926213778</v>
      </c>
      <c r="Q13" s="20">
        <f t="shared" si="6"/>
        <v>1</v>
      </c>
      <c r="R13" s="23"/>
    </row>
    <row r="14" spans="1:18">
      <c r="A14" s="21">
        <v>1414</v>
      </c>
      <c r="B14" s="22">
        <f>INDEX(WeightUpdate!$I$6:$I$794,MATCH($A14*10+B$2,WeightUpdate!$A$6:$A$794,0))</f>
        <v>0.91030000000000333</v>
      </c>
      <c r="C14" s="22">
        <f>INDEX(WeightUpdate!$I$6:$I$794,MATCH($A14*10+C$2,WeightUpdate!$A$6:$A$794,0))</f>
        <v>1.1657999999999951</v>
      </c>
      <c r="D14" s="22">
        <f>INDEX(WeightUpdate!$I$6:$I$794,MATCH($A14*10+D$2,WeightUpdate!$A$6:$A$794,0))</f>
        <v>1.8743999999999981</v>
      </c>
      <c r="E14" s="23">
        <f>INDEX(WeightUpdate!$F$6:$F$794,MATCH($A14*10+E$2,WeightUpdate!$A$6:$A$794,0))</f>
        <v>152</v>
      </c>
      <c r="F14" s="23">
        <f>INDEX(WeightUpdate!$F$6:$F$794,MATCH($A14*10+F$2,WeightUpdate!$A$6:$A$794,0))</f>
        <v>235</v>
      </c>
      <c r="G14" s="23">
        <f>INDEX(WeightUpdate!$F$6:$F$794,MATCH($A14*10+G$2,WeightUpdate!$A$6:$A$794,0))</f>
        <v>158</v>
      </c>
      <c r="H14" s="23">
        <f t="shared" si="2"/>
        <v>545</v>
      </c>
      <c r="I14" s="22">
        <f>INDEX(WeightUpdate!$J$6:$J$794,MATCH($A14*10+I$2,WeightUpdate!$A$6:$A$794,0))</f>
        <v>0.74471106820602062</v>
      </c>
      <c r="J14" s="22">
        <f>INDEX(WeightUpdate!$J$6:$J$794,MATCH($A14*10+J$2,WeightUpdate!$A$6:$A$794,0))</f>
        <v>1.2289361084409232</v>
      </c>
      <c r="K14" s="22">
        <f>INDEX(WeightUpdate!$J$6:$J$794,MATCH($A14*10+K$2,WeightUpdate!$A$6:$A$794,0))</f>
        <v>3.3254504443116666</v>
      </c>
      <c r="L14" s="20">
        <f t="shared" si="0"/>
        <v>1</v>
      </c>
      <c r="M14" s="20">
        <f t="shared" si="1"/>
        <v>2</v>
      </c>
      <c r="N14" s="24">
        <f t="shared" si="3"/>
        <v>0.74471106820602062</v>
      </c>
      <c r="O14" s="24">
        <f t="shared" si="4"/>
        <v>1.2289361084409232</v>
      </c>
      <c r="P14" s="24">
        <f t="shared" si="5"/>
        <v>3.3254504443116666</v>
      </c>
      <c r="Q14" s="20">
        <f t="shared" si="6"/>
        <v>1</v>
      </c>
      <c r="R14" s="23"/>
    </row>
    <row r="15" spans="1:18">
      <c r="A15" s="21">
        <v>1415</v>
      </c>
      <c r="B15" s="22">
        <f>INDEX(WeightUpdate!$I$6:$I$794,MATCH($A15*10+B$2,WeightUpdate!$A$6:$A$794,0))</f>
        <v>0.77259999999999895</v>
      </c>
      <c r="C15" s="22">
        <f>INDEX(WeightUpdate!$I$6:$I$794,MATCH($A15*10+C$2,WeightUpdate!$A$6:$A$794,0))</f>
        <v>0.93090000000000039</v>
      </c>
      <c r="D15" s="22">
        <f>INDEX(WeightUpdate!$I$6:$I$794,MATCH($A15*10+D$2,WeightUpdate!$A$6:$A$794,0))</f>
        <v>1.4132</v>
      </c>
      <c r="E15" s="23">
        <f>INDEX(WeightUpdate!$F$6:$F$794,MATCH($A15*10+E$2,WeightUpdate!$A$6:$A$794,0))</f>
        <v>16</v>
      </c>
      <c r="F15" s="23">
        <f>INDEX(WeightUpdate!$F$6:$F$794,MATCH($A15*10+F$2,WeightUpdate!$A$6:$A$794,0))</f>
        <v>28</v>
      </c>
      <c r="G15" s="23">
        <f>INDEX(WeightUpdate!$F$6:$F$794,MATCH($A15*10+G$2,WeightUpdate!$A$6:$A$794,0))</f>
        <v>5</v>
      </c>
      <c r="H15" s="23">
        <f t="shared" si="2"/>
        <v>49</v>
      </c>
      <c r="I15" s="22">
        <f>INDEX(WeightUpdate!$J$6:$J$794,MATCH($A15*10+I$2,WeightUpdate!$A$6:$A$794,0))</f>
        <v>0.54954295929476527</v>
      </c>
      <c r="J15" s="22">
        <f>INDEX(WeightUpdate!$J$6:$J$794,MATCH($A15*10+J$2,WeightUpdate!$A$6:$A$794,0))</f>
        <v>0.96489686183730783</v>
      </c>
      <c r="K15" s="22">
        <f>INDEX(WeightUpdate!$J$6:$J$794,MATCH($A15*10+K$2,WeightUpdate!$A$6:$A$794,0))</f>
        <v>3.6449092380622803</v>
      </c>
      <c r="L15" s="20">
        <f t="shared" si="0"/>
        <v>1</v>
      </c>
      <c r="M15" s="20">
        <f t="shared" si="1"/>
        <v>2</v>
      </c>
      <c r="N15" s="24">
        <f t="shared" si="3"/>
        <v>0.54954295929476527</v>
      </c>
      <c r="O15" s="24">
        <f t="shared" si="4"/>
        <v>0.96489686183730783</v>
      </c>
      <c r="P15" s="24">
        <f t="shared" si="5"/>
        <v>3.6449092380622803</v>
      </c>
      <c r="Q15" s="20">
        <f t="shared" si="6"/>
        <v>1</v>
      </c>
      <c r="R15" s="23"/>
    </row>
    <row r="16" spans="1:18">
      <c r="A16" s="21">
        <v>1416</v>
      </c>
      <c r="B16" s="22">
        <f>INDEX(WeightUpdate!$I$6:$I$794,MATCH($A16*10+B$2,WeightUpdate!$A$6:$A$794,0))</f>
        <v>0.68019999999999947</v>
      </c>
      <c r="C16" s="22">
        <f>INDEX(WeightUpdate!$I$6:$I$794,MATCH($A16*10+C$2,WeightUpdate!$A$6:$A$794,0))</f>
        <v>0.78710000000000013</v>
      </c>
      <c r="D16" s="22">
        <f>INDEX(WeightUpdate!$I$6:$I$794,MATCH($A16*10+D$2,WeightUpdate!$A$6:$A$794,0))</f>
        <v>1.1026</v>
      </c>
      <c r="E16" s="23">
        <f>INDEX(WeightUpdate!$F$6:$F$794,MATCH($A16*10+E$2,WeightUpdate!$A$6:$A$794,0))</f>
        <v>87</v>
      </c>
      <c r="F16" s="23">
        <f>INDEX(WeightUpdate!$F$6:$F$794,MATCH($A16*10+F$2,WeightUpdate!$A$6:$A$794,0))</f>
        <v>64</v>
      </c>
      <c r="G16" s="23">
        <f>INDEX(WeightUpdate!$F$6:$F$794,MATCH($A16*10+G$2,WeightUpdate!$A$6:$A$794,0))</f>
        <v>26</v>
      </c>
      <c r="H16" s="23">
        <f t="shared" si="2"/>
        <v>177</v>
      </c>
      <c r="I16" s="22">
        <f>INDEX(WeightUpdate!$J$6:$J$794,MATCH($A16*10+I$2,WeightUpdate!$A$6:$A$794,0))</f>
        <v>0.54889699325356112</v>
      </c>
      <c r="J16" s="22">
        <f>INDEX(WeightUpdate!$J$6:$J$794,MATCH($A16*10+J$2,WeightUpdate!$A$6:$A$794,0))</f>
        <v>0.78255722838490105</v>
      </c>
      <c r="K16" s="22">
        <f>INDEX(WeightUpdate!$J$6:$J$794,MATCH($A16*10+K$2,WeightUpdate!$A$6:$A$794,0))</f>
        <v>1.1502865149751904</v>
      </c>
      <c r="L16" s="20">
        <f t="shared" si="0"/>
        <v>1</v>
      </c>
      <c r="M16" s="20">
        <f t="shared" si="1"/>
        <v>1</v>
      </c>
      <c r="N16" s="24">
        <f t="shared" si="3"/>
        <v>0.54889699325356112</v>
      </c>
      <c r="O16" s="24">
        <f t="shared" si="4"/>
        <v>0.78255722838490105</v>
      </c>
      <c r="P16" s="24">
        <f t="shared" si="5"/>
        <v>1.1502865149751904</v>
      </c>
      <c r="Q16" s="20">
        <f t="shared" si="6"/>
        <v>1</v>
      </c>
      <c r="R16" s="23"/>
    </row>
    <row r="17" spans="1:18">
      <c r="A17" s="21">
        <v>1417</v>
      </c>
      <c r="B17" s="22">
        <f>INDEX(WeightUpdate!$I$6:$I$794,MATCH($A17*10+B$2,WeightUpdate!$A$6:$A$794,0))</f>
        <v>0.69800000000000029</v>
      </c>
      <c r="C17" s="22">
        <f>INDEX(WeightUpdate!$I$6:$I$794,MATCH($A17*10+C$2,WeightUpdate!$A$6:$A$794,0))</f>
        <v>0.86629999999999985</v>
      </c>
      <c r="D17" s="22">
        <f>INDEX(WeightUpdate!$I$6:$I$794,MATCH($A17*10+D$2,WeightUpdate!$A$6:$A$794,0))</f>
        <v>1.452</v>
      </c>
      <c r="E17" s="23">
        <f>INDEX(WeightUpdate!$F$6:$F$794,MATCH($A17*10+E$2,WeightUpdate!$A$6:$A$794,0))</f>
        <v>57</v>
      </c>
      <c r="F17" s="23">
        <f>INDEX(WeightUpdate!$F$6:$F$794,MATCH($A17*10+F$2,WeightUpdate!$A$6:$A$794,0))</f>
        <v>49</v>
      </c>
      <c r="G17" s="23">
        <f>INDEX(WeightUpdate!$F$6:$F$794,MATCH($A17*10+G$2,WeightUpdate!$A$6:$A$794,0))</f>
        <v>28</v>
      </c>
      <c r="H17" s="23">
        <f t="shared" si="2"/>
        <v>134</v>
      </c>
      <c r="I17" s="22">
        <f>INDEX(WeightUpdate!$J$6:$J$794,MATCH($A17*10+I$2,WeightUpdate!$A$6:$A$794,0))</f>
        <v>1.1963246845586406</v>
      </c>
      <c r="J17" s="22">
        <f>INDEX(WeightUpdate!$J$6:$J$794,MATCH($A17*10+J$2,WeightUpdate!$A$6:$A$794,0))</f>
        <v>1.9663806431031132</v>
      </c>
      <c r="K17" s="22">
        <f>INDEX(WeightUpdate!$J$6:$J$794,MATCH($A17*10+K$2,WeightUpdate!$A$6:$A$794,0))</f>
        <v>1.9958569806693232</v>
      </c>
      <c r="L17" s="20">
        <f t="shared" si="0"/>
        <v>1</v>
      </c>
      <c r="M17" s="20">
        <f t="shared" si="1"/>
        <v>1</v>
      </c>
      <c r="N17" s="24">
        <f t="shared" si="3"/>
        <v>1.1963246845586406</v>
      </c>
      <c r="O17" s="24">
        <f t="shared" si="4"/>
        <v>1.9663806431031132</v>
      </c>
      <c r="P17" s="24">
        <f t="shared" si="5"/>
        <v>1.9958569806693232</v>
      </c>
      <c r="Q17" s="20">
        <f t="shared" si="6"/>
        <v>1</v>
      </c>
      <c r="R17" s="23"/>
    </row>
    <row r="18" spans="1:18">
      <c r="A18" s="21">
        <v>1418</v>
      </c>
      <c r="B18" s="22">
        <f>INDEX(WeightUpdate!$I$6:$I$794,MATCH($A18*10+B$2,WeightUpdate!$A$6:$A$794,0))</f>
        <v>1.3053999999999997</v>
      </c>
      <c r="C18" s="22">
        <f>INDEX(WeightUpdate!$I$6:$I$794,MATCH($A18*10+C$2,WeightUpdate!$A$6:$A$794,0))</f>
        <v>2.0335000000000001</v>
      </c>
      <c r="D18" s="22">
        <f>INDEX(WeightUpdate!$I$6:$I$794,MATCH($A18*10+D$2,WeightUpdate!$A$6:$A$794,0))</f>
        <v>2.8288000000000006</v>
      </c>
      <c r="E18" s="23">
        <f>INDEX(WeightUpdate!$F$6:$F$794,MATCH($A18*10+E$2,WeightUpdate!$A$6:$A$794,0))</f>
        <v>13</v>
      </c>
      <c r="F18" s="23">
        <f>INDEX(WeightUpdate!$F$6:$F$794,MATCH($A18*10+F$2,WeightUpdate!$A$6:$A$794,0))</f>
        <v>8</v>
      </c>
      <c r="G18" s="23">
        <f>INDEX(WeightUpdate!$F$6:$F$794,MATCH($A18*10+G$2,WeightUpdate!$A$6:$A$794,0))</f>
        <v>26</v>
      </c>
      <c r="H18" s="23">
        <f t="shared" si="2"/>
        <v>47</v>
      </c>
      <c r="I18" s="22">
        <f>INDEX(WeightUpdate!$J$6:$J$794,MATCH($A18*10+I$2,WeightUpdate!$A$6:$A$794,0))</f>
        <v>1.3450175178143096</v>
      </c>
      <c r="J18" s="22">
        <f>INDEX(WeightUpdate!$J$6:$J$794,MATCH($A18*10+J$2,WeightUpdate!$A$6:$A$794,0))</f>
        <v>3.6832501128111517</v>
      </c>
      <c r="K18" s="22">
        <f>INDEX(WeightUpdate!$J$6:$J$794,MATCH($A18*10+K$2,WeightUpdate!$A$6:$A$794,0))</f>
        <v>2.8546477314293259</v>
      </c>
      <c r="L18" s="20">
        <f t="shared" si="0"/>
        <v>0</v>
      </c>
      <c r="M18" s="20">
        <f t="shared" si="1"/>
        <v>3</v>
      </c>
      <c r="N18" s="24">
        <f t="shared" si="3"/>
        <v>1.3173278947284504</v>
      </c>
      <c r="O18" s="24">
        <f t="shared" si="4"/>
        <v>2.0520807981693769</v>
      </c>
      <c r="P18" s="24">
        <f t="shared" si="5"/>
        <v>2.8546477314293259</v>
      </c>
      <c r="Q18" s="20">
        <f t="shared" si="6"/>
        <v>1</v>
      </c>
      <c r="R18" s="23"/>
    </row>
    <row r="19" spans="1:18">
      <c r="A19" s="21">
        <v>1419</v>
      </c>
      <c r="B19" s="22">
        <f>INDEX(WeightUpdate!$I$6:$I$794,MATCH($A19*10+B$2,WeightUpdate!$A$6:$A$794,0))</f>
        <v>1.2224000000000002</v>
      </c>
      <c r="C19" s="22">
        <f>INDEX(WeightUpdate!$I$6:$I$794,MATCH($A19*10+C$2,WeightUpdate!$A$6:$A$794,0))</f>
        <v>1.7708999999999993</v>
      </c>
      <c r="D19" s="22">
        <f>INDEX(WeightUpdate!$I$6:$I$794,MATCH($A19*10+D$2,WeightUpdate!$A$6:$A$794,0))</f>
        <v>3.0805000000000002</v>
      </c>
      <c r="E19" s="23">
        <f>INDEX(WeightUpdate!$F$6:$F$794,MATCH($A19*10+E$2,WeightUpdate!$A$6:$A$794,0))</f>
        <v>50</v>
      </c>
      <c r="F19" s="23">
        <f>INDEX(WeightUpdate!$F$6:$F$794,MATCH($A19*10+F$2,WeightUpdate!$A$6:$A$794,0))</f>
        <v>25</v>
      </c>
      <c r="G19" s="23">
        <f>INDEX(WeightUpdate!$F$6:$F$794,MATCH($A19*10+G$2,WeightUpdate!$A$6:$A$794,0))</f>
        <v>37</v>
      </c>
      <c r="H19" s="23">
        <f t="shared" si="2"/>
        <v>112</v>
      </c>
      <c r="I19" s="22">
        <f>INDEX(WeightUpdate!$J$6:$J$794,MATCH($A19*10+I$2,WeightUpdate!$A$6:$A$794,0))</f>
        <v>2.3706064513614322</v>
      </c>
      <c r="J19" s="22">
        <f>INDEX(WeightUpdate!$J$6:$J$794,MATCH($A19*10+J$2,WeightUpdate!$A$6:$A$794,0))</f>
        <v>1.7672211574912486</v>
      </c>
      <c r="K19" s="22">
        <f>INDEX(WeightUpdate!$J$6:$J$794,MATCH($A19*10+K$2,WeightUpdate!$A$6:$A$794,0))</f>
        <v>5.1509128807445563</v>
      </c>
      <c r="L19" s="20">
        <f t="shared" si="0"/>
        <v>0</v>
      </c>
      <c r="M19" s="20">
        <f t="shared" si="1"/>
        <v>1</v>
      </c>
      <c r="N19" s="24">
        <f t="shared" si="3"/>
        <v>2.3706064513614322</v>
      </c>
      <c r="O19" s="24">
        <f t="shared" si="4"/>
        <v>3.4343152525490495</v>
      </c>
      <c r="P19" s="24">
        <f t="shared" si="5"/>
        <v>5.9740291012916327</v>
      </c>
      <c r="Q19" s="20">
        <f t="shared" si="6"/>
        <v>1</v>
      </c>
      <c r="R19" s="23"/>
    </row>
    <row r="20" spans="1:18">
      <c r="A20" s="21">
        <v>1420</v>
      </c>
      <c r="B20" s="22">
        <f>INDEX(WeightUpdate!$I$6:$I$794,MATCH($A20*10+B$2,WeightUpdate!$A$6:$A$794,0))</f>
        <v>0.58350000000000024</v>
      </c>
      <c r="C20" s="22">
        <f>INDEX(WeightUpdate!$I$6:$I$794,MATCH($A20*10+C$2,WeightUpdate!$A$6:$A$794,0))</f>
        <v>0.8982</v>
      </c>
      <c r="D20" s="22">
        <f>INDEX(WeightUpdate!$I$6:$I$794,MATCH($A20*10+D$2,WeightUpdate!$A$6:$A$794,0))</f>
        <v>1.3262</v>
      </c>
      <c r="E20" s="23">
        <f>INDEX(WeightUpdate!$F$6:$F$794,MATCH($A20*10+E$2,WeightUpdate!$A$6:$A$794,0))</f>
        <v>32</v>
      </c>
      <c r="F20" s="23">
        <f>INDEX(WeightUpdate!$F$6:$F$794,MATCH($A20*10+F$2,WeightUpdate!$A$6:$A$794,0))</f>
        <v>6</v>
      </c>
      <c r="G20" s="23">
        <f>INDEX(WeightUpdate!$F$6:$F$794,MATCH($A20*10+G$2,WeightUpdate!$A$6:$A$794,0))</f>
        <v>3</v>
      </c>
      <c r="H20" s="23">
        <f t="shared" si="2"/>
        <v>41</v>
      </c>
      <c r="I20" s="22">
        <f>INDEX(WeightUpdate!$J$6:$J$794,MATCH($A20*10+I$2,WeightUpdate!$A$6:$A$794,0))</f>
        <v>0.67963754144965871</v>
      </c>
      <c r="J20" s="22">
        <f>INDEX(WeightUpdate!$J$6:$J$794,MATCH($A20*10+J$2,WeightUpdate!$A$6:$A$794,0))</f>
        <v>0.86239869493480148</v>
      </c>
      <c r="K20" s="22">
        <f>INDEX(WeightUpdate!$J$6:$J$794,MATCH($A20*10+K$2,WeightUpdate!$A$6:$A$794,0))</f>
        <v>2.0713732802936953</v>
      </c>
      <c r="L20" s="20">
        <f t="shared" si="0"/>
        <v>1</v>
      </c>
      <c r="M20" s="20">
        <f t="shared" si="1"/>
        <v>1</v>
      </c>
      <c r="N20" s="24">
        <f t="shared" si="3"/>
        <v>0.67963754144965871</v>
      </c>
      <c r="O20" s="24">
        <f t="shared" si="4"/>
        <v>0.86239869493480148</v>
      </c>
      <c r="P20" s="24">
        <f t="shared" si="5"/>
        <v>2.0713732802936953</v>
      </c>
      <c r="Q20" s="20">
        <f t="shared" si="6"/>
        <v>1</v>
      </c>
      <c r="R20" s="23"/>
    </row>
    <row r="21" spans="1:18">
      <c r="A21" s="21">
        <v>1421</v>
      </c>
      <c r="B21" s="22">
        <f>INDEX(WeightUpdate!$I$6:$I$794,MATCH($A21*10+B$2,WeightUpdate!$A$6:$A$794,0))</f>
        <v>0.64470000000000016</v>
      </c>
      <c r="C21" s="22">
        <f>INDEX(WeightUpdate!$I$6:$I$794,MATCH($A21*10+C$2,WeightUpdate!$A$6:$A$794,0))</f>
        <v>0.90090000000000003</v>
      </c>
      <c r="D21" s="22">
        <f>INDEX(WeightUpdate!$I$6:$I$794,MATCH($A21*10+D$2,WeightUpdate!$A$6:$A$794,0))</f>
        <v>1.5754999999999988</v>
      </c>
      <c r="E21" s="23">
        <f>INDEX(WeightUpdate!$F$6:$F$794,MATCH($A21*10+E$2,WeightUpdate!$A$6:$A$794,0))</f>
        <v>16</v>
      </c>
      <c r="F21" s="23">
        <f>INDEX(WeightUpdate!$F$6:$F$794,MATCH($A21*10+F$2,WeightUpdate!$A$6:$A$794,0))</f>
        <v>25</v>
      </c>
      <c r="G21" s="23">
        <f>INDEX(WeightUpdate!$F$6:$F$794,MATCH($A21*10+G$2,WeightUpdate!$A$6:$A$794,0))</f>
        <v>18</v>
      </c>
      <c r="H21" s="23">
        <f t="shared" si="2"/>
        <v>59</v>
      </c>
      <c r="I21" s="22">
        <f>INDEX(WeightUpdate!$J$6:$J$794,MATCH($A21*10+I$2,WeightUpdate!$A$6:$A$794,0))</f>
        <v>0.39655751281909624</v>
      </c>
      <c r="J21" s="22">
        <f>INDEX(WeightUpdate!$J$6:$J$794,MATCH($A21*10+J$2,WeightUpdate!$A$6:$A$794,0))</f>
        <v>0.7691533911040388</v>
      </c>
      <c r="K21" s="22">
        <f>INDEX(WeightUpdate!$J$6:$J$794,MATCH($A21*10+K$2,WeightUpdate!$A$6:$A$794,0))</f>
        <v>5.0909830604420341</v>
      </c>
      <c r="L21" s="20">
        <f t="shared" si="0"/>
        <v>1</v>
      </c>
      <c r="M21" s="20">
        <f t="shared" si="1"/>
        <v>2</v>
      </c>
      <c r="N21" s="24">
        <f t="shared" si="3"/>
        <v>0.39655751281909624</v>
      </c>
      <c r="O21" s="24">
        <f t="shared" si="4"/>
        <v>0.7691533911040388</v>
      </c>
      <c r="P21" s="24">
        <f t="shared" si="5"/>
        <v>5.0909830604420341</v>
      </c>
      <c r="Q21" s="20">
        <f t="shared" si="6"/>
        <v>1</v>
      </c>
      <c r="R21" s="23"/>
    </row>
    <row r="22" spans="1:18">
      <c r="A22" s="21">
        <v>1422</v>
      </c>
      <c r="B22" s="22">
        <f>INDEX(WeightUpdate!$I$6:$I$794,MATCH($A22*10+B$2,WeightUpdate!$A$6:$A$794,0))</f>
        <v>0.60919999999999108</v>
      </c>
      <c r="C22" s="22">
        <f>INDEX(WeightUpdate!$I$6:$I$794,MATCH($A22*10+C$2,WeightUpdate!$A$6:$A$794,0))</f>
        <v>0.78170000000000062</v>
      </c>
      <c r="D22" s="22">
        <f>INDEX(WeightUpdate!$I$6:$I$794,MATCH($A22*10+D$2,WeightUpdate!$A$6:$A$794,0))</f>
        <v>1.1773000000000013</v>
      </c>
      <c r="E22" s="23">
        <f>INDEX(WeightUpdate!$F$6:$F$794,MATCH($A22*10+E$2,WeightUpdate!$A$6:$A$794,0))</f>
        <v>667</v>
      </c>
      <c r="F22" s="23">
        <f>INDEX(WeightUpdate!$F$6:$F$794,MATCH($A22*10+F$2,WeightUpdate!$A$6:$A$794,0))</f>
        <v>192</v>
      </c>
      <c r="G22" s="23">
        <f>INDEX(WeightUpdate!$F$6:$F$794,MATCH($A22*10+G$2,WeightUpdate!$A$6:$A$794,0))</f>
        <v>127</v>
      </c>
      <c r="H22" s="23">
        <f t="shared" si="2"/>
        <v>986</v>
      </c>
      <c r="I22" s="22">
        <f>INDEX(WeightUpdate!$J$6:$J$794,MATCH($A22*10+I$2,WeightUpdate!$A$6:$A$794,0))</f>
        <v>0.3065655407685462</v>
      </c>
      <c r="J22" s="22">
        <f>INDEX(WeightUpdate!$J$6:$J$794,MATCH($A22*10+J$2,WeightUpdate!$A$6:$A$794,0))</f>
        <v>0.56080530362058634</v>
      </c>
      <c r="K22" s="22">
        <f>INDEX(WeightUpdate!$J$6:$J$794,MATCH($A22*10+K$2,WeightUpdate!$A$6:$A$794,0))</f>
        <v>1.2616778191347533</v>
      </c>
      <c r="L22" s="20">
        <f t="shared" si="0"/>
        <v>1</v>
      </c>
      <c r="M22" s="20">
        <f t="shared" si="1"/>
        <v>1</v>
      </c>
      <c r="N22" s="24">
        <f t="shared" si="3"/>
        <v>0.3065655407685462</v>
      </c>
      <c r="O22" s="24">
        <f t="shared" si="4"/>
        <v>0.56080530362058634</v>
      </c>
      <c r="P22" s="24">
        <f t="shared" si="5"/>
        <v>1.2616778191347533</v>
      </c>
      <c r="Q22" s="20">
        <f t="shared" si="6"/>
        <v>1</v>
      </c>
      <c r="R22" s="23"/>
    </row>
    <row r="23" spans="1:18">
      <c r="A23" s="21">
        <v>1423</v>
      </c>
      <c r="B23" s="22">
        <f>INDEX(WeightUpdate!$I$6:$I$794,MATCH($A23*10+B$2,WeightUpdate!$A$6:$A$794,0))</f>
        <v>0.55630000000000013</v>
      </c>
      <c r="C23" s="22">
        <f>INDEX(WeightUpdate!$I$6:$I$794,MATCH($A23*10+C$2,WeightUpdate!$A$6:$A$794,0))</f>
        <v>0.68069999999999997</v>
      </c>
      <c r="D23" s="22">
        <f>INDEX(WeightUpdate!$I$6:$I$794,MATCH($A23*10+D$2,WeightUpdate!$A$6:$A$794,0))</f>
        <v>0.90890000000000004</v>
      </c>
      <c r="E23" s="23">
        <f>INDEX(WeightUpdate!$F$6:$F$794,MATCH($A23*10+E$2,WeightUpdate!$A$6:$A$794,0))</f>
        <v>95</v>
      </c>
      <c r="F23" s="23">
        <f>INDEX(WeightUpdate!$F$6:$F$794,MATCH($A23*10+F$2,WeightUpdate!$A$6:$A$794,0))</f>
        <v>29</v>
      </c>
      <c r="G23" s="23">
        <f>INDEX(WeightUpdate!$F$6:$F$794,MATCH($A23*10+G$2,WeightUpdate!$A$6:$A$794,0))</f>
        <v>16</v>
      </c>
      <c r="H23" s="23">
        <f t="shared" si="2"/>
        <v>140</v>
      </c>
      <c r="I23" s="22">
        <f>INDEX(WeightUpdate!$J$6:$J$794,MATCH($A23*10+I$2,WeightUpdate!$A$6:$A$794,0))</f>
        <v>0.33784092253316478</v>
      </c>
      <c r="J23" s="22">
        <f>INDEX(WeightUpdate!$J$6:$J$794,MATCH($A23*10+J$2,WeightUpdate!$A$6:$A$794,0))</f>
        <v>0.58353051117658516</v>
      </c>
      <c r="K23" s="22">
        <f>INDEX(WeightUpdate!$J$6:$J$794,MATCH($A23*10+K$2,WeightUpdate!$A$6:$A$794,0))</f>
        <v>1.1666699439914847</v>
      </c>
      <c r="L23" s="20">
        <f t="shared" si="0"/>
        <v>1</v>
      </c>
      <c r="M23" s="20">
        <f t="shared" si="1"/>
        <v>1</v>
      </c>
      <c r="N23" s="24">
        <f t="shared" si="3"/>
        <v>0.33784092253316478</v>
      </c>
      <c r="O23" s="24">
        <f t="shared" si="4"/>
        <v>0.58353051117658516</v>
      </c>
      <c r="P23" s="24">
        <f t="shared" si="5"/>
        <v>1.1666699439914847</v>
      </c>
      <c r="Q23" s="20">
        <f t="shared" si="6"/>
        <v>1</v>
      </c>
      <c r="R23" s="23"/>
    </row>
    <row r="24" spans="1:18">
      <c r="A24" s="21">
        <v>1424</v>
      </c>
      <c r="B24" s="22">
        <f>INDEX(WeightUpdate!$I$6:$I$794,MATCH($A24*10+B$2,WeightUpdate!$A$6:$A$794,0))</f>
        <v>0.71139999999999803</v>
      </c>
      <c r="C24" s="22">
        <f>INDEX(WeightUpdate!$I$6:$I$794,MATCH($A24*10+C$2,WeightUpdate!$A$6:$A$794,0))</f>
        <v>1.0942000000000005</v>
      </c>
      <c r="D24" s="22">
        <f>INDEX(WeightUpdate!$I$6:$I$794,MATCH($A24*10+D$2,WeightUpdate!$A$6:$A$794,0))</f>
        <v>1.9956999999999998</v>
      </c>
      <c r="E24" s="23">
        <f>INDEX(WeightUpdate!$F$6:$F$794,MATCH($A24*10+E$2,WeightUpdate!$A$6:$A$794,0))</f>
        <v>298</v>
      </c>
      <c r="F24" s="23">
        <f>INDEX(WeightUpdate!$F$6:$F$794,MATCH($A24*10+F$2,WeightUpdate!$A$6:$A$794,0))</f>
        <v>66</v>
      </c>
      <c r="G24" s="23">
        <f>INDEX(WeightUpdate!$F$6:$F$794,MATCH($A24*10+G$2,WeightUpdate!$A$6:$A$794,0))</f>
        <v>89</v>
      </c>
      <c r="H24" s="23">
        <f t="shared" si="2"/>
        <v>453</v>
      </c>
      <c r="I24" s="22">
        <f>INDEX(WeightUpdate!$J$6:$J$794,MATCH($A24*10+I$2,WeightUpdate!$A$6:$A$794,0))</f>
        <v>0.42389455330040443</v>
      </c>
      <c r="J24" s="22">
        <f>INDEX(WeightUpdate!$J$6:$J$794,MATCH($A24*10+J$2,WeightUpdate!$A$6:$A$794,0))</f>
        <v>1.3957056079141101</v>
      </c>
      <c r="K24" s="22">
        <f>INDEX(WeightUpdate!$J$6:$J$794,MATCH($A24*10+K$2,WeightUpdate!$A$6:$A$794,0))</f>
        <v>4.9368582254222986</v>
      </c>
      <c r="L24" s="20">
        <f t="shared" si="0"/>
        <v>1</v>
      </c>
      <c r="M24" s="20">
        <f t="shared" si="1"/>
        <v>1</v>
      </c>
      <c r="N24" s="24">
        <f t="shared" si="3"/>
        <v>0.42389455330040443</v>
      </c>
      <c r="O24" s="24">
        <f t="shared" si="4"/>
        <v>1.3957056079141101</v>
      </c>
      <c r="P24" s="24">
        <f t="shared" si="5"/>
        <v>4.9368582254222986</v>
      </c>
      <c r="Q24" s="20">
        <f t="shared" si="6"/>
        <v>1</v>
      </c>
      <c r="R24" s="23"/>
    </row>
    <row r="25" spans="1:18">
      <c r="A25" s="21">
        <v>1425</v>
      </c>
      <c r="B25" s="22">
        <f>INDEX(WeightUpdate!$I$6:$I$794,MATCH($A25*10+B$2,WeightUpdate!$A$6:$A$794,0))</f>
        <v>0.76870000000000072</v>
      </c>
      <c r="C25" s="22">
        <f>INDEX(WeightUpdate!$I$6:$I$794,MATCH($A25*10+C$2,WeightUpdate!$A$6:$A$794,0))</f>
        <v>0.97350000000000014</v>
      </c>
      <c r="D25" s="22">
        <f>INDEX(WeightUpdate!$I$6:$I$794,MATCH($A25*10+D$2,WeightUpdate!$A$6:$A$794,0))</f>
        <v>1.4352</v>
      </c>
      <c r="E25" s="23">
        <f>INDEX(WeightUpdate!$F$6:$F$794,MATCH($A25*10+E$2,WeightUpdate!$A$6:$A$794,0))</f>
        <v>125</v>
      </c>
      <c r="F25" s="23">
        <f>INDEX(WeightUpdate!$F$6:$F$794,MATCH($A25*10+F$2,WeightUpdate!$A$6:$A$794,0))</f>
        <v>18</v>
      </c>
      <c r="G25" s="23">
        <f>INDEX(WeightUpdate!$F$6:$F$794,MATCH($A25*10+G$2,WeightUpdate!$A$6:$A$794,0))</f>
        <v>2</v>
      </c>
      <c r="H25" s="23">
        <f t="shared" si="2"/>
        <v>145</v>
      </c>
      <c r="I25" s="22">
        <f>INDEX(WeightUpdate!$J$6:$J$794,MATCH($A25*10+I$2,WeightUpdate!$A$6:$A$794,0))</f>
        <v>0.30908330565251296</v>
      </c>
      <c r="J25" s="22">
        <f>INDEX(WeightUpdate!$J$6:$J$794,MATCH($A25*10+J$2,WeightUpdate!$A$6:$A$794,0))</f>
        <v>0.43408873745255105</v>
      </c>
      <c r="K25" s="22">
        <f>INDEX(WeightUpdate!$J$6:$J$794,MATCH($A25*10+K$2,WeightUpdate!$A$6:$A$794,0))</f>
        <v>1.4167219043239365</v>
      </c>
      <c r="L25" s="20">
        <f t="shared" si="0"/>
        <v>1</v>
      </c>
      <c r="M25" s="20">
        <f t="shared" si="1"/>
        <v>1</v>
      </c>
      <c r="N25" s="24">
        <f t="shared" si="3"/>
        <v>0.30908330565251296</v>
      </c>
      <c r="O25" s="24">
        <f t="shared" si="4"/>
        <v>0.43408873745255105</v>
      </c>
      <c r="P25" s="24">
        <f t="shared" si="5"/>
        <v>1.4167219043239365</v>
      </c>
      <c r="Q25" s="20">
        <f t="shared" si="6"/>
        <v>1</v>
      </c>
      <c r="R25" s="23"/>
    </row>
    <row r="26" spans="1:18">
      <c r="A26" s="21">
        <v>1426</v>
      </c>
      <c r="B26" s="22">
        <f>INDEX(WeightUpdate!$I$6:$I$794,MATCH($A26*10+B$2,WeightUpdate!$A$6:$A$794,0))</f>
        <v>0.74309999999999854</v>
      </c>
      <c r="C26" s="22">
        <f>INDEX(WeightUpdate!$I$6:$I$794,MATCH($A26*10+C$2,WeightUpdate!$A$6:$A$794,0))</f>
        <v>0.84170000000000189</v>
      </c>
      <c r="D26" s="22">
        <f>INDEX(WeightUpdate!$I$6:$I$794,MATCH($A26*10+D$2,WeightUpdate!$A$6:$A$794,0))</f>
        <v>1.3591999999999991</v>
      </c>
      <c r="E26" s="23">
        <f>INDEX(WeightUpdate!$F$6:$F$794,MATCH($A26*10+E$2,WeightUpdate!$A$6:$A$794,0))</f>
        <v>218</v>
      </c>
      <c r="F26" s="23">
        <f>INDEX(WeightUpdate!$F$6:$F$794,MATCH($A26*10+F$2,WeightUpdate!$A$6:$A$794,0))</f>
        <v>83</v>
      </c>
      <c r="G26" s="23">
        <f>INDEX(WeightUpdate!$F$6:$F$794,MATCH($A26*10+G$2,WeightUpdate!$A$6:$A$794,0))</f>
        <v>82</v>
      </c>
      <c r="H26" s="23">
        <f t="shared" si="2"/>
        <v>383</v>
      </c>
      <c r="I26" s="22">
        <f>INDEX(WeightUpdate!$J$6:$J$794,MATCH($A26*10+I$2,WeightUpdate!$A$6:$A$794,0))</f>
        <v>0.50615521021996346</v>
      </c>
      <c r="J26" s="22">
        <f>INDEX(WeightUpdate!$J$6:$J$794,MATCH($A26*10+J$2,WeightUpdate!$A$6:$A$794,0))</f>
        <v>0.88237244216063648</v>
      </c>
      <c r="K26" s="22">
        <f>INDEX(WeightUpdate!$J$6:$J$794,MATCH($A26*10+K$2,WeightUpdate!$A$6:$A$794,0))</f>
        <v>2.1694367459498851</v>
      </c>
      <c r="L26" s="20">
        <f t="shared" si="0"/>
        <v>1</v>
      </c>
      <c r="M26" s="20">
        <f t="shared" si="1"/>
        <v>1</v>
      </c>
      <c r="N26" s="24">
        <f t="shared" si="3"/>
        <v>0.50615521021996346</v>
      </c>
      <c r="O26" s="24">
        <f t="shared" si="4"/>
        <v>0.88237244216063648</v>
      </c>
      <c r="P26" s="24">
        <f t="shared" si="5"/>
        <v>2.1694367459498851</v>
      </c>
      <c r="Q26" s="20">
        <f t="shared" si="6"/>
        <v>1</v>
      </c>
      <c r="R26" s="23"/>
    </row>
    <row r="27" spans="1:18">
      <c r="A27" s="21">
        <v>2120</v>
      </c>
      <c r="B27" s="22">
        <f>INDEX(WeightUpdate!$I$6:$I$794,MATCH($A27*10+B$2,WeightUpdate!$A$6:$A$794,0))</f>
        <v>1.0726999999999998</v>
      </c>
      <c r="C27" s="22">
        <f>INDEX(WeightUpdate!$I$6:$I$794,MATCH($A27*10+C$2,WeightUpdate!$A$6:$A$794,0))</f>
        <v>1.4263000000000003</v>
      </c>
      <c r="D27" s="22">
        <f>INDEX(WeightUpdate!$I$6:$I$794,MATCH($A27*10+D$2,WeightUpdate!$A$6:$A$794,0))</f>
        <v>2.6638000000000002</v>
      </c>
      <c r="E27" s="23">
        <f>INDEX(WeightUpdate!$F$6:$F$794,MATCH($A27*10+E$2,WeightUpdate!$A$6:$A$794,0))</f>
        <v>165</v>
      </c>
      <c r="F27" s="23">
        <f>INDEX(WeightUpdate!$F$6:$F$794,MATCH($A27*10+F$2,WeightUpdate!$A$6:$A$794,0))</f>
        <v>10</v>
      </c>
      <c r="G27" s="23">
        <f>INDEX(WeightUpdate!$F$6:$F$794,MATCH($A27*10+G$2,WeightUpdate!$A$6:$A$794,0))</f>
        <v>5</v>
      </c>
      <c r="H27" s="23">
        <f t="shared" si="2"/>
        <v>180</v>
      </c>
      <c r="I27" s="22">
        <f>INDEX(WeightUpdate!$J$6:$J$794,MATCH($A27*10+I$2,WeightUpdate!$A$6:$A$794,0))</f>
        <v>0.44561128260460725</v>
      </c>
      <c r="J27" s="22">
        <f>INDEX(WeightUpdate!$J$6:$J$794,MATCH($A27*10+J$2,WeightUpdate!$A$6:$A$794,0))</f>
        <v>2.1863824836056662</v>
      </c>
      <c r="K27" s="22">
        <f>INDEX(WeightUpdate!$J$6:$J$794,MATCH($A27*10+K$2,WeightUpdate!$A$6:$A$794,0))</f>
        <v>1.8317932661923353</v>
      </c>
      <c r="L27" s="20">
        <f t="shared" si="0"/>
        <v>0</v>
      </c>
      <c r="M27" s="20">
        <f t="shared" si="1"/>
        <v>1</v>
      </c>
      <c r="N27" s="24">
        <f t="shared" si="3"/>
        <v>0.44561128260460725</v>
      </c>
      <c r="O27" s="24">
        <f t="shared" si="4"/>
        <v>0.59250058019851926</v>
      </c>
      <c r="P27" s="24">
        <f t="shared" si="5"/>
        <v>1.1065715806862619</v>
      </c>
      <c r="Q27" s="20">
        <f t="shared" si="6"/>
        <v>1</v>
      </c>
      <c r="R27" s="23"/>
    </row>
    <row r="28" spans="1:18">
      <c r="A28" s="21">
        <v>2130</v>
      </c>
      <c r="B28" s="22">
        <f>INDEX(WeightUpdate!$I$6:$I$794,MATCH($A28*10+B$2,WeightUpdate!$A$6:$A$794,0))</f>
        <v>0.79830000000001322</v>
      </c>
      <c r="C28" s="22">
        <f>INDEX(WeightUpdate!$I$6:$I$794,MATCH($A28*10+C$2,WeightUpdate!$A$6:$A$794,0))</f>
        <v>0.91149999999999987</v>
      </c>
      <c r="D28" s="22">
        <f>INDEX(WeightUpdate!$I$6:$I$794,MATCH($A28*10+D$2,WeightUpdate!$A$6:$A$794,0))</f>
        <v>2.1884000000000001</v>
      </c>
      <c r="E28" s="23">
        <f>INDEX(WeightUpdate!$F$6:$F$794,MATCH($A28*10+E$2,WeightUpdate!$A$6:$A$794,0))</f>
        <v>450</v>
      </c>
      <c r="F28" s="23">
        <f>INDEX(WeightUpdate!$F$6:$F$794,MATCH($A28*10+F$2,WeightUpdate!$A$6:$A$794,0))</f>
        <v>118</v>
      </c>
      <c r="G28" s="23">
        <f>INDEX(WeightUpdate!$F$6:$F$794,MATCH($A28*10+G$2,WeightUpdate!$A$6:$A$794,0))</f>
        <v>14</v>
      </c>
      <c r="H28" s="23">
        <f t="shared" si="2"/>
        <v>582</v>
      </c>
      <c r="I28" s="22">
        <f>INDEX(WeightUpdate!$J$6:$J$794,MATCH($A28*10+I$2,WeightUpdate!$A$6:$A$794,0))</f>
        <v>0.63351890675622502</v>
      </c>
      <c r="J28" s="22">
        <f>INDEX(WeightUpdate!$J$6:$J$794,MATCH($A28*10+J$2,WeightUpdate!$A$6:$A$794,0))</f>
        <v>1.0082798474313037</v>
      </c>
      <c r="K28" s="22">
        <f>INDEX(WeightUpdate!$J$6:$J$794,MATCH($A28*10+K$2,WeightUpdate!$A$6:$A$794,0))</f>
        <v>1.2580314124290406</v>
      </c>
      <c r="L28" s="20">
        <f t="shared" si="0"/>
        <v>1</v>
      </c>
      <c r="M28" s="20">
        <f t="shared" si="1"/>
        <v>1</v>
      </c>
      <c r="N28" s="24">
        <f t="shared" si="3"/>
        <v>0.63351890675622502</v>
      </c>
      <c r="O28" s="24">
        <f t="shared" si="4"/>
        <v>1.0082798474313037</v>
      </c>
      <c r="P28" s="24">
        <f t="shared" si="5"/>
        <v>1.2580314124290406</v>
      </c>
      <c r="Q28" s="20">
        <f t="shared" si="6"/>
        <v>1</v>
      </c>
      <c r="R28" s="23"/>
    </row>
    <row r="29" spans="1:18">
      <c r="A29" s="21">
        <v>2410</v>
      </c>
      <c r="B29" s="22">
        <f>INDEX(WeightUpdate!$I$6:$I$794,MATCH($A29*10+B$2,WeightUpdate!$A$6:$A$794,0))</f>
        <v>0.44170000000000054</v>
      </c>
      <c r="C29" s="22">
        <f>INDEX(WeightUpdate!$I$6:$I$794,MATCH($A29*10+C$2,WeightUpdate!$A$6:$A$794,0))</f>
        <v>0.71909999999999996</v>
      </c>
      <c r="D29" s="22">
        <f>INDEX(WeightUpdate!$I$6:$I$794,MATCH($A29*10+D$2,WeightUpdate!$A$6:$A$794,0))</f>
        <v>1.1291</v>
      </c>
      <c r="E29" s="23">
        <f>INDEX(WeightUpdate!$F$6:$F$794,MATCH($A29*10+E$2,WeightUpdate!$A$6:$A$794,0))</f>
        <v>52</v>
      </c>
      <c r="F29" s="23">
        <f>INDEX(WeightUpdate!$F$6:$F$794,MATCH($A29*10+F$2,WeightUpdate!$A$6:$A$794,0))</f>
        <v>16</v>
      </c>
      <c r="G29" s="23">
        <f>INDEX(WeightUpdate!$F$6:$F$794,MATCH($A29*10+G$2,WeightUpdate!$A$6:$A$794,0))</f>
        <v>8</v>
      </c>
      <c r="H29" s="23">
        <f t="shared" si="2"/>
        <v>76</v>
      </c>
      <c r="I29" s="22">
        <f>INDEX(WeightUpdate!$J$6:$J$794,MATCH($A29*10+I$2,WeightUpdate!$A$6:$A$794,0))</f>
        <v>0.52591833932820597</v>
      </c>
      <c r="J29" s="22">
        <f>INDEX(WeightUpdate!$J$6:$J$794,MATCH($A29*10+J$2,WeightUpdate!$A$6:$A$794,0))</f>
        <v>0.70062240427605527</v>
      </c>
      <c r="K29" s="22">
        <f>INDEX(WeightUpdate!$J$6:$J$794,MATCH($A29*10+K$2,WeightUpdate!$A$6:$A$794,0))</f>
        <v>1.5434459149455366</v>
      </c>
      <c r="L29" s="20">
        <f t="shared" si="0"/>
        <v>1</v>
      </c>
      <c r="M29" s="20">
        <f t="shared" si="1"/>
        <v>1</v>
      </c>
      <c r="N29" s="24">
        <f t="shared" si="3"/>
        <v>0.52591833932820597</v>
      </c>
      <c r="O29" s="24">
        <f t="shared" si="4"/>
        <v>0.70062240427605527</v>
      </c>
      <c r="P29" s="24">
        <f t="shared" si="5"/>
        <v>1.5434459149455366</v>
      </c>
      <c r="Q29" s="20">
        <f t="shared" si="6"/>
        <v>1</v>
      </c>
      <c r="R29" s="23"/>
    </row>
    <row r="30" spans="1:18">
      <c r="A30" s="21">
        <v>2411</v>
      </c>
      <c r="B30" s="22">
        <f>INDEX(WeightUpdate!$I$6:$I$794,MATCH($A30*10+B$2,WeightUpdate!$A$6:$A$794,0))</f>
        <v>0.72899999999999965</v>
      </c>
      <c r="C30" s="22">
        <f>INDEX(WeightUpdate!$I$6:$I$794,MATCH($A30*10+C$2,WeightUpdate!$A$6:$A$794,0))</f>
        <v>0.80470000000000008</v>
      </c>
      <c r="D30" s="22">
        <f>INDEX(WeightUpdate!$I$6:$I$794,MATCH($A30*10+D$2,WeightUpdate!$A$6:$A$794,0))</f>
        <v>1.0676879241999999</v>
      </c>
      <c r="E30" s="23">
        <f>INDEX(WeightUpdate!$F$6:$F$794,MATCH($A30*10+E$2,WeightUpdate!$A$6:$A$794,0))</f>
        <v>17</v>
      </c>
      <c r="F30" s="23">
        <f>INDEX(WeightUpdate!$F$6:$F$794,MATCH($A30*10+F$2,WeightUpdate!$A$6:$A$794,0))</f>
        <v>5</v>
      </c>
      <c r="G30" s="23">
        <f>INDEX(WeightUpdate!$F$6:$F$794,MATCH($A30*10+G$2,WeightUpdate!$A$6:$A$794,0))</f>
        <v>2</v>
      </c>
      <c r="H30" s="23">
        <f t="shared" si="2"/>
        <v>24</v>
      </c>
      <c r="I30" s="22">
        <f>INDEX(WeightUpdate!$J$6:$J$794,MATCH($A30*10+I$2,WeightUpdate!$A$6:$A$794,0))</f>
        <v>0.73465555274562533</v>
      </c>
      <c r="J30" s="22">
        <f>INDEX(WeightUpdate!$J$6:$J$794,MATCH($A30*10+J$2,WeightUpdate!$A$6:$A$794,0))</f>
        <v>0.83981846513132918</v>
      </c>
      <c r="K30" s="22">
        <f>INDEX(WeightUpdate!$J$6:$J$794,MATCH($A30*10+K$2,WeightUpdate!$A$6:$A$794,0))</f>
        <v>0.99852197268087883</v>
      </c>
      <c r="L30" s="20">
        <f t="shared" si="0"/>
        <v>1</v>
      </c>
      <c r="M30" s="20">
        <f t="shared" si="1"/>
        <v>1</v>
      </c>
      <c r="N30" s="24">
        <f t="shared" si="3"/>
        <v>0.73465555274562533</v>
      </c>
      <c r="O30" s="24">
        <f t="shared" si="4"/>
        <v>0.83981846513132918</v>
      </c>
      <c r="P30" s="24">
        <f t="shared" si="5"/>
        <v>0.99852197268087883</v>
      </c>
      <c r="Q30" s="20">
        <f t="shared" si="6"/>
        <v>1</v>
      </c>
      <c r="R30" s="23"/>
    </row>
    <row r="31" spans="1:18">
      <c r="A31" s="21">
        <v>2412</v>
      </c>
      <c r="B31" s="22">
        <f>INDEX(WeightUpdate!$I$6:$I$794,MATCH($A31*10+B$2,WeightUpdate!$A$6:$A$794,0))</f>
        <v>0.53539999999999888</v>
      </c>
      <c r="C31" s="22">
        <f>INDEX(WeightUpdate!$I$6:$I$794,MATCH($A31*10+C$2,WeightUpdate!$A$6:$A$794,0))</f>
        <v>0.72520000000000029</v>
      </c>
      <c r="D31" s="22">
        <f>INDEX(WeightUpdate!$I$6:$I$794,MATCH($A31*10+D$2,WeightUpdate!$A$6:$A$794,0))</f>
        <v>1.2083999999999999</v>
      </c>
      <c r="E31" s="23">
        <f>INDEX(WeightUpdate!$F$6:$F$794,MATCH($A31*10+E$2,WeightUpdate!$A$6:$A$794,0))</f>
        <v>129</v>
      </c>
      <c r="F31" s="23">
        <f>INDEX(WeightUpdate!$F$6:$F$794,MATCH($A31*10+F$2,WeightUpdate!$A$6:$A$794,0))</f>
        <v>41</v>
      </c>
      <c r="G31" s="23">
        <f>INDEX(WeightUpdate!$F$6:$F$794,MATCH($A31*10+G$2,WeightUpdate!$A$6:$A$794,0))</f>
        <v>21</v>
      </c>
      <c r="H31" s="23">
        <f t="shared" si="2"/>
        <v>191</v>
      </c>
      <c r="I31" s="22">
        <f>INDEX(WeightUpdate!$J$6:$J$794,MATCH($A31*10+I$2,WeightUpdate!$A$6:$A$794,0))</f>
        <v>0.34668758811938566</v>
      </c>
      <c r="J31" s="22">
        <f>INDEX(WeightUpdate!$J$6:$J$794,MATCH($A31*10+J$2,WeightUpdate!$A$6:$A$794,0))</f>
        <v>0.437631686794348</v>
      </c>
      <c r="K31" s="22">
        <f>INDEX(WeightUpdate!$J$6:$J$794,MATCH($A31*10+K$2,WeightUpdate!$A$6:$A$794,0))</f>
        <v>1.2709010173668891</v>
      </c>
      <c r="L31" s="20">
        <f t="shared" si="0"/>
        <v>1</v>
      </c>
      <c r="M31" s="20">
        <f t="shared" si="1"/>
        <v>1</v>
      </c>
      <c r="N31" s="24">
        <f t="shared" si="3"/>
        <v>0.34668758811938566</v>
      </c>
      <c r="O31" s="24">
        <f t="shared" si="4"/>
        <v>0.437631686794348</v>
      </c>
      <c r="P31" s="24">
        <f t="shared" si="5"/>
        <v>1.2709010173668891</v>
      </c>
      <c r="Q31" s="20">
        <f t="shared" si="6"/>
        <v>1</v>
      </c>
      <c r="R31" s="23"/>
    </row>
    <row r="32" spans="1:18">
      <c r="A32" s="21">
        <v>3110</v>
      </c>
      <c r="B32" s="22">
        <f>INDEX(WeightUpdate!$I$6:$I$794,MATCH($A32*10+B$2,WeightUpdate!$A$6:$A$794,0))</f>
        <v>2.0487000000000002</v>
      </c>
      <c r="C32" s="22">
        <f>INDEX(WeightUpdate!$I$6:$I$794,MATCH($A32*10+C$2,WeightUpdate!$A$6:$A$794,0))</f>
        <v>3.3346</v>
      </c>
      <c r="D32" s="22">
        <f>INDEX(WeightUpdate!$I$6:$I$794,MATCH($A32*10+D$2,WeightUpdate!$A$6:$A$794,0))</f>
        <v>4.9009879110999996</v>
      </c>
      <c r="E32" s="23">
        <f>INDEX(WeightUpdate!$F$6:$F$794,MATCH($A32*10+E$2,WeightUpdate!$A$6:$A$794,0))</f>
        <v>0</v>
      </c>
      <c r="F32" s="23">
        <f>INDEX(WeightUpdate!$F$6:$F$794,MATCH($A32*10+F$2,WeightUpdate!$A$6:$A$794,0))</f>
        <v>3</v>
      </c>
      <c r="G32" s="23">
        <f>INDEX(WeightUpdate!$F$6:$F$794,MATCH($A32*10+G$2,WeightUpdate!$A$6:$A$794,0))</f>
        <v>1</v>
      </c>
      <c r="H32" s="23">
        <f t="shared" si="2"/>
        <v>4</v>
      </c>
      <c r="I32" s="22">
        <f>INDEX(WeightUpdate!$J$6:$J$794,MATCH($A32*10+I$2,WeightUpdate!$A$6:$A$794,0))</f>
        <v>2.0487000000000002</v>
      </c>
      <c r="J32" s="22">
        <f>INDEX(WeightUpdate!$J$6:$J$794,MATCH($A32*10+J$2,WeightUpdate!$A$6:$A$794,0))</f>
        <v>1.8088841786098153</v>
      </c>
      <c r="K32" s="22">
        <f>INDEX(WeightUpdate!$J$6:$J$794,MATCH($A32*10+K$2,WeightUpdate!$A$6:$A$794,0))</f>
        <v>6.0230087858478205</v>
      </c>
      <c r="L32" s="20">
        <f t="shared" si="0"/>
        <v>0</v>
      </c>
      <c r="M32" s="20">
        <f t="shared" si="1"/>
        <v>2</v>
      </c>
      <c r="N32" s="24">
        <f t="shared" si="3"/>
        <v>1.1113359973363908</v>
      </c>
      <c r="O32" s="24">
        <f t="shared" si="4"/>
        <v>1.8088841786098153</v>
      </c>
      <c r="P32" s="24">
        <f t="shared" si="5"/>
        <v>2.6585855850617035</v>
      </c>
      <c r="Q32" s="20">
        <f t="shared" si="6"/>
        <v>1</v>
      </c>
      <c r="R32" s="23"/>
    </row>
    <row r="33" spans="1:18">
      <c r="A33" s="21">
        <v>3111</v>
      </c>
      <c r="B33" s="22">
        <f>INDEX(WeightUpdate!$I$6:$I$794,MATCH($A33*10+B$2,WeightUpdate!$A$6:$A$794,0))</f>
        <v>1.561599999999999</v>
      </c>
      <c r="C33" s="22">
        <f>INDEX(WeightUpdate!$I$6:$I$794,MATCH($A33*10+C$2,WeightUpdate!$A$6:$A$794,0))</f>
        <v>1.9881</v>
      </c>
      <c r="D33" s="22">
        <f>INDEX(WeightUpdate!$I$6:$I$794,MATCH($A33*10+D$2,WeightUpdate!$A$6:$A$794,0))</f>
        <v>4.6974185000000004</v>
      </c>
      <c r="E33" s="23">
        <f>INDEX(WeightUpdate!$F$6:$F$794,MATCH($A33*10+E$2,WeightUpdate!$A$6:$A$794,0))</f>
        <v>28</v>
      </c>
      <c r="F33" s="23">
        <f>INDEX(WeightUpdate!$F$6:$F$794,MATCH($A33*10+F$2,WeightUpdate!$A$6:$A$794,0))</f>
        <v>3</v>
      </c>
      <c r="G33" s="23">
        <f>INDEX(WeightUpdate!$F$6:$F$794,MATCH($A33*10+G$2,WeightUpdate!$A$6:$A$794,0))</f>
        <v>2</v>
      </c>
      <c r="H33" s="23">
        <f t="shared" si="2"/>
        <v>33</v>
      </c>
      <c r="I33" s="22">
        <f>INDEX(WeightUpdate!$J$6:$J$794,MATCH($A33*10+I$2,WeightUpdate!$A$6:$A$794,0))</f>
        <v>14.471477813967557</v>
      </c>
      <c r="J33" s="22">
        <f>INDEX(WeightUpdate!$J$6:$J$794,MATCH($A33*10+J$2,WeightUpdate!$A$6:$A$794,0))</f>
        <v>9.5028100266393025</v>
      </c>
      <c r="K33" s="22">
        <f>INDEX(WeightUpdate!$J$6:$J$794,MATCH($A33*10+K$2,WeightUpdate!$A$6:$A$794,0))</f>
        <v>11.837289961187221</v>
      </c>
      <c r="L33" s="20">
        <f t="shared" si="0"/>
        <v>0</v>
      </c>
      <c r="M33" s="20">
        <f t="shared" si="1"/>
        <v>1</v>
      </c>
      <c r="N33" s="24">
        <f t="shared" si="3"/>
        <v>14.471477813967557</v>
      </c>
      <c r="O33" s="24">
        <f t="shared" si="4"/>
        <v>15.918625595364313</v>
      </c>
      <c r="P33" s="24">
        <f t="shared" si="5"/>
        <v>17.365773376761066</v>
      </c>
      <c r="Q33" s="20">
        <f t="shared" si="6"/>
        <v>1</v>
      </c>
      <c r="R33" s="23"/>
    </row>
    <row r="34" spans="1:18">
      <c r="A34" s="21">
        <v>3112</v>
      </c>
      <c r="B34" s="22">
        <f>INDEX(WeightUpdate!$I$6:$I$794,MATCH($A34*10+B$2,WeightUpdate!$A$6:$A$794,0))</f>
        <v>1.0765999999999984</v>
      </c>
      <c r="C34" s="22">
        <f>INDEX(WeightUpdate!$I$6:$I$794,MATCH($A34*10+C$2,WeightUpdate!$A$6:$A$794,0))</f>
        <v>1.6007</v>
      </c>
      <c r="D34" s="22">
        <f>INDEX(WeightUpdate!$I$6:$I$794,MATCH($A34*10+D$2,WeightUpdate!$A$6:$A$794,0))</f>
        <v>4.0446141121999997</v>
      </c>
      <c r="E34" s="23">
        <f>INDEX(WeightUpdate!$F$6:$F$794,MATCH($A34*10+E$2,WeightUpdate!$A$6:$A$794,0))</f>
        <v>437</v>
      </c>
      <c r="F34" s="23">
        <f>INDEX(WeightUpdate!$F$6:$F$794,MATCH($A34*10+F$2,WeightUpdate!$A$6:$A$794,0))</f>
        <v>8</v>
      </c>
      <c r="G34" s="23">
        <f>INDEX(WeightUpdate!$F$6:$F$794,MATCH($A34*10+G$2,WeightUpdate!$A$6:$A$794,0))</f>
        <v>13</v>
      </c>
      <c r="H34" s="23">
        <f t="shared" si="2"/>
        <v>458</v>
      </c>
      <c r="I34" s="22">
        <f>INDEX(WeightUpdate!$J$6:$J$794,MATCH($A34*10+I$2,WeightUpdate!$A$6:$A$794,0))</f>
        <v>0.84812917033145396</v>
      </c>
      <c r="J34" s="22">
        <f>INDEX(WeightUpdate!$J$6:$J$794,MATCH($A34*10+J$2,WeightUpdate!$A$6:$A$794,0))</f>
        <v>1.089776627117196</v>
      </c>
      <c r="K34" s="22">
        <f>INDEX(WeightUpdate!$J$6:$J$794,MATCH($A34*10+K$2,WeightUpdate!$A$6:$A$794,0))</f>
        <v>2.196394496673983</v>
      </c>
      <c r="L34" s="20">
        <f t="shared" si="0"/>
        <v>1</v>
      </c>
      <c r="M34" s="20">
        <f t="shared" si="1"/>
        <v>1</v>
      </c>
      <c r="N34" s="24">
        <f t="shared" si="3"/>
        <v>0.84812917033145396</v>
      </c>
      <c r="O34" s="24">
        <f t="shared" si="4"/>
        <v>1.089776627117196</v>
      </c>
      <c r="P34" s="24">
        <f t="shared" si="5"/>
        <v>2.196394496673983</v>
      </c>
      <c r="Q34" s="20">
        <f t="shared" si="6"/>
        <v>1</v>
      </c>
      <c r="R34" s="23"/>
    </row>
    <row r="35" spans="1:18">
      <c r="A35" s="21">
        <v>3113</v>
      </c>
      <c r="B35" s="22">
        <f>INDEX(WeightUpdate!$I$6:$I$794,MATCH($A35*10+B$2,WeightUpdate!$A$6:$A$794,0))</f>
        <v>0.86999999999999966</v>
      </c>
      <c r="C35" s="22">
        <f>INDEX(WeightUpdate!$I$6:$I$794,MATCH($A35*10+C$2,WeightUpdate!$A$6:$A$794,0))</f>
        <v>0.93300000000000005</v>
      </c>
      <c r="D35" s="22">
        <f>INDEX(WeightUpdate!$I$6:$I$794,MATCH($A35*10+D$2,WeightUpdate!$A$6:$A$794,0))</f>
        <v>1.8908962068999999</v>
      </c>
      <c r="E35" s="23">
        <f>INDEX(WeightUpdate!$F$6:$F$794,MATCH($A35*10+E$2,WeightUpdate!$A$6:$A$794,0))</f>
        <v>50</v>
      </c>
      <c r="F35" s="23">
        <f>INDEX(WeightUpdate!$F$6:$F$794,MATCH($A35*10+F$2,WeightUpdate!$A$6:$A$794,0))</f>
        <v>2</v>
      </c>
      <c r="G35" s="23">
        <f>INDEX(WeightUpdate!$F$6:$F$794,MATCH($A35*10+G$2,WeightUpdate!$A$6:$A$794,0))</f>
        <v>0</v>
      </c>
      <c r="H35" s="23">
        <f t="shared" si="2"/>
        <v>52</v>
      </c>
      <c r="I35" s="22">
        <f>INDEX(WeightUpdate!$J$6:$J$794,MATCH($A35*10+I$2,WeightUpdate!$A$6:$A$794,0))</f>
        <v>0.59989280276624612</v>
      </c>
      <c r="J35" s="22">
        <f>INDEX(WeightUpdate!$J$6:$J$794,MATCH($A35*10+J$2,WeightUpdate!$A$6:$A$794,0))</f>
        <v>0.88315134628420888</v>
      </c>
      <c r="K35" s="22">
        <f>INDEX(WeightUpdate!$J$6:$J$794,MATCH($A35*10+K$2,WeightUpdate!$A$6:$A$794,0))</f>
        <v>1.8908962068999999</v>
      </c>
      <c r="L35" s="20">
        <f t="shared" si="0"/>
        <v>1</v>
      </c>
      <c r="M35" s="20">
        <f t="shared" si="1"/>
        <v>1</v>
      </c>
      <c r="N35" s="24">
        <f t="shared" si="3"/>
        <v>0.59989280276624612</v>
      </c>
      <c r="O35" s="24">
        <f t="shared" si="4"/>
        <v>0.88315134628420888</v>
      </c>
      <c r="P35" s="24">
        <f t="shared" si="5"/>
        <v>1.8908962068999999</v>
      </c>
      <c r="Q35" s="20">
        <f t="shared" si="6"/>
        <v>1</v>
      </c>
      <c r="R35" s="23"/>
    </row>
    <row r="36" spans="1:18">
      <c r="A36" s="21">
        <v>3114</v>
      </c>
      <c r="B36" s="22">
        <f>INDEX(WeightUpdate!$I$6:$I$794,MATCH($A36*10+B$2,WeightUpdate!$A$6:$A$794,0))</f>
        <v>0.73460000000000025</v>
      </c>
      <c r="C36" s="22">
        <f>INDEX(WeightUpdate!$I$6:$I$794,MATCH($A36*10+C$2,WeightUpdate!$A$6:$A$794,0))</f>
        <v>0.80289999999999984</v>
      </c>
      <c r="D36" s="22">
        <f>INDEX(WeightUpdate!$I$6:$I$794,MATCH($A36*10+D$2,WeightUpdate!$A$6:$A$794,0))</f>
        <v>1.0315676879</v>
      </c>
      <c r="E36" s="23">
        <f>INDEX(WeightUpdate!$F$6:$F$794,MATCH($A36*10+E$2,WeightUpdate!$A$6:$A$794,0))</f>
        <v>34</v>
      </c>
      <c r="F36" s="23">
        <f>INDEX(WeightUpdate!$F$6:$F$794,MATCH($A36*10+F$2,WeightUpdate!$A$6:$A$794,0))</f>
        <v>1</v>
      </c>
      <c r="G36" s="23">
        <f>INDEX(WeightUpdate!$F$6:$F$794,MATCH($A36*10+G$2,WeightUpdate!$A$6:$A$794,0))</f>
        <v>1</v>
      </c>
      <c r="H36" s="23">
        <f t="shared" si="2"/>
        <v>36</v>
      </c>
      <c r="I36" s="22">
        <f>INDEX(WeightUpdate!$J$6:$J$794,MATCH($A36*10+I$2,WeightUpdate!$A$6:$A$794,0))</f>
        <v>0.62400881172921596</v>
      </c>
      <c r="J36" s="22">
        <f>INDEX(WeightUpdate!$J$6:$J$794,MATCH($A36*10+J$2,WeightUpdate!$A$6:$A$794,0))</f>
        <v>0.69652861433543745</v>
      </c>
      <c r="K36" s="22">
        <f>INDEX(WeightUpdate!$J$6:$J$794,MATCH($A36*10+K$2,WeightUpdate!$A$6:$A$794,0))</f>
        <v>1.7206991123027584</v>
      </c>
      <c r="L36" s="20">
        <f t="shared" si="0"/>
        <v>1</v>
      </c>
      <c r="M36" s="20">
        <f t="shared" si="1"/>
        <v>1</v>
      </c>
      <c r="N36" s="24">
        <f t="shared" si="3"/>
        <v>0.62400881172921596</v>
      </c>
      <c r="O36" s="24">
        <f t="shared" si="4"/>
        <v>0.69652861433543745</v>
      </c>
      <c r="P36" s="24">
        <f t="shared" si="5"/>
        <v>1.7206991123027584</v>
      </c>
      <c r="Q36" s="20">
        <f t="shared" si="6"/>
        <v>1</v>
      </c>
      <c r="R36" s="23"/>
    </row>
    <row r="37" spans="1:18">
      <c r="A37" s="21">
        <v>3115</v>
      </c>
      <c r="B37" s="22">
        <f>INDEX(WeightUpdate!$I$6:$I$794,MATCH($A37*10+B$2,WeightUpdate!$A$6:$A$794,0))</f>
        <v>0.54710000000000025</v>
      </c>
      <c r="C37" s="22">
        <f>INDEX(WeightUpdate!$I$6:$I$794,MATCH($A37*10+C$2,WeightUpdate!$A$6:$A$794,0))</f>
        <v>0.77039999999999964</v>
      </c>
      <c r="D37" s="22">
        <f>INDEX(WeightUpdate!$I$6:$I$794,MATCH($A37*10+D$2,WeightUpdate!$A$6:$A$794,0))</f>
        <v>1.5511999999999999</v>
      </c>
      <c r="E37" s="23">
        <f>INDEX(WeightUpdate!$F$6:$F$794,MATCH($A37*10+E$2,WeightUpdate!$A$6:$A$794,0))</f>
        <v>2259</v>
      </c>
      <c r="F37" s="23">
        <f>INDEX(WeightUpdate!$F$6:$F$794,MATCH($A37*10+F$2,WeightUpdate!$A$6:$A$794,0))</f>
        <v>91</v>
      </c>
      <c r="G37" s="23">
        <f>INDEX(WeightUpdate!$F$6:$F$794,MATCH($A37*10+G$2,WeightUpdate!$A$6:$A$794,0))</f>
        <v>23</v>
      </c>
      <c r="H37" s="23">
        <f t="shared" si="2"/>
        <v>2373</v>
      </c>
      <c r="I37" s="22">
        <f>INDEX(WeightUpdate!$J$6:$J$794,MATCH($A37*10+I$2,WeightUpdate!$A$6:$A$794,0))</f>
        <v>0.37860697576675528</v>
      </c>
      <c r="J37" s="22">
        <f>INDEX(WeightUpdate!$J$6:$J$794,MATCH($A37*10+J$2,WeightUpdate!$A$6:$A$794,0))</f>
        <v>0.38161547553268166</v>
      </c>
      <c r="K37" s="22">
        <f>INDEX(WeightUpdate!$J$6:$J$794,MATCH($A37*10+K$2,WeightUpdate!$A$6:$A$794,0))</f>
        <v>0.84212419284849416</v>
      </c>
      <c r="L37" s="20">
        <f t="shared" si="0"/>
        <v>1</v>
      </c>
      <c r="M37" s="20">
        <f t="shared" si="1"/>
        <v>1</v>
      </c>
      <c r="N37" s="24">
        <f t="shared" si="3"/>
        <v>0.37860697576675528</v>
      </c>
      <c r="O37" s="24">
        <f t="shared" si="4"/>
        <v>0.38161547553268166</v>
      </c>
      <c r="P37" s="24">
        <f t="shared" si="5"/>
        <v>0.84212419284849416</v>
      </c>
      <c r="Q37" s="20">
        <f t="shared" si="6"/>
        <v>1</v>
      </c>
      <c r="R37" s="23"/>
    </row>
    <row r="38" spans="1:18">
      <c r="A38" s="21">
        <v>3120</v>
      </c>
      <c r="B38" s="22">
        <f>INDEX(WeightUpdate!$I$6:$I$794,MATCH($A38*10+B$2,WeightUpdate!$A$6:$A$794,0))</f>
        <v>0.96559999999999502</v>
      </c>
      <c r="C38" s="22">
        <f>INDEX(WeightUpdate!$I$6:$I$794,MATCH($A38*10+C$2,WeightUpdate!$A$6:$A$794,0))</f>
        <v>1.7206000000000001</v>
      </c>
      <c r="D38" s="22">
        <f>INDEX(WeightUpdate!$I$6:$I$794,MATCH($A38*10+D$2,WeightUpdate!$A$6:$A$794,0))</f>
        <v>9.9773999999999923</v>
      </c>
      <c r="E38" s="23">
        <f>INDEX(WeightUpdate!$F$6:$F$794,MATCH($A38*10+E$2,WeightUpdate!$A$6:$A$794,0))</f>
        <v>1808</v>
      </c>
      <c r="F38" s="23">
        <f>INDEX(WeightUpdate!$F$6:$F$794,MATCH($A38*10+F$2,WeightUpdate!$A$6:$A$794,0))</f>
        <v>59</v>
      </c>
      <c r="G38" s="23">
        <f>INDEX(WeightUpdate!$F$6:$F$794,MATCH($A38*10+G$2,WeightUpdate!$A$6:$A$794,0))</f>
        <v>34</v>
      </c>
      <c r="H38" s="23">
        <f t="shared" si="2"/>
        <v>1901</v>
      </c>
      <c r="I38" s="22">
        <f>INDEX(WeightUpdate!$J$6:$J$794,MATCH($A38*10+I$2,WeightUpdate!$A$6:$A$794,0))</f>
        <v>0.74315787491245611</v>
      </c>
      <c r="J38" s="22">
        <f>INDEX(WeightUpdate!$J$6:$J$794,MATCH($A38*10+J$2,WeightUpdate!$A$6:$A$794,0))</f>
        <v>1.0183941642287173</v>
      </c>
      <c r="K38" s="22">
        <f>INDEX(WeightUpdate!$J$6:$J$794,MATCH($A38*10+K$2,WeightUpdate!$A$6:$A$794,0))</f>
        <v>6.9031810792827457</v>
      </c>
      <c r="L38" s="20">
        <f t="shared" si="0"/>
        <v>1</v>
      </c>
      <c r="M38" s="20">
        <f t="shared" si="1"/>
        <v>1</v>
      </c>
      <c r="N38" s="24">
        <f t="shared" si="3"/>
        <v>0.74315787491245611</v>
      </c>
      <c r="O38" s="24">
        <f t="shared" si="4"/>
        <v>1.0183941642287173</v>
      </c>
      <c r="P38" s="24">
        <f t="shared" si="5"/>
        <v>6.9031810792827457</v>
      </c>
      <c r="Q38" s="20">
        <f t="shared" si="6"/>
        <v>1</v>
      </c>
      <c r="R38" s="23"/>
    </row>
    <row r="39" spans="1:18">
      <c r="A39" s="21">
        <v>3130</v>
      </c>
      <c r="B39" s="22">
        <f>INDEX(WeightUpdate!$I$6:$I$794,MATCH($A39*10+B$2,WeightUpdate!$A$6:$A$794,0))</f>
        <v>0.84490000000000021</v>
      </c>
      <c r="C39" s="22">
        <f>INDEX(WeightUpdate!$I$6:$I$794,MATCH($A39*10+C$2,WeightUpdate!$A$6:$A$794,0))</f>
        <v>1.1425000000000001</v>
      </c>
      <c r="D39" s="22">
        <f>INDEX(WeightUpdate!$I$6:$I$794,MATCH($A39*10+D$2,WeightUpdate!$A$6:$A$794,0))</f>
        <v>2.4463432208000002</v>
      </c>
      <c r="E39" s="23">
        <f>INDEX(WeightUpdate!$F$6:$F$794,MATCH($A39*10+E$2,WeightUpdate!$A$6:$A$794,0))</f>
        <v>70</v>
      </c>
      <c r="F39" s="23">
        <f>INDEX(WeightUpdate!$F$6:$F$794,MATCH($A39*10+F$2,WeightUpdate!$A$6:$A$794,0))</f>
        <v>8</v>
      </c>
      <c r="G39" s="23">
        <f>INDEX(WeightUpdate!$F$6:$F$794,MATCH($A39*10+G$2,WeightUpdate!$A$6:$A$794,0))</f>
        <v>2</v>
      </c>
      <c r="H39" s="23">
        <f t="shared" si="2"/>
        <v>80</v>
      </c>
      <c r="I39" s="22">
        <f>INDEX(WeightUpdate!$J$6:$J$794,MATCH($A39*10+I$2,WeightUpdate!$A$6:$A$794,0))</f>
        <v>0.50652212418479237</v>
      </c>
      <c r="J39" s="22">
        <f>INDEX(WeightUpdate!$J$6:$J$794,MATCH($A39*10+J$2,WeightUpdate!$A$6:$A$794,0))</f>
        <v>0.82189630456103102</v>
      </c>
      <c r="K39" s="22">
        <f>INDEX(WeightUpdate!$J$6:$J$794,MATCH($A39*10+K$2,WeightUpdate!$A$6:$A$794,0))</f>
        <v>2.135292133996614</v>
      </c>
      <c r="L39" s="20">
        <f t="shared" si="0"/>
        <v>1</v>
      </c>
      <c r="M39" s="20">
        <f t="shared" si="1"/>
        <v>1</v>
      </c>
      <c r="N39" s="24">
        <f t="shared" si="3"/>
        <v>0.50652212418479237</v>
      </c>
      <c r="O39" s="24">
        <f t="shared" si="4"/>
        <v>0.82189630456103102</v>
      </c>
      <c r="P39" s="24">
        <f t="shared" si="5"/>
        <v>2.135292133996614</v>
      </c>
      <c r="Q39" s="20">
        <f t="shared" si="6"/>
        <v>1</v>
      </c>
      <c r="R39" s="23"/>
    </row>
    <row r="40" spans="1:18">
      <c r="A40" s="21">
        <v>3410</v>
      </c>
      <c r="B40" s="22">
        <f>INDEX(WeightUpdate!$I$6:$I$794,MATCH($A40*10+B$2,WeightUpdate!$A$6:$A$794,0))</f>
        <v>0.8581000000000002</v>
      </c>
      <c r="C40" s="22">
        <f>INDEX(WeightUpdate!$I$6:$I$794,MATCH($A40*10+C$2,WeightUpdate!$A$6:$A$794,0))</f>
        <v>1.0564</v>
      </c>
      <c r="D40" s="22">
        <f>INDEX(WeightUpdate!$I$6:$I$794,MATCH($A40*10+D$2,WeightUpdate!$A$6:$A$794,0))</f>
        <v>1.5907</v>
      </c>
      <c r="E40" s="23">
        <f>INDEX(WeightUpdate!$F$6:$F$794,MATCH($A40*10+E$2,WeightUpdate!$A$6:$A$794,0))</f>
        <v>14</v>
      </c>
      <c r="F40" s="23">
        <f>INDEX(WeightUpdate!$F$6:$F$794,MATCH($A40*10+F$2,WeightUpdate!$A$6:$A$794,0))</f>
        <v>8</v>
      </c>
      <c r="G40" s="23">
        <f>INDEX(WeightUpdate!$F$6:$F$794,MATCH($A40*10+G$2,WeightUpdate!$A$6:$A$794,0))</f>
        <v>10</v>
      </c>
      <c r="H40" s="23">
        <f t="shared" si="2"/>
        <v>32</v>
      </c>
      <c r="I40" s="22">
        <f>INDEX(WeightUpdate!$J$6:$J$794,MATCH($A40*10+I$2,WeightUpdate!$A$6:$A$794,0))</f>
        <v>1.3488912224334453</v>
      </c>
      <c r="J40" s="22">
        <f>INDEX(WeightUpdate!$J$6:$J$794,MATCH($A40*10+J$2,WeightUpdate!$A$6:$A$794,0))</f>
        <v>3.0351295396153244</v>
      </c>
      <c r="K40" s="22">
        <f>INDEX(WeightUpdate!$J$6:$J$794,MATCH($A40*10+K$2,WeightUpdate!$A$6:$A$794,0))</f>
        <v>3.6860080871340175</v>
      </c>
      <c r="L40" s="20">
        <f t="shared" si="0"/>
        <v>1</v>
      </c>
      <c r="M40" s="20">
        <f t="shared" si="1"/>
        <v>1</v>
      </c>
      <c r="N40" s="24">
        <f t="shared" si="3"/>
        <v>1.3488912224334453</v>
      </c>
      <c r="O40" s="24">
        <f t="shared" si="4"/>
        <v>3.0351295396153244</v>
      </c>
      <c r="P40" s="24">
        <f t="shared" si="5"/>
        <v>3.6860080871340175</v>
      </c>
      <c r="Q40" s="20">
        <f t="shared" si="6"/>
        <v>1</v>
      </c>
      <c r="R40" s="23"/>
    </row>
    <row r="41" spans="1:18">
      <c r="A41" s="21">
        <v>3411</v>
      </c>
      <c r="B41" s="22">
        <f>INDEX(WeightUpdate!$I$6:$I$794,MATCH($A41*10+B$2,WeightUpdate!$A$6:$A$794,0))</f>
        <v>0.54649999999999943</v>
      </c>
      <c r="C41" s="22">
        <f>INDEX(WeightUpdate!$I$6:$I$794,MATCH($A41*10+C$2,WeightUpdate!$A$6:$A$794,0))</f>
        <v>0.64720000000000066</v>
      </c>
      <c r="D41" s="22">
        <f>INDEX(WeightUpdate!$I$6:$I$794,MATCH($A41*10+D$2,WeightUpdate!$A$6:$A$794,0))</f>
        <v>0.8296</v>
      </c>
      <c r="E41" s="23">
        <f>INDEX(WeightUpdate!$F$6:$F$794,MATCH($A41*10+E$2,WeightUpdate!$A$6:$A$794,0))</f>
        <v>166</v>
      </c>
      <c r="F41" s="23">
        <f>INDEX(WeightUpdate!$F$6:$F$794,MATCH($A41*10+F$2,WeightUpdate!$A$6:$A$794,0))</f>
        <v>81</v>
      </c>
      <c r="G41" s="23">
        <f>INDEX(WeightUpdate!$F$6:$F$794,MATCH($A41*10+G$2,WeightUpdate!$A$6:$A$794,0))</f>
        <v>19</v>
      </c>
      <c r="H41" s="23">
        <f t="shared" si="2"/>
        <v>266</v>
      </c>
      <c r="I41" s="22">
        <f>INDEX(WeightUpdate!$J$6:$J$794,MATCH($A41*10+I$2,WeightUpdate!$A$6:$A$794,0))</f>
        <v>0.38591218968911278</v>
      </c>
      <c r="J41" s="22">
        <f>INDEX(WeightUpdate!$J$6:$J$794,MATCH($A41*10+J$2,WeightUpdate!$A$6:$A$794,0))</f>
        <v>0.56484242579879285</v>
      </c>
      <c r="K41" s="22">
        <f>INDEX(WeightUpdate!$J$6:$J$794,MATCH($A41*10+K$2,WeightUpdate!$A$6:$A$794,0))</f>
        <v>0.73990647039892288</v>
      </c>
      <c r="L41" s="20">
        <f t="shared" si="0"/>
        <v>1</v>
      </c>
      <c r="M41" s="20">
        <f t="shared" si="1"/>
        <v>1</v>
      </c>
      <c r="N41" s="24">
        <f t="shared" si="3"/>
        <v>0.38591218968911278</v>
      </c>
      <c r="O41" s="24">
        <f t="shared" si="4"/>
        <v>0.56484242579879285</v>
      </c>
      <c r="P41" s="24">
        <f t="shared" si="5"/>
        <v>0.73990647039892288</v>
      </c>
      <c r="Q41" s="20">
        <f t="shared" si="6"/>
        <v>1</v>
      </c>
      <c r="R41" s="23"/>
    </row>
    <row r="42" spans="1:18">
      <c r="A42" s="21">
        <v>3412</v>
      </c>
      <c r="B42" s="22">
        <f>INDEX(WeightUpdate!$I$6:$I$794,MATCH($A42*10+B$2,WeightUpdate!$A$6:$A$794,0))</f>
        <v>0.4547999999999997</v>
      </c>
      <c r="C42" s="22">
        <f>INDEX(WeightUpdate!$I$6:$I$794,MATCH($A42*10+C$2,WeightUpdate!$A$6:$A$794,0))</f>
        <v>0.56169999999999998</v>
      </c>
      <c r="D42" s="22">
        <f>INDEX(WeightUpdate!$I$6:$I$794,MATCH($A42*10+D$2,WeightUpdate!$A$6:$A$794,0))</f>
        <v>0.88439999999999996</v>
      </c>
      <c r="E42" s="23">
        <f>INDEX(WeightUpdate!$F$6:$F$794,MATCH($A42*10+E$2,WeightUpdate!$A$6:$A$794,0))</f>
        <v>63</v>
      </c>
      <c r="F42" s="23">
        <f>INDEX(WeightUpdate!$F$6:$F$794,MATCH($A42*10+F$2,WeightUpdate!$A$6:$A$794,0))</f>
        <v>10</v>
      </c>
      <c r="G42" s="23">
        <f>INDEX(WeightUpdate!$F$6:$F$794,MATCH($A42*10+G$2,WeightUpdate!$A$6:$A$794,0))</f>
        <v>15</v>
      </c>
      <c r="H42" s="23">
        <f t="shared" si="2"/>
        <v>88</v>
      </c>
      <c r="I42" s="22">
        <f>INDEX(WeightUpdate!$J$6:$J$794,MATCH($A42*10+I$2,WeightUpdate!$A$6:$A$794,0))</f>
        <v>0.40296956055247907</v>
      </c>
      <c r="J42" s="22">
        <f>INDEX(WeightUpdate!$J$6:$J$794,MATCH($A42*10+J$2,WeightUpdate!$A$6:$A$794,0))</f>
        <v>0.87294762830017092</v>
      </c>
      <c r="K42" s="22">
        <f>INDEX(WeightUpdate!$J$6:$J$794,MATCH($A42*10+K$2,WeightUpdate!$A$6:$A$794,0))</f>
        <v>2.3147401001922563</v>
      </c>
      <c r="L42" s="20">
        <f t="shared" si="0"/>
        <v>1</v>
      </c>
      <c r="M42" s="20">
        <f t="shared" si="1"/>
        <v>1</v>
      </c>
      <c r="N42" s="24">
        <f t="shared" si="3"/>
        <v>0.40296956055247907</v>
      </c>
      <c r="O42" s="24">
        <f t="shared" si="4"/>
        <v>0.87294762830017092</v>
      </c>
      <c r="P42" s="24">
        <f t="shared" si="5"/>
        <v>2.3147401001922563</v>
      </c>
      <c r="Q42" s="20">
        <f t="shared" si="6"/>
        <v>1</v>
      </c>
      <c r="R42" s="23"/>
    </row>
    <row r="43" spans="1:18">
      <c r="A43" s="21">
        <v>3413</v>
      </c>
      <c r="B43" s="22">
        <f>INDEX(WeightUpdate!$I$6:$I$794,MATCH($A43*10+B$2,WeightUpdate!$A$6:$A$794,0))</f>
        <v>0.34239999999999793</v>
      </c>
      <c r="C43" s="22">
        <f>INDEX(WeightUpdate!$I$6:$I$794,MATCH($A43*10+C$2,WeightUpdate!$A$6:$A$794,0))</f>
        <v>0.51040000000000307</v>
      </c>
      <c r="D43" s="22">
        <f>INDEX(WeightUpdate!$I$6:$I$794,MATCH($A43*10+D$2,WeightUpdate!$A$6:$A$794,0))</f>
        <v>0.75769999999999993</v>
      </c>
      <c r="E43" s="23">
        <f>INDEX(WeightUpdate!$F$6:$F$794,MATCH($A43*10+E$2,WeightUpdate!$A$6:$A$794,0))</f>
        <v>2400</v>
      </c>
      <c r="F43" s="23">
        <f>INDEX(WeightUpdate!$F$6:$F$794,MATCH($A43*10+F$2,WeightUpdate!$A$6:$A$794,0))</f>
        <v>577</v>
      </c>
      <c r="G43" s="23">
        <f>INDEX(WeightUpdate!$F$6:$F$794,MATCH($A43*10+G$2,WeightUpdate!$A$6:$A$794,0))</f>
        <v>252</v>
      </c>
      <c r="H43" s="23">
        <f t="shared" si="2"/>
        <v>3229</v>
      </c>
      <c r="I43" s="22">
        <f>INDEX(WeightUpdate!$J$6:$J$794,MATCH($A43*10+I$2,WeightUpdate!$A$6:$A$794,0))</f>
        <v>0.26703123436013293</v>
      </c>
      <c r="J43" s="22">
        <f>INDEX(WeightUpdate!$J$6:$J$794,MATCH($A43*10+J$2,WeightUpdate!$A$6:$A$794,0))</f>
        <v>0.35075691547375165</v>
      </c>
      <c r="K43" s="22">
        <f>INDEX(WeightUpdate!$J$6:$J$794,MATCH($A43*10+K$2,WeightUpdate!$A$6:$A$794,0))</f>
        <v>0.4026113100879643</v>
      </c>
      <c r="L43" s="20">
        <f t="shared" si="0"/>
        <v>1</v>
      </c>
      <c r="M43" s="20">
        <f t="shared" si="1"/>
        <v>1</v>
      </c>
      <c r="N43" s="24">
        <f t="shared" si="3"/>
        <v>0.26703123436013293</v>
      </c>
      <c r="O43" s="24">
        <f t="shared" si="4"/>
        <v>0.35075691547375165</v>
      </c>
      <c r="P43" s="24">
        <f t="shared" si="5"/>
        <v>0.4026113100879643</v>
      </c>
      <c r="Q43" s="20">
        <f t="shared" si="6"/>
        <v>1</v>
      </c>
      <c r="R43" s="23"/>
    </row>
    <row r="44" spans="1:18">
      <c r="A44" s="21">
        <v>3414</v>
      </c>
      <c r="B44" s="22">
        <f>INDEX(WeightUpdate!$I$6:$I$794,MATCH($A44*10+B$2,WeightUpdate!$A$6:$A$794,0))</f>
        <v>0.54189999999999849</v>
      </c>
      <c r="C44" s="22">
        <f>INDEX(WeightUpdate!$I$6:$I$794,MATCH($A44*10+C$2,WeightUpdate!$A$6:$A$794,0))</f>
        <v>0.78450000000000086</v>
      </c>
      <c r="D44" s="22">
        <f>INDEX(WeightUpdate!$I$6:$I$794,MATCH($A44*10+D$2,WeightUpdate!$A$6:$A$794,0))</f>
        <v>1.3979999999999999</v>
      </c>
      <c r="E44" s="23">
        <f>INDEX(WeightUpdate!$F$6:$F$794,MATCH($A44*10+E$2,WeightUpdate!$A$6:$A$794,0))</f>
        <v>377</v>
      </c>
      <c r="F44" s="23">
        <f>INDEX(WeightUpdate!$F$6:$F$794,MATCH($A44*10+F$2,WeightUpdate!$A$6:$A$794,0))</f>
        <v>79</v>
      </c>
      <c r="G44" s="23">
        <f>INDEX(WeightUpdate!$F$6:$F$794,MATCH($A44*10+G$2,WeightUpdate!$A$6:$A$794,0))</f>
        <v>29</v>
      </c>
      <c r="H44" s="23">
        <f t="shared" si="2"/>
        <v>485</v>
      </c>
      <c r="I44" s="22">
        <f>INDEX(WeightUpdate!$J$6:$J$794,MATCH($A44*10+I$2,WeightUpdate!$A$6:$A$794,0))</f>
        <v>0.39015479001085923</v>
      </c>
      <c r="J44" s="22">
        <f>INDEX(WeightUpdate!$J$6:$J$794,MATCH($A44*10+J$2,WeightUpdate!$A$6:$A$794,0))</f>
        <v>0.52262044840816713</v>
      </c>
      <c r="K44" s="22">
        <f>INDEX(WeightUpdate!$J$6:$J$794,MATCH($A44*10+K$2,WeightUpdate!$A$6:$A$794,0))</f>
        <v>1.6971781025945747</v>
      </c>
      <c r="L44" s="20">
        <f t="shared" si="0"/>
        <v>1</v>
      </c>
      <c r="M44" s="20">
        <f t="shared" si="1"/>
        <v>1</v>
      </c>
      <c r="N44" s="24">
        <f t="shared" si="3"/>
        <v>0.39015479001085923</v>
      </c>
      <c r="O44" s="24">
        <f t="shared" si="4"/>
        <v>0.52262044840816713</v>
      </c>
      <c r="P44" s="24">
        <f t="shared" si="5"/>
        <v>1.6971781025945747</v>
      </c>
      <c r="Q44" s="20">
        <f t="shared" si="6"/>
        <v>1</v>
      </c>
      <c r="R44" s="23"/>
    </row>
    <row r="45" spans="1:18">
      <c r="A45" s="21">
        <v>3415</v>
      </c>
      <c r="B45" s="22">
        <f>INDEX(WeightUpdate!$I$6:$I$794,MATCH($A45*10+B$2,WeightUpdate!$A$6:$A$794,0))</f>
        <v>0.50419999999999787</v>
      </c>
      <c r="C45" s="22">
        <f>INDEX(WeightUpdate!$I$6:$I$794,MATCH($A45*10+C$2,WeightUpdate!$A$6:$A$794,0))</f>
        <v>0.73389999999999911</v>
      </c>
      <c r="D45" s="22">
        <f>INDEX(WeightUpdate!$I$6:$I$794,MATCH($A45*10+D$2,WeightUpdate!$A$6:$A$794,0))</f>
        <v>1.0561000000000003</v>
      </c>
      <c r="E45" s="23">
        <f>INDEX(WeightUpdate!$F$6:$F$794,MATCH($A45*10+E$2,WeightUpdate!$A$6:$A$794,0))</f>
        <v>239</v>
      </c>
      <c r="F45" s="23">
        <f>INDEX(WeightUpdate!$F$6:$F$794,MATCH($A45*10+F$2,WeightUpdate!$A$6:$A$794,0))</f>
        <v>37</v>
      </c>
      <c r="G45" s="23">
        <f>INDEX(WeightUpdate!$F$6:$F$794,MATCH($A45*10+G$2,WeightUpdate!$A$6:$A$794,0))</f>
        <v>24</v>
      </c>
      <c r="H45" s="23">
        <f t="shared" si="2"/>
        <v>300</v>
      </c>
      <c r="I45" s="22">
        <f>INDEX(WeightUpdate!$J$6:$J$794,MATCH($A45*10+I$2,WeightUpdate!$A$6:$A$794,0))</f>
        <v>0.43279965263091252</v>
      </c>
      <c r="J45" s="22">
        <f>INDEX(WeightUpdate!$J$6:$J$794,MATCH($A45*10+J$2,WeightUpdate!$A$6:$A$794,0))</f>
        <v>0.66643996302974207</v>
      </c>
      <c r="K45" s="22">
        <f>INDEX(WeightUpdate!$J$6:$J$794,MATCH($A45*10+K$2,WeightUpdate!$A$6:$A$794,0))</f>
        <v>1.7843359753193637</v>
      </c>
      <c r="L45" s="20">
        <f t="shared" si="0"/>
        <v>1</v>
      </c>
      <c r="M45" s="20">
        <f t="shared" si="1"/>
        <v>1</v>
      </c>
      <c r="N45" s="24">
        <f t="shared" si="3"/>
        <v>0.43279965263091252</v>
      </c>
      <c r="O45" s="24">
        <f t="shared" si="4"/>
        <v>0.66643996302974207</v>
      </c>
      <c r="P45" s="24">
        <f t="shared" si="5"/>
        <v>1.7843359753193637</v>
      </c>
      <c r="Q45" s="20">
        <f t="shared" si="6"/>
        <v>1</v>
      </c>
      <c r="R45" s="23"/>
    </row>
    <row r="46" spans="1:18">
      <c r="A46" s="21">
        <v>4101</v>
      </c>
      <c r="B46" s="22">
        <f>INDEX(WeightUpdate!$I$6:$I$794,MATCH($A46*10+B$2,WeightUpdate!$A$6:$A$794,0))</f>
        <v>9.4076219579</v>
      </c>
      <c r="C46" s="22">
        <f>INDEX(WeightUpdate!$I$6:$I$794,MATCH($A46*10+C$2,WeightUpdate!$A$6:$A$794,0))</f>
        <v>10.050128386100001</v>
      </c>
      <c r="D46" s="22">
        <f>INDEX(WeightUpdate!$I$6:$I$794,MATCH($A46*10+D$2,WeightUpdate!$A$6:$A$794,0))</f>
        <v>17.170703448600001</v>
      </c>
      <c r="E46" s="23">
        <f>INDEX(WeightUpdate!$F$6:$F$794,MATCH($A46*10+E$2,WeightUpdate!$A$6:$A$794,0))</f>
        <v>0</v>
      </c>
      <c r="F46" s="23">
        <f>INDEX(WeightUpdate!$F$6:$F$794,MATCH($A46*10+F$2,WeightUpdate!$A$6:$A$794,0))</f>
        <v>0</v>
      </c>
      <c r="G46" s="23">
        <f>INDEX(WeightUpdate!$F$6:$F$794,MATCH($A46*10+G$2,WeightUpdate!$A$6:$A$794,0))</f>
        <v>4</v>
      </c>
      <c r="H46" s="23">
        <f t="shared" si="2"/>
        <v>4</v>
      </c>
      <c r="I46" s="22">
        <f>INDEX(WeightUpdate!$J$6:$J$794,MATCH($A46*10+I$2,WeightUpdate!$A$6:$A$794,0))</f>
        <v>9.4076219579</v>
      </c>
      <c r="J46" s="22">
        <f>INDEX(WeightUpdate!$J$6:$J$794,MATCH($A46*10+J$2,WeightUpdate!$A$6:$A$794,0))</f>
        <v>10.050128386100001</v>
      </c>
      <c r="K46" s="22">
        <f>INDEX(WeightUpdate!$J$6:$J$794,MATCH($A46*10+K$2,WeightUpdate!$A$6:$A$794,0))</f>
        <v>15.466467199539167</v>
      </c>
      <c r="L46" s="20">
        <f t="shared" si="0"/>
        <v>1</v>
      </c>
      <c r="M46" s="20">
        <f t="shared" si="1"/>
        <v>3</v>
      </c>
      <c r="N46" s="24">
        <f t="shared" si="3"/>
        <v>9.4076219579</v>
      </c>
      <c r="O46" s="24">
        <f t="shared" si="4"/>
        <v>10.050128386100001</v>
      </c>
      <c r="P46" s="24">
        <f t="shared" si="5"/>
        <v>15.466467199539167</v>
      </c>
      <c r="Q46" s="20">
        <f t="shared" si="6"/>
        <v>1</v>
      </c>
      <c r="R46" s="23"/>
    </row>
    <row r="47" spans="1:18">
      <c r="A47" s="21">
        <v>4102</v>
      </c>
      <c r="B47" s="22">
        <f>INDEX(WeightUpdate!$I$6:$I$794,MATCH($A47*10+B$2,WeightUpdate!$A$6:$A$794,0))</f>
        <v>4.8089897881999999</v>
      </c>
      <c r="C47" s="22">
        <f>INDEX(WeightUpdate!$I$6:$I$794,MATCH($A47*10+C$2,WeightUpdate!$A$6:$A$794,0))</f>
        <v>5.1517093839000001</v>
      </c>
      <c r="D47" s="22">
        <f>INDEX(WeightUpdate!$I$6:$I$794,MATCH($A47*10+D$2,WeightUpdate!$A$6:$A$794,0))</f>
        <v>7.6127585397999997</v>
      </c>
      <c r="E47" s="23">
        <f>INDEX(WeightUpdate!$F$6:$F$794,MATCH($A47*10+E$2,WeightUpdate!$A$6:$A$794,0))</f>
        <v>0</v>
      </c>
      <c r="F47" s="23">
        <f>INDEX(WeightUpdate!$F$6:$F$794,MATCH($A47*10+F$2,WeightUpdate!$A$6:$A$794,0))</f>
        <v>8</v>
      </c>
      <c r="G47" s="23">
        <f>INDEX(WeightUpdate!$F$6:$F$794,MATCH($A47*10+G$2,WeightUpdate!$A$6:$A$794,0))</f>
        <v>38</v>
      </c>
      <c r="H47" s="23">
        <f t="shared" si="2"/>
        <v>46</v>
      </c>
      <c r="I47" s="22">
        <f>INDEX(WeightUpdate!$J$6:$J$794,MATCH($A47*10+I$2,WeightUpdate!$A$6:$A$794,0))</f>
        <v>4.8089897881999999</v>
      </c>
      <c r="J47" s="22">
        <f>INDEX(WeightUpdate!$J$6:$J$794,MATCH($A47*10+J$2,WeightUpdate!$A$6:$A$794,0))</f>
        <v>3.7471401110365159</v>
      </c>
      <c r="K47" s="22">
        <f>INDEX(WeightUpdate!$J$6:$J$794,MATCH($A47*10+K$2,WeightUpdate!$A$6:$A$794,0))</f>
        <v>7.6542224967409389</v>
      </c>
      <c r="L47" s="20">
        <f t="shared" si="0"/>
        <v>0</v>
      </c>
      <c r="M47" s="20">
        <f t="shared" si="1"/>
        <v>3</v>
      </c>
      <c r="N47" s="24">
        <f t="shared" si="3"/>
        <v>4.8351826254566745</v>
      </c>
      <c r="O47" s="24">
        <f t="shared" si="4"/>
        <v>5.1797688914949793</v>
      </c>
      <c r="P47" s="24">
        <f t="shared" si="5"/>
        <v>7.6542224967409389</v>
      </c>
      <c r="Q47" s="20">
        <f t="shared" si="6"/>
        <v>1</v>
      </c>
      <c r="R47" s="23"/>
    </row>
    <row r="48" spans="1:18">
      <c r="A48" s="21">
        <v>4110</v>
      </c>
      <c r="B48" s="22">
        <f>INDEX(WeightUpdate!$I$6:$I$794,MATCH($A48*10+B$2,WeightUpdate!$A$6:$A$794,0))</f>
        <v>2.0596000000000001</v>
      </c>
      <c r="C48" s="22">
        <f>INDEX(WeightUpdate!$I$6:$I$794,MATCH($A48*10+C$2,WeightUpdate!$A$6:$A$794,0))</f>
        <v>2.7195</v>
      </c>
      <c r="D48" s="22">
        <f>INDEX(WeightUpdate!$I$6:$I$794,MATCH($A48*10+D$2,WeightUpdate!$A$6:$A$794,0))</f>
        <v>4.8151999999999999</v>
      </c>
      <c r="E48" s="23">
        <f>INDEX(WeightUpdate!$F$6:$F$794,MATCH($A48*10+E$2,WeightUpdate!$A$6:$A$794,0))</f>
        <v>5</v>
      </c>
      <c r="F48" s="23">
        <f>INDEX(WeightUpdate!$F$6:$F$794,MATCH($A48*10+F$2,WeightUpdate!$A$6:$A$794,0))</f>
        <v>1</v>
      </c>
      <c r="G48" s="23">
        <f>INDEX(WeightUpdate!$F$6:$F$794,MATCH($A48*10+G$2,WeightUpdate!$A$6:$A$794,0))</f>
        <v>6</v>
      </c>
      <c r="H48" s="23">
        <f t="shared" si="2"/>
        <v>12</v>
      </c>
      <c r="I48" s="22">
        <f>INDEX(WeightUpdate!$J$6:$J$794,MATCH($A48*10+I$2,WeightUpdate!$A$6:$A$794,0))</f>
        <v>1.7617325174577498</v>
      </c>
      <c r="J48" s="22">
        <f>INDEX(WeightUpdate!$J$6:$J$794,MATCH($A48*10+J$2,WeightUpdate!$A$6:$A$794,0))</f>
        <v>2.1352652371326193</v>
      </c>
      <c r="K48" s="22">
        <f>INDEX(WeightUpdate!$J$6:$J$794,MATCH($A48*10+K$2,WeightUpdate!$A$6:$A$794,0))</f>
        <v>3.9708390402488267</v>
      </c>
      <c r="L48" s="20">
        <f t="shared" si="0"/>
        <v>1</v>
      </c>
      <c r="M48" s="20">
        <f t="shared" si="1"/>
        <v>3</v>
      </c>
      <c r="N48" s="24">
        <f t="shared" si="3"/>
        <v>1.7617325174577498</v>
      </c>
      <c r="O48" s="24">
        <f t="shared" si="4"/>
        <v>2.1352652371326193</v>
      </c>
      <c r="P48" s="24">
        <f t="shared" si="5"/>
        <v>3.9708390402488267</v>
      </c>
      <c r="Q48" s="20">
        <f t="shared" si="6"/>
        <v>1</v>
      </c>
      <c r="R48" s="23"/>
    </row>
    <row r="49" spans="1:18">
      <c r="A49" s="21">
        <v>4120</v>
      </c>
      <c r="B49" s="22">
        <f>INDEX(WeightUpdate!$I$6:$I$794,MATCH($A49*10+B$2,WeightUpdate!$A$6:$A$794,0))</f>
        <v>1.1259999999999997</v>
      </c>
      <c r="C49" s="22">
        <f>INDEX(WeightUpdate!$I$6:$I$794,MATCH($A49*10+C$2,WeightUpdate!$A$6:$A$794,0))</f>
        <v>1.645799999999999</v>
      </c>
      <c r="D49" s="22">
        <f>INDEX(WeightUpdate!$I$6:$I$794,MATCH($A49*10+D$2,WeightUpdate!$A$6:$A$794,0))</f>
        <v>2.4627000000000017</v>
      </c>
      <c r="E49" s="23">
        <f>INDEX(WeightUpdate!$F$6:$F$794,MATCH($A49*10+E$2,WeightUpdate!$A$6:$A$794,0))</f>
        <v>30</v>
      </c>
      <c r="F49" s="23">
        <f>INDEX(WeightUpdate!$F$6:$F$794,MATCH($A49*10+F$2,WeightUpdate!$A$6:$A$794,0))</f>
        <v>38</v>
      </c>
      <c r="G49" s="23">
        <f>INDEX(WeightUpdate!$F$6:$F$794,MATCH($A49*10+G$2,WeightUpdate!$A$6:$A$794,0))</f>
        <v>244</v>
      </c>
      <c r="H49" s="23">
        <f t="shared" si="2"/>
        <v>312</v>
      </c>
      <c r="I49" s="22">
        <f>INDEX(WeightUpdate!$J$6:$J$794,MATCH($A49*10+I$2,WeightUpdate!$A$6:$A$794,0))</f>
        <v>1.3631126235317601</v>
      </c>
      <c r="J49" s="22">
        <f>INDEX(WeightUpdate!$J$6:$J$794,MATCH($A49*10+J$2,WeightUpdate!$A$6:$A$794,0))</f>
        <v>2.1832474067512133</v>
      </c>
      <c r="K49" s="22">
        <f>INDEX(WeightUpdate!$J$6:$J$794,MATCH($A49*10+K$2,WeightUpdate!$A$6:$A$794,0))</f>
        <v>3.6442225619030202</v>
      </c>
      <c r="L49" s="20">
        <f t="shared" si="0"/>
        <v>1</v>
      </c>
      <c r="M49" s="20">
        <f t="shared" si="1"/>
        <v>3</v>
      </c>
      <c r="N49" s="24">
        <f t="shared" si="3"/>
        <v>1.3631126235317601</v>
      </c>
      <c r="O49" s="24">
        <f t="shared" si="4"/>
        <v>2.1832474067512133</v>
      </c>
      <c r="P49" s="24">
        <f t="shared" si="5"/>
        <v>3.6442225619030202</v>
      </c>
      <c r="Q49" s="20">
        <f t="shared" si="6"/>
        <v>1</v>
      </c>
      <c r="R49" s="23"/>
    </row>
    <row r="50" spans="1:18">
      <c r="A50" s="21">
        <v>4130</v>
      </c>
      <c r="B50" s="22">
        <f>INDEX(WeightUpdate!$I$6:$I$794,MATCH($A50*10+B$2,WeightUpdate!$A$6:$A$794,0))</f>
        <v>1.4467000000000034</v>
      </c>
      <c r="C50" s="22">
        <f>INDEX(WeightUpdate!$I$6:$I$794,MATCH($A50*10+C$2,WeightUpdate!$A$6:$A$794,0))</f>
        <v>2.0635999999999961</v>
      </c>
      <c r="D50" s="22">
        <f>INDEX(WeightUpdate!$I$6:$I$794,MATCH($A50*10+D$2,WeightUpdate!$A$6:$A$794,0))</f>
        <v>4.0990999999999875</v>
      </c>
      <c r="E50" s="23">
        <f>INDEX(WeightUpdate!$F$6:$F$794,MATCH($A50*10+E$2,WeightUpdate!$A$6:$A$794,0))</f>
        <v>49</v>
      </c>
      <c r="F50" s="23">
        <f>INDEX(WeightUpdate!$F$6:$F$794,MATCH($A50*10+F$2,WeightUpdate!$A$6:$A$794,0))</f>
        <v>28</v>
      </c>
      <c r="G50" s="23">
        <f>INDEX(WeightUpdate!$F$6:$F$794,MATCH($A50*10+G$2,WeightUpdate!$A$6:$A$794,0))</f>
        <v>79</v>
      </c>
      <c r="H50" s="23">
        <f t="shared" si="2"/>
        <v>156</v>
      </c>
      <c r="I50" s="22">
        <f>INDEX(WeightUpdate!$J$6:$J$794,MATCH($A50*10+I$2,WeightUpdate!$A$6:$A$794,0))</f>
        <v>1.1564391925906772</v>
      </c>
      <c r="J50" s="22">
        <f>INDEX(WeightUpdate!$J$6:$J$794,MATCH($A50*10+J$2,WeightUpdate!$A$6:$A$794,0))</f>
        <v>2.3956782486111319</v>
      </c>
      <c r="K50" s="22">
        <f>INDEX(WeightUpdate!$J$6:$J$794,MATCH($A50*10+K$2,WeightUpdate!$A$6:$A$794,0))</f>
        <v>4.5174007568541192</v>
      </c>
      <c r="L50" s="20">
        <f t="shared" si="0"/>
        <v>1</v>
      </c>
      <c r="M50" s="20">
        <f t="shared" si="1"/>
        <v>3</v>
      </c>
      <c r="N50" s="24">
        <f t="shared" si="3"/>
        <v>1.1564391925906772</v>
      </c>
      <c r="O50" s="24">
        <f t="shared" si="4"/>
        <v>2.3956782486111319</v>
      </c>
      <c r="P50" s="24">
        <f t="shared" si="5"/>
        <v>4.5174007568541192</v>
      </c>
      <c r="Q50" s="20">
        <f t="shared" si="6"/>
        <v>1</v>
      </c>
      <c r="R50" s="23"/>
    </row>
    <row r="51" spans="1:18">
      <c r="A51" s="21">
        <v>4410</v>
      </c>
      <c r="B51" s="22">
        <f>INDEX(WeightUpdate!$I$6:$I$794,MATCH($A51*10+B$2,WeightUpdate!$A$6:$A$794,0))</f>
        <v>1.3400999999999998</v>
      </c>
      <c r="C51" s="22">
        <f>INDEX(WeightUpdate!$I$6:$I$794,MATCH($A51*10+C$2,WeightUpdate!$A$6:$A$794,0))</f>
        <v>1.9161999999999999</v>
      </c>
      <c r="D51" s="22">
        <f>INDEX(WeightUpdate!$I$6:$I$794,MATCH($A51*10+D$2,WeightUpdate!$A$6:$A$794,0))</f>
        <v>2.8989000000000003</v>
      </c>
      <c r="E51" s="23">
        <f>INDEX(WeightUpdate!$F$6:$F$794,MATCH($A51*10+E$2,WeightUpdate!$A$6:$A$794,0))</f>
        <v>0</v>
      </c>
      <c r="F51" s="23">
        <f>INDEX(WeightUpdate!$F$6:$F$794,MATCH($A51*10+F$2,WeightUpdate!$A$6:$A$794,0))</f>
        <v>5</v>
      </c>
      <c r="G51" s="23">
        <f>INDEX(WeightUpdate!$F$6:$F$794,MATCH($A51*10+G$2,WeightUpdate!$A$6:$A$794,0))</f>
        <v>13</v>
      </c>
      <c r="H51" s="23">
        <f t="shared" si="2"/>
        <v>18</v>
      </c>
      <c r="I51" s="22">
        <f>INDEX(WeightUpdate!$J$6:$J$794,MATCH($A51*10+I$2,WeightUpdate!$A$6:$A$794,0))</f>
        <v>1.3400999999999998</v>
      </c>
      <c r="J51" s="22">
        <f>INDEX(WeightUpdate!$J$6:$J$794,MATCH($A51*10+J$2,WeightUpdate!$A$6:$A$794,0))</f>
        <v>1.6483549162353781</v>
      </c>
      <c r="K51" s="22">
        <f>INDEX(WeightUpdate!$J$6:$J$794,MATCH($A51*10+K$2,WeightUpdate!$A$6:$A$794,0))</f>
        <v>2.304727845046346</v>
      </c>
      <c r="L51" s="20">
        <f t="shared" si="0"/>
        <v>1</v>
      </c>
      <c r="M51" s="20">
        <f t="shared" si="1"/>
        <v>3</v>
      </c>
      <c r="N51" s="24">
        <f t="shared" si="3"/>
        <v>1.3400999999999998</v>
      </c>
      <c r="O51" s="24">
        <f t="shared" si="4"/>
        <v>1.6483549162353781</v>
      </c>
      <c r="P51" s="24">
        <f t="shared" si="5"/>
        <v>2.304727845046346</v>
      </c>
      <c r="Q51" s="20">
        <f t="shared" si="6"/>
        <v>1</v>
      </c>
      <c r="R51" s="23"/>
    </row>
    <row r="52" spans="1:18">
      <c r="A52" s="21">
        <v>4411</v>
      </c>
      <c r="B52" s="22">
        <f>INDEX(WeightUpdate!$I$6:$I$794,MATCH($A52*10+B$2,WeightUpdate!$A$6:$A$794,0))</f>
        <v>0.79640000000000011</v>
      </c>
      <c r="C52" s="22">
        <f>INDEX(WeightUpdate!$I$6:$I$794,MATCH($A52*10+C$2,WeightUpdate!$A$6:$A$794,0))</f>
        <v>1.1084999999999998</v>
      </c>
      <c r="D52" s="22">
        <f>INDEX(WeightUpdate!$I$6:$I$794,MATCH($A52*10+D$2,WeightUpdate!$A$6:$A$794,0))</f>
        <v>1.5885999999999998</v>
      </c>
      <c r="E52" s="23">
        <f>INDEX(WeightUpdate!$F$6:$F$794,MATCH($A52*10+E$2,WeightUpdate!$A$6:$A$794,0))</f>
        <v>3</v>
      </c>
      <c r="F52" s="23">
        <f>INDEX(WeightUpdate!$F$6:$F$794,MATCH($A52*10+F$2,WeightUpdate!$A$6:$A$794,0))</f>
        <v>31</v>
      </c>
      <c r="G52" s="23">
        <f>INDEX(WeightUpdate!$F$6:$F$794,MATCH($A52*10+G$2,WeightUpdate!$A$6:$A$794,0))</f>
        <v>167</v>
      </c>
      <c r="H52" s="23">
        <f t="shared" si="2"/>
        <v>201</v>
      </c>
      <c r="I52" s="22">
        <f>INDEX(WeightUpdate!$J$6:$J$794,MATCH($A52*10+I$2,WeightUpdate!$A$6:$A$794,0))</f>
        <v>2.6739423660890664</v>
      </c>
      <c r="J52" s="22">
        <f>INDEX(WeightUpdate!$J$6:$J$794,MATCH($A52*10+J$2,WeightUpdate!$A$6:$A$794,0))</f>
        <v>0.9634835625663587</v>
      </c>
      <c r="K52" s="22">
        <f>INDEX(WeightUpdate!$J$6:$J$794,MATCH($A52*10+K$2,WeightUpdate!$A$6:$A$794,0))</f>
        <v>2.6791692145259756</v>
      </c>
      <c r="L52" s="20">
        <f t="shared" si="0"/>
        <v>0</v>
      </c>
      <c r="M52" s="20">
        <f t="shared" si="1"/>
        <v>3</v>
      </c>
      <c r="N52" s="24">
        <f t="shared" si="3"/>
        <v>1.3431262510691726</v>
      </c>
      <c r="O52" s="24">
        <f t="shared" si="4"/>
        <v>1.8694819805501974</v>
      </c>
      <c r="P52" s="24">
        <f t="shared" si="5"/>
        <v>2.6791692145259756</v>
      </c>
      <c r="Q52" s="20">
        <f t="shared" si="6"/>
        <v>1</v>
      </c>
      <c r="R52" s="23"/>
    </row>
    <row r="53" spans="1:18">
      <c r="A53" s="21">
        <v>4412</v>
      </c>
      <c r="B53" s="22">
        <f>INDEX(WeightUpdate!$I$6:$I$794,MATCH($A53*10+B$2,WeightUpdate!$A$6:$A$794,0))</f>
        <v>0.9145000000000002</v>
      </c>
      <c r="C53" s="22">
        <f>INDEX(WeightUpdate!$I$6:$I$794,MATCH($A53*10+C$2,WeightUpdate!$A$6:$A$794,0))</f>
        <v>1.1843000000000001</v>
      </c>
      <c r="D53" s="22">
        <f>INDEX(WeightUpdate!$I$6:$I$794,MATCH($A53*10+D$2,WeightUpdate!$A$6:$A$794,0))</f>
        <v>1.5814999999999997</v>
      </c>
      <c r="E53" s="23">
        <f>INDEX(WeightUpdate!$F$6:$F$794,MATCH($A53*10+E$2,WeightUpdate!$A$6:$A$794,0))</f>
        <v>21</v>
      </c>
      <c r="F53" s="23">
        <f>INDEX(WeightUpdate!$F$6:$F$794,MATCH($A53*10+F$2,WeightUpdate!$A$6:$A$794,0))</f>
        <v>18</v>
      </c>
      <c r="G53" s="23">
        <f>INDEX(WeightUpdate!$F$6:$F$794,MATCH($A53*10+G$2,WeightUpdate!$A$6:$A$794,0))</f>
        <v>38</v>
      </c>
      <c r="H53" s="23">
        <f t="shared" si="2"/>
        <v>77</v>
      </c>
      <c r="I53" s="22">
        <f>INDEX(WeightUpdate!$J$6:$J$794,MATCH($A53*10+I$2,WeightUpdate!$A$6:$A$794,0))</f>
        <v>0.95893656091464163</v>
      </c>
      <c r="J53" s="22">
        <f>INDEX(WeightUpdate!$J$6:$J$794,MATCH($A53*10+J$2,WeightUpdate!$A$6:$A$794,0))</f>
        <v>1.1599025555805891</v>
      </c>
      <c r="K53" s="22">
        <f>INDEX(WeightUpdate!$J$6:$J$794,MATCH($A53*10+K$2,WeightUpdate!$A$6:$A$794,0))</f>
        <v>1.8137163169117212</v>
      </c>
      <c r="L53" s="20">
        <f t="shared" si="0"/>
        <v>1</v>
      </c>
      <c r="M53" s="20">
        <f t="shared" si="1"/>
        <v>3</v>
      </c>
      <c r="N53" s="24">
        <f t="shared" si="3"/>
        <v>0.95893656091464163</v>
      </c>
      <c r="O53" s="24">
        <f t="shared" si="4"/>
        <v>1.1599025555805891</v>
      </c>
      <c r="P53" s="24">
        <f t="shared" si="5"/>
        <v>1.8137163169117212</v>
      </c>
      <c r="Q53" s="20">
        <f t="shared" si="6"/>
        <v>1</v>
      </c>
      <c r="R53" s="23"/>
    </row>
    <row r="54" spans="1:18">
      <c r="A54" s="21">
        <v>4413</v>
      </c>
      <c r="B54" s="22">
        <f>INDEX(WeightUpdate!$I$6:$I$794,MATCH($A54*10+B$2,WeightUpdate!$A$6:$A$794,0))</f>
        <v>0.63500000000000112</v>
      </c>
      <c r="C54" s="22">
        <f>INDEX(WeightUpdate!$I$6:$I$794,MATCH($A54*10+C$2,WeightUpdate!$A$6:$A$794,0))</f>
        <v>0.93420000000000025</v>
      </c>
      <c r="D54" s="22">
        <f>INDEX(WeightUpdate!$I$6:$I$794,MATCH($A54*10+D$2,WeightUpdate!$A$6:$A$794,0))</f>
        <v>1.5185999999999999</v>
      </c>
      <c r="E54" s="23">
        <f>INDEX(WeightUpdate!$F$6:$F$794,MATCH($A54*10+E$2,WeightUpdate!$A$6:$A$794,0))</f>
        <v>21</v>
      </c>
      <c r="F54" s="23">
        <f>INDEX(WeightUpdate!$F$6:$F$794,MATCH($A54*10+F$2,WeightUpdate!$A$6:$A$794,0))</f>
        <v>13</v>
      </c>
      <c r="G54" s="23">
        <f>INDEX(WeightUpdate!$F$6:$F$794,MATCH($A54*10+G$2,WeightUpdate!$A$6:$A$794,0))</f>
        <v>26</v>
      </c>
      <c r="H54" s="23">
        <f t="shared" si="2"/>
        <v>60</v>
      </c>
      <c r="I54" s="22">
        <f>INDEX(WeightUpdate!$J$6:$J$794,MATCH($A54*10+I$2,WeightUpdate!$A$6:$A$794,0))</f>
        <v>0.51171136846323539</v>
      </c>
      <c r="J54" s="22">
        <f>INDEX(WeightUpdate!$J$6:$J$794,MATCH($A54*10+J$2,WeightUpdate!$A$6:$A$794,0))</f>
        <v>0.66645385434694748</v>
      </c>
      <c r="K54" s="22">
        <f>INDEX(WeightUpdate!$J$6:$J$794,MATCH($A54*10+K$2,WeightUpdate!$A$6:$A$794,0))</f>
        <v>1.8468456272546401</v>
      </c>
      <c r="L54" s="20">
        <f t="shared" si="0"/>
        <v>1</v>
      </c>
      <c r="M54" s="20">
        <f t="shared" si="1"/>
        <v>3</v>
      </c>
      <c r="N54" s="24">
        <f t="shared" si="3"/>
        <v>0.51171136846323539</v>
      </c>
      <c r="O54" s="24">
        <f t="shared" si="4"/>
        <v>0.66645385434694748</v>
      </c>
      <c r="P54" s="24">
        <f t="shared" si="5"/>
        <v>1.8468456272546401</v>
      </c>
      <c r="Q54" s="20">
        <f t="shared" si="6"/>
        <v>1</v>
      </c>
      <c r="R54" s="23"/>
    </row>
    <row r="55" spans="1:18">
      <c r="A55" s="21">
        <v>4414</v>
      </c>
      <c r="B55" s="22">
        <f>INDEX(WeightUpdate!$I$6:$I$794,MATCH($A55*10+B$2,WeightUpdate!$A$6:$A$794,0))</f>
        <v>0.8667000000000008</v>
      </c>
      <c r="C55" s="22">
        <f>INDEX(WeightUpdate!$I$6:$I$794,MATCH($A55*10+C$2,WeightUpdate!$A$6:$A$794,0))</f>
        <v>1.2533999999999994</v>
      </c>
      <c r="D55" s="22">
        <f>INDEX(WeightUpdate!$I$6:$I$794,MATCH($A55*10+D$2,WeightUpdate!$A$6:$A$794,0))</f>
        <v>1.7700000000000005</v>
      </c>
      <c r="E55" s="23">
        <f>INDEX(WeightUpdate!$F$6:$F$794,MATCH($A55*10+E$2,WeightUpdate!$A$6:$A$794,0))</f>
        <v>12</v>
      </c>
      <c r="F55" s="23">
        <f>INDEX(WeightUpdate!$F$6:$F$794,MATCH($A55*10+F$2,WeightUpdate!$A$6:$A$794,0))</f>
        <v>27</v>
      </c>
      <c r="G55" s="23">
        <f>INDEX(WeightUpdate!$F$6:$F$794,MATCH($A55*10+G$2,WeightUpdate!$A$6:$A$794,0))</f>
        <v>52</v>
      </c>
      <c r="H55" s="23">
        <f t="shared" si="2"/>
        <v>91</v>
      </c>
      <c r="I55" s="22">
        <f>INDEX(WeightUpdate!$J$6:$J$794,MATCH($A55*10+I$2,WeightUpdate!$A$6:$A$794,0))</f>
        <v>1.211209937694026</v>
      </c>
      <c r="J55" s="22">
        <f>INDEX(WeightUpdate!$J$6:$J$794,MATCH($A55*10+J$2,WeightUpdate!$A$6:$A$794,0))</f>
        <v>1.0898478368291986</v>
      </c>
      <c r="K55" s="22">
        <f>INDEX(WeightUpdate!$J$6:$J$794,MATCH($A55*10+K$2,WeightUpdate!$A$6:$A$794,0))</f>
        <v>3.0565669712740293</v>
      </c>
      <c r="L55" s="20">
        <f t="shared" si="0"/>
        <v>0</v>
      </c>
      <c r="M55" s="20">
        <f t="shared" si="1"/>
        <v>3</v>
      </c>
      <c r="N55" s="24">
        <f t="shared" si="3"/>
        <v>1.4966816915272334</v>
      </c>
      <c r="O55" s="24">
        <f t="shared" si="4"/>
        <v>2.1644638654208279</v>
      </c>
      <c r="P55" s="24">
        <f t="shared" si="5"/>
        <v>3.0565669712740293</v>
      </c>
      <c r="Q55" s="20">
        <f t="shared" si="6"/>
        <v>1</v>
      </c>
      <c r="R55" s="23"/>
    </row>
    <row r="56" spans="1:18">
      <c r="A56" s="21">
        <v>4415</v>
      </c>
      <c r="B56" s="22">
        <f>INDEX(WeightUpdate!$I$6:$I$794,MATCH($A56*10+B$2,WeightUpdate!$A$6:$A$794,0))</f>
        <v>0.82190000000000385</v>
      </c>
      <c r="C56" s="22">
        <f>INDEX(WeightUpdate!$I$6:$I$794,MATCH($A56*10+C$2,WeightUpdate!$A$6:$A$794,0))</f>
        <v>1.1999000000000066</v>
      </c>
      <c r="D56" s="22">
        <f>INDEX(WeightUpdate!$I$6:$I$794,MATCH($A56*10+D$2,WeightUpdate!$A$6:$A$794,0))</f>
        <v>2.0398000000000089</v>
      </c>
      <c r="E56" s="23">
        <f>INDEX(WeightUpdate!$F$6:$F$794,MATCH($A56*10+E$2,WeightUpdate!$A$6:$A$794,0))</f>
        <v>296</v>
      </c>
      <c r="F56" s="23">
        <f>INDEX(WeightUpdate!$F$6:$F$794,MATCH($A56*10+F$2,WeightUpdate!$A$6:$A$794,0))</f>
        <v>168</v>
      </c>
      <c r="G56" s="23">
        <f>INDEX(WeightUpdate!$F$6:$F$794,MATCH($A56*10+G$2,WeightUpdate!$A$6:$A$794,0))</f>
        <v>335</v>
      </c>
      <c r="H56" s="23">
        <f t="shared" si="2"/>
        <v>799</v>
      </c>
      <c r="I56" s="22">
        <f>INDEX(WeightUpdate!$J$6:$J$794,MATCH($A56*10+I$2,WeightUpdate!$A$6:$A$794,0))</f>
        <v>1.5124241774498384</v>
      </c>
      <c r="J56" s="22">
        <f>INDEX(WeightUpdate!$J$6:$J$794,MATCH($A56*10+J$2,WeightUpdate!$A$6:$A$794,0))</f>
        <v>1.6958864812306136</v>
      </c>
      <c r="K56" s="22">
        <f>INDEX(WeightUpdate!$J$6:$J$794,MATCH($A56*10+K$2,WeightUpdate!$A$6:$A$794,0))</f>
        <v>2.770366909236408</v>
      </c>
      <c r="L56" s="20">
        <f t="shared" si="0"/>
        <v>1</v>
      </c>
      <c r="M56" s="20">
        <f t="shared" si="1"/>
        <v>3</v>
      </c>
      <c r="N56" s="24">
        <f t="shared" si="3"/>
        <v>1.5124241774498384</v>
      </c>
      <c r="O56" s="24">
        <f t="shared" si="4"/>
        <v>1.6958864812306136</v>
      </c>
      <c r="P56" s="24">
        <f t="shared" si="5"/>
        <v>2.770366909236408</v>
      </c>
      <c r="Q56" s="20">
        <f t="shared" si="6"/>
        <v>1</v>
      </c>
      <c r="R56" s="23"/>
    </row>
    <row r="57" spans="1:18">
      <c r="A57" s="21">
        <v>4416</v>
      </c>
      <c r="B57" s="22">
        <f>INDEX(WeightUpdate!$I$6:$I$794,MATCH($A57*10+B$2,WeightUpdate!$A$6:$A$794,0))</f>
        <v>0.49199999999998145</v>
      </c>
      <c r="C57" s="22">
        <f>INDEX(WeightUpdate!$I$6:$I$794,MATCH($A57*10+C$2,WeightUpdate!$A$6:$A$794,0))</f>
        <v>0.84670000000001377</v>
      </c>
      <c r="D57" s="22">
        <f>INDEX(WeightUpdate!$I$6:$I$794,MATCH($A57*10+D$2,WeightUpdate!$A$6:$A$794,0))</f>
        <v>1.3901000000000046</v>
      </c>
      <c r="E57" s="23">
        <f>INDEX(WeightUpdate!$F$6:$F$794,MATCH($A57*10+E$2,WeightUpdate!$A$6:$A$794,0))</f>
        <v>2806</v>
      </c>
      <c r="F57" s="23">
        <f>INDEX(WeightUpdate!$F$6:$F$794,MATCH($A57*10+F$2,WeightUpdate!$A$6:$A$794,0))</f>
        <v>1203</v>
      </c>
      <c r="G57" s="23">
        <f>INDEX(WeightUpdate!$F$6:$F$794,MATCH($A57*10+G$2,WeightUpdate!$A$6:$A$794,0))</f>
        <v>720</v>
      </c>
      <c r="H57" s="23">
        <f t="shared" si="2"/>
        <v>4729</v>
      </c>
      <c r="I57" s="22">
        <f>INDEX(WeightUpdate!$J$6:$J$794,MATCH($A57*10+I$2,WeightUpdate!$A$6:$A$794,0))</f>
        <v>0.40503969931874045</v>
      </c>
      <c r="J57" s="22">
        <f>INDEX(WeightUpdate!$J$6:$J$794,MATCH($A57*10+J$2,WeightUpdate!$A$6:$A$794,0))</f>
        <v>0.56896689740061501</v>
      </c>
      <c r="K57" s="22">
        <f>INDEX(WeightUpdate!$J$6:$J$794,MATCH($A57*10+K$2,WeightUpdate!$A$6:$A$794,0))</f>
        <v>1.3087619231924765</v>
      </c>
      <c r="L57" s="20">
        <f t="shared" si="0"/>
        <v>1</v>
      </c>
      <c r="M57" s="20">
        <f t="shared" si="1"/>
        <v>1</v>
      </c>
      <c r="N57" s="24">
        <f t="shared" si="3"/>
        <v>0.40503969931874045</v>
      </c>
      <c r="O57" s="24">
        <f t="shared" si="4"/>
        <v>0.56896689740061501</v>
      </c>
      <c r="P57" s="24">
        <f t="shared" si="5"/>
        <v>1.3087619231924765</v>
      </c>
      <c r="Q57" s="20">
        <f t="shared" si="6"/>
        <v>1</v>
      </c>
      <c r="R57" s="23"/>
    </row>
    <row r="58" spans="1:18">
      <c r="A58" s="21">
        <v>4417</v>
      </c>
      <c r="B58" s="22">
        <f>INDEX(WeightUpdate!$I$6:$I$794,MATCH($A58*10+B$2,WeightUpdate!$A$6:$A$794,0))</f>
        <v>0.63280000000000214</v>
      </c>
      <c r="C58" s="22">
        <f>INDEX(WeightUpdate!$I$6:$I$794,MATCH($A58*10+C$2,WeightUpdate!$A$6:$A$794,0))</f>
        <v>0.85609999999999864</v>
      </c>
      <c r="D58" s="22">
        <f>INDEX(WeightUpdate!$I$6:$I$794,MATCH($A58*10+D$2,WeightUpdate!$A$6:$A$794,0))</f>
        <v>1.2391999999999979</v>
      </c>
      <c r="E58" s="23">
        <f>INDEX(WeightUpdate!$F$6:$F$794,MATCH($A58*10+E$2,WeightUpdate!$A$6:$A$794,0))</f>
        <v>114</v>
      </c>
      <c r="F58" s="23">
        <f>INDEX(WeightUpdate!$F$6:$F$794,MATCH($A58*10+F$2,WeightUpdate!$A$6:$A$794,0))</f>
        <v>107</v>
      </c>
      <c r="G58" s="23">
        <f>INDEX(WeightUpdate!$F$6:$F$794,MATCH($A58*10+G$2,WeightUpdate!$A$6:$A$794,0))</f>
        <v>307</v>
      </c>
      <c r="H58" s="23">
        <f t="shared" si="2"/>
        <v>528</v>
      </c>
      <c r="I58" s="22">
        <f>INDEX(WeightUpdate!$J$6:$J$794,MATCH($A58*10+I$2,WeightUpdate!$A$6:$A$794,0))</f>
        <v>0.65455525279664784</v>
      </c>
      <c r="J58" s="22">
        <f>INDEX(WeightUpdate!$J$6:$J$794,MATCH($A58*10+J$2,WeightUpdate!$A$6:$A$794,0))</f>
        <v>0.9395341448565091</v>
      </c>
      <c r="K58" s="22">
        <f>INDEX(WeightUpdate!$J$6:$J$794,MATCH($A58*10+K$2,WeightUpdate!$A$6:$A$794,0))</f>
        <v>1.2996295102232289</v>
      </c>
      <c r="L58" s="20">
        <f t="shared" si="0"/>
        <v>1</v>
      </c>
      <c r="M58" s="20">
        <f t="shared" si="1"/>
        <v>3</v>
      </c>
      <c r="N58" s="24">
        <f t="shared" si="3"/>
        <v>0.65455525279664784</v>
      </c>
      <c r="O58" s="24">
        <f t="shared" si="4"/>
        <v>0.9395341448565091</v>
      </c>
      <c r="P58" s="24">
        <f t="shared" si="5"/>
        <v>1.2996295102232289</v>
      </c>
      <c r="Q58" s="20">
        <f t="shared" si="6"/>
        <v>1</v>
      </c>
      <c r="R58" s="23"/>
    </row>
    <row r="59" spans="1:18">
      <c r="A59" s="21">
        <v>4418</v>
      </c>
      <c r="B59" s="22">
        <f>INDEX(WeightUpdate!$I$6:$I$794,MATCH($A59*10+B$2,WeightUpdate!$A$6:$A$794,0))</f>
        <v>0.43089999999998513</v>
      </c>
      <c r="C59" s="22">
        <f>INDEX(WeightUpdate!$I$6:$I$794,MATCH($A59*10+C$2,WeightUpdate!$A$6:$A$794,0))</f>
        <v>0.66309999999999159</v>
      </c>
      <c r="D59" s="22">
        <f>INDEX(WeightUpdate!$I$6:$I$794,MATCH($A59*10+D$2,WeightUpdate!$A$6:$A$794,0))</f>
        <v>0.69110000000000471</v>
      </c>
      <c r="E59" s="23">
        <f>INDEX(WeightUpdate!$F$6:$F$794,MATCH($A59*10+E$2,WeightUpdate!$A$6:$A$794,0))</f>
        <v>2689</v>
      </c>
      <c r="F59" s="23">
        <f>INDEX(WeightUpdate!$F$6:$F$794,MATCH($A59*10+F$2,WeightUpdate!$A$6:$A$794,0))</f>
        <v>492</v>
      </c>
      <c r="G59" s="23">
        <f>INDEX(WeightUpdate!$F$6:$F$794,MATCH($A59*10+G$2,WeightUpdate!$A$6:$A$794,0))</f>
        <v>816</v>
      </c>
      <c r="H59" s="23">
        <f t="shared" si="2"/>
        <v>3997</v>
      </c>
      <c r="I59" s="22">
        <f>INDEX(WeightUpdate!$J$6:$J$794,MATCH($A59*10+I$2,WeightUpdate!$A$6:$A$794,0))</f>
        <v>0.31399342271217534</v>
      </c>
      <c r="J59" s="22">
        <f>INDEX(WeightUpdate!$J$6:$J$794,MATCH($A59*10+J$2,WeightUpdate!$A$6:$A$794,0))</f>
        <v>0.49314007555478556</v>
      </c>
      <c r="K59" s="22">
        <f>INDEX(WeightUpdate!$J$6:$J$794,MATCH($A59*10+K$2,WeightUpdate!$A$6:$A$794,0))</f>
        <v>0.51699445983047998</v>
      </c>
      <c r="L59" s="20">
        <f t="shared" si="0"/>
        <v>1</v>
      </c>
      <c r="M59" s="20">
        <f t="shared" si="1"/>
        <v>1</v>
      </c>
      <c r="N59" s="24">
        <f t="shared" si="3"/>
        <v>0.31399342271217534</v>
      </c>
      <c r="O59" s="24">
        <f t="shared" si="4"/>
        <v>0.49314007555478556</v>
      </c>
      <c r="P59" s="24">
        <f t="shared" si="5"/>
        <v>0.51699445983047998</v>
      </c>
      <c r="Q59" s="20">
        <f t="shared" si="6"/>
        <v>1</v>
      </c>
      <c r="R59" s="23"/>
    </row>
    <row r="60" spans="1:18">
      <c r="A60" s="21">
        <v>4419</v>
      </c>
      <c r="B60" s="22">
        <f>INDEX(WeightUpdate!$I$6:$I$794,MATCH($A60*10+B$2,WeightUpdate!$A$6:$A$794,0))</f>
        <v>0.82540000000000013</v>
      </c>
      <c r="C60" s="22">
        <f>INDEX(WeightUpdate!$I$6:$I$794,MATCH($A60*10+C$2,WeightUpdate!$A$6:$A$794,0))</f>
        <v>1.0793000000000006</v>
      </c>
      <c r="D60" s="22">
        <f>INDEX(WeightUpdate!$I$6:$I$794,MATCH($A60*10+D$2,WeightUpdate!$A$6:$A$794,0))</f>
        <v>1.6060999999999999</v>
      </c>
      <c r="E60" s="23">
        <f>INDEX(WeightUpdate!$F$6:$F$794,MATCH($A60*10+E$2,WeightUpdate!$A$6:$A$794,0))</f>
        <v>17</v>
      </c>
      <c r="F60" s="23">
        <f>INDEX(WeightUpdate!$F$6:$F$794,MATCH($A60*10+F$2,WeightUpdate!$A$6:$A$794,0))</f>
        <v>8</v>
      </c>
      <c r="G60" s="23">
        <f>INDEX(WeightUpdate!$F$6:$F$794,MATCH($A60*10+G$2,WeightUpdate!$A$6:$A$794,0))</f>
        <v>37</v>
      </c>
      <c r="H60" s="23">
        <f t="shared" si="2"/>
        <v>62</v>
      </c>
      <c r="I60" s="22">
        <f>INDEX(WeightUpdate!$J$6:$J$794,MATCH($A60*10+I$2,WeightUpdate!$A$6:$A$794,0))</f>
        <v>0.66826259631291385</v>
      </c>
      <c r="J60" s="22">
        <f>INDEX(WeightUpdate!$J$6:$J$794,MATCH($A60*10+J$2,WeightUpdate!$A$6:$A$794,0))</f>
        <v>0.87393451740766848</v>
      </c>
      <c r="K60" s="22">
        <f>INDEX(WeightUpdate!$J$6:$J$794,MATCH($A60*10+K$2,WeightUpdate!$A$6:$A$794,0))</f>
        <v>2.2227797737038775</v>
      </c>
      <c r="L60" s="20">
        <f t="shared" si="0"/>
        <v>1</v>
      </c>
      <c r="M60" s="20">
        <f t="shared" si="1"/>
        <v>3</v>
      </c>
      <c r="N60" s="24">
        <f t="shared" si="3"/>
        <v>0.66826259631291385</v>
      </c>
      <c r="O60" s="24">
        <f t="shared" si="4"/>
        <v>0.87393451740766848</v>
      </c>
      <c r="P60" s="24">
        <f t="shared" si="5"/>
        <v>2.2227797737038775</v>
      </c>
      <c r="Q60" s="20">
        <f t="shared" si="6"/>
        <v>1</v>
      </c>
      <c r="R60" s="23"/>
    </row>
    <row r="61" spans="1:18">
      <c r="A61" s="21">
        <v>4420</v>
      </c>
      <c r="B61" s="22">
        <f>INDEX(WeightUpdate!$I$6:$I$794,MATCH($A61*10+B$2,WeightUpdate!$A$6:$A$794,0))</f>
        <v>0.59250000000000069</v>
      </c>
      <c r="C61" s="22">
        <f>INDEX(WeightUpdate!$I$6:$I$794,MATCH($A61*10+C$2,WeightUpdate!$A$6:$A$794,0))</f>
        <v>0.99029999999999907</v>
      </c>
      <c r="D61" s="22">
        <f>INDEX(WeightUpdate!$I$6:$I$794,MATCH($A61*10+D$2,WeightUpdate!$A$6:$A$794,0))</f>
        <v>1.5656000000000012</v>
      </c>
      <c r="E61" s="23">
        <f>INDEX(WeightUpdate!$F$6:$F$794,MATCH($A61*10+E$2,WeightUpdate!$A$6:$A$794,0))</f>
        <v>92</v>
      </c>
      <c r="F61" s="23">
        <f>INDEX(WeightUpdate!$F$6:$F$794,MATCH($A61*10+F$2,WeightUpdate!$A$6:$A$794,0))</f>
        <v>37</v>
      </c>
      <c r="G61" s="23">
        <f>INDEX(WeightUpdate!$F$6:$F$794,MATCH($A61*10+G$2,WeightUpdate!$A$6:$A$794,0))</f>
        <v>58</v>
      </c>
      <c r="H61" s="23">
        <f t="shared" si="2"/>
        <v>187</v>
      </c>
      <c r="I61" s="22">
        <f>INDEX(WeightUpdate!$J$6:$J$794,MATCH($A61*10+I$2,WeightUpdate!$A$6:$A$794,0))</f>
        <v>0.6676123245265646</v>
      </c>
      <c r="J61" s="22">
        <f>INDEX(WeightUpdate!$J$6:$J$794,MATCH($A61*10+J$2,WeightUpdate!$A$6:$A$794,0))</f>
        <v>1.2420376475229529</v>
      </c>
      <c r="K61" s="22">
        <f>INDEX(WeightUpdate!$J$6:$J$794,MATCH($A61*10+K$2,WeightUpdate!$A$6:$A$794,0))</f>
        <v>1.6431280371390704</v>
      </c>
      <c r="L61" s="20">
        <f t="shared" si="0"/>
        <v>1</v>
      </c>
      <c r="M61" s="20">
        <f t="shared" si="1"/>
        <v>1</v>
      </c>
      <c r="N61" s="24">
        <f t="shared" si="3"/>
        <v>0.6676123245265646</v>
      </c>
      <c r="O61" s="24">
        <f t="shared" si="4"/>
        <v>1.2420376475229529</v>
      </c>
      <c r="P61" s="24">
        <f t="shared" si="5"/>
        <v>1.6431280371390704</v>
      </c>
      <c r="Q61" s="20">
        <f t="shared" si="6"/>
        <v>1</v>
      </c>
      <c r="R61" s="23"/>
    </row>
    <row r="62" spans="1:18">
      <c r="A62" s="21">
        <v>4421</v>
      </c>
      <c r="B62" s="22">
        <f>INDEX(WeightUpdate!$I$6:$I$794,MATCH($A62*10+B$2,WeightUpdate!$A$6:$A$794,0))</f>
        <v>0.48419999999999069</v>
      </c>
      <c r="C62" s="22">
        <f>INDEX(WeightUpdate!$I$6:$I$794,MATCH($A62*10+C$2,WeightUpdate!$A$6:$A$794,0))</f>
        <v>0.69049999999999179</v>
      </c>
      <c r="D62" s="22">
        <f>INDEX(WeightUpdate!$I$6:$I$794,MATCH($A62*10+D$2,WeightUpdate!$A$6:$A$794,0))</f>
        <v>1.0586000000000011</v>
      </c>
      <c r="E62" s="23">
        <f>INDEX(WeightUpdate!$F$6:$F$794,MATCH($A62*10+E$2,WeightUpdate!$A$6:$A$794,0))</f>
        <v>948</v>
      </c>
      <c r="F62" s="23">
        <f>INDEX(WeightUpdate!$F$6:$F$794,MATCH($A62*10+F$2,WeightUpdate!$A$6:$A$794,0))</f>
        <v>364</v>
      </c>
      <c r="G62" s="23">
        <f>INDEX(WeightUpdate!$F$6:$F$794,MATCH($A62*10+G$2,WeightUpdate!$A$6:$A$794,0))</f>
        <v>243</v>
      </c>
      <c r="H62" s="23">
        <f t="shared" si="2"/>
        <v>1555</v>
      </c>
      <c r="I62" s="22">
        <f>INDEX(WeightUpdate!$J$6:$J$794,MATCH($A62*10+I$2,WeightUpdate!$A$6:$A$794,0))</f>
        <v>0.35182358699946104</v>
      </c>
      <c r="J62" s="22">
        <f>INDEX(WeightUpdate!$J$6:$J$794,MATCH($A62*10+J$2,WeightUpdate!$A$6:$A$794,0))</f>
        <v>0.53730719364824986</v>
      </c>
      <c r="K62" s="22">
        <f>INDEX(WeightUpdate!$J$6:$J$794,MATCH($A62*10+K$2,WeightUpdate!$A$6:$A$794,0))</f>
        <v>0.83696068359478326</v>
      </c>
      <c r="L62" s="20">
        <f t="shared" si="0"/>
        <v>1</v>
      </c>
      <c r="M62" s="20">
        <f t="shared" si="1"/>
        <v>1</v>
      </c>
      <c r="N62" s="24">
        <f t="shared" si="3"/>
        <v>0.35182358699946104</v>
      </c>
      <c r="O62" s="24">
        <f t="shared" si="4"/>
        <v>0.53730719364824986</v>
      </c>
      <c r="P62" s="24">
        <f t="shared" si="5"/>
        <v>0.83696068359478326</v>
      </c>
      <c r="Q62" s="20">
        <f t="shared" si="6"/>
        <v>1</v>
      </c>
      <c r="R62" s="23"/>
    </row>
    <row r="63" spans="1:18">
      <c r="A63" s="21">
        <v>5101</v>
      </c>
      <c r="B63" s="22">
        <f>INDEX(WeightUpdate!$I$6:$I$794,MATCH($A63*10+B$2,WeightUpdate!$A$6:$A$794,0))</f>
        <v>12.883721995</v>
      </c>
      <c r="C63" s="22">
        <f>INDEX(WeightUpdate!$I$6:$I$794,MATCH($A63*10+C$2,WeightUpdate!$A$6:$A$794,0))</f>
        <v>13.1672310534</v>
      </c>
      <c r="D63" s="22">
        <f>INDEX(WeightUpdate!$I$6:$I$794,MATCH($A63*10+D$2,WeightUpdate!$A$6:$A$794,0))</f>
        <v>20.784221645100001</v>
      </c>
      <c r="E63" s="23">
        <f>INDEX(WeightUpdate!$F$6:$F$794,MATCH($A63*10+E$2,WeightUpdate!$A$6:$A$794,0))</f>
        <v>0</v>
      </c>
      <c r="F63" s="23">
        <f>INDEX(WeightUpdate!$F$6:$F$794,MATCH($A63*10+F$2,WeightUpdate!$A$6:$A$794,0))</f>
        <v>0</v>
      </c>
      <c r="G63" s="23">
        <f>INDEX(WeightUpdate!$F$6:$F$794,MATCH($A63*10+G$2,WeightUpdate!$A$6:$A$794,0))</f>
        <v>0</v>
      </c>
      <c r="H63" s="23">
        <f t="shared" si="2"/>
        <v>0</v>
      </c>
      <c r="I63" s="22">
        <f>INDEX(WeightUpdate!$J$6:$J$794,MATCH($A63*10+I$2,WeightUpdate!$A$6:$A$794,0))</f>
        <v>12.883721995</v>
      </c>
      <c r="J63" s="22">
        <f>INDEX(WeightUpdate!$J$6:$J$794,MATCH($A63*10+J$2,WeightUpdate!$A$6:$A$794,0))</f>
        <v>13.1672310534</v>
      </c>
      <c r="K63" s="22">
        <f>INDEX(WeightUpdate!$J$6:$J$794,MATCH($A63*10+K$2,WeightUpdate!$A$6:$A$794,0))</f>
        <v>20.784221645100001</v>
      </c>
      <c r="L63" s="20">
        <f t="shared" si="0"/>
        <v>1</v>
      </c>
      <c r="M63" s="20">
        <f t="shared" si="1"/>
        <v>1</v>
      </c>
      <c r="N63" s="24">
        <f t="shared" si="3"/>
        <v>12.883721995</v>
      </c>
      <c r="O63" s="24">
        <f t="shared" si="4"/>
        <v>13.1672310534</v>
      </c>
      <c r="P63" s="24">
        <f t="shared" si="5"/>
        <v>20.784221645100001</v>
      </c>
      <c r="Q63" s="20">
        <f t="shared" si="6"/>
        <v>1</v>
      </c>
      <c r="R63" s="23"/>
    </row>
    <row r="64" spans="1:18">
      <c r="A64" s="21">
        <v>5102</v>
      </c>
      <c r="B64" s="22">
        <f>INDEX(WeightUpdate!$I$6:$I$794,MATCH($A64*10+B$2,WeightUpdate!$A$6:$A$794,0))</f>
        <v>5.4127000000000001</v>
      </c>
      <c r="C64" s="22">
        <f>INDEX(WeightUpdate!$I$6:$I$794,MATCH($A64*10+C$2,WeightUpdate!$A$6:$A$794,0))</f>
        <v>6.9889000000000001</v>
      </c>
      <c r="D64" s="22">
        <f>INDEX(WeightUpdate!$I$6:$I$794,MATCH($A64*10+D$2,WeightUpdate!$A$6:$A$794,0))</f>
        <v>11.1012940949</v>
      </c>
      <c r="E64" s="23">
        <f>INDEX(WeightUpdate!$F$6:$F$794,MATCH($A64*10+E$2,WeightUpdate!$A$6:$A$794,0))</f>
        <v>0</v>
      </c>
      <c r="F64" s="23">
        <f>INDEX(WeightUpdate!$F$6:$F$794,MATCH($A64*10+F$2,WeightUpdate!$A$6:$A$794,0))</f>
        <v>0</v>
      </c>
      <c r="G64" s="23">
        <f>INDEX(WeightUpdate!$F$6:$F$794,MATCH($A64*10+G$2,WeightUpdate!$A$6:$A$794,0))</f>
        <v>0</v>
      </c>
      <c r="H64" s="23">
        <f t="shared" si="2"/>
        <v>0</v>
      </c>
      <c r="I64" s="22">
        <f>INDEX(WeightUpdate!$J$6:$J$794,MATCH($A64*10+I$2,WeightUpdate!$A$6:$A$794,0))</f>
        <v>5.4127000000000001</v>
      </c>
      <c r="J64" s="22">
        <f>INDEX(WeightUpdate!$J$6:$J$794,MATCH($A64*10+J$2,WeightUpdate!$A$6:$A$794,0))</f>
        <v>6.9889000000000001</v>
      </c>
      <c r="K64" s="22">
        <f>INDEX(WeightUpdate!$J$6:$J$794,MATCH($A64*10+K$2,WeightUpdate!$A$6:$A$794,0))</f>
        <v>11.1012940949</v>
      </c>
      <c r="L64" s="20">
        <f t="shared" si="0"/>
        <v>1</v>
      </c>
      <c r="M64" s="20">
        <f t="shared" si="1"/>
        <v>1</v>
      </c>
      <c r="N64" s="24">
        <f t="shared" si="3"/>
        <v>5.4127000000000001</v>
      </c>
      <c r="O64" s="24">
        <f t="shared" si="4"/>
        <v>6.9889000000000001</v>
      </c>
      <c r="P64" s="24">
        <f t="shared" si="5"/>
        <v>11.1012940949</v>
      </c>
      <c r="Q64" s="20">
        <f t="shared" si="6"/>
        <v>1</v>
      </c>
      <c r="R64" s="23"/>
    </row>
    <row r="65" spans="1:18">
      <c r="A65" s="21">
        <v>5103</v>
      </c>
      <c r="B65" s="22">
        <f>INDEX(WeightUpdate!$I$6:$I$794,MATCH($A65*10+B$2,WeightUpdate!$A$6:$A$794,0))</f>
        <v>4.157</v>
      </c>
      <c r="C65" s="22">
        <f>INDEX(WeightUpdate!$I$6:$I$794,MATCH($A65*10+C$2,WeightUpdate!$A$6:$A$794,0))</f>
        <v>5.3819000000000008</v>
      </c>
      <c r="D65" s="22">
        <f>INDEX(WeightUpdate!$I$6:$I$794,MATCH($A65*10+D$2,WeightUpdate!$A$6:$A$794,0))</f>
        <v>8.9611999999999998</v>
      </c>
      <c r="E65" s="23">
        <f>INDEX(WeightUpdate!$F$6:$F$794,MATCH($A65*10+E$2,WeightUpdate!$A$6:$A$794,0))</f>
        <v>1</v>
      </c>
      <c r="F65" s="23">
        <f>INDEX(WeightUpdate!$F$6:$F$794,MATCH($A65*10+F$2,WeightUpdate!$A$6:$A$794,0))</f>
        <v>0</v>
      </c>
      <c r="G65" s="23">
        <f>INDEX(WeightUpdate!$F$6:$F$794,MATCH($A65*10+G$2,WeightUpdate!$A$6:$A$794,0))</f>
        <v>4</v>
      </c>
      <c r="H65" s="23">
        <f t="shared" si="2"/>
        <v>5</v>
      </c>
      <c r="I65" s="22">
        <f>INDEX(WeightUpdate!$J$6:$J$794,MATCH($A65*10+I$2,WeightUpdate!$A$6:$A$794,0))</f>
        <v>3.0290778538750507</v>
      </c>
      <c r="J65" s="22">
        <f>INDEX(WeightUpdate!$J$6:$J$794,MATCH($A65*10+J$2,WeightUpdate!$A$6:$A$794,0))</f>
        <v>5.3819000000000008</v>
      </c>
      <c r="K65" s="22">
        <f>INDEX(WeightUpdate!$J$6:$J$794,MATCH($A65*10+K$2,WeightUpdate!$A$6:$A$794,0))</f>
        <v>12.318922541206591</v>
      </c>
      <c r="L65" s="20">
        <f t="shared" si="0"/>
        <v>1</v>
      </c>
      <c r="M65" s="20">
        <f t="shared" si="1"/>
        <v>3</v>
      </c>
      <c r="N65" s="24">
        <f t="shared" si="3"/>
        <v>3.0290778538750507</v>
      </c>
      <c r="O65" s="24">
        <f t="shared" si="4"/>
        <v>5.3819000000000008</v>
      </c>
      <c r="P65" s="24">
        <f t="shared" si="5"/>
        <v>12.318922541206591</v>
      </c>
      <c r="Q65" s="20">
        <f t="shared" si="6"/>
        <v>1</v>
      </c>
      <c r="R65" s="23"/>
    </row>
    <row r="66" spans="1:18">
      <c r="A66" s="21">
        <v>5104</v>
      </c>
      <c r="B66" s="22">
        <f>INDEX(WeightUpdate!$I$6:$I$794,MATCH($A66*10+B$2,WeightUpdate!$A$6:$A$794,0))</f>
        <v>4.1488999999999985</v>
      </c>
      <c r="C66" s="22">
        <f>INDEX(WeightUpdate!$I$6:$I$794,MATCH($A66*10+C$2,WeightUpdate!$A$6:$A$794,0))</f>
        <v>5.1465000000000014</v>
      </c>
      <c r="D66" s="22">
        <f>INDEX(WeightUpdate!$I$6:$I$794,MATCH($A66*10+D$2,WeightUpdate!$A$6:$A$794,0))</f>
        <v>8.5890000000000004</v>
      </c>
      <c r="E66" s="23">
        <f>INDEX(WeightUpdate!$F$6:$F$794,MATCH($A66*10+E$2,WeightUpdate!$A$6:$A$794,0))</f>
        <v>9</v>
      </c>
      <c r="F66" s="23">
        <f>INDEX(WeightUpdate!$F$6:$F$794,MATCH($A66*10+F$2,WeightUpdate!$A$6:$A$794,0))</f>
        <v>5</v>
      </c>
      <c r="G66" s="23">
        <f>INDEX(WeightUpdate!$F$6:$F$794,MATCH($A66*10+G$2,WeightUpdate!$A$6:$A$794,0))</f>
        <v>12</v>
      </c>
      <c r="H66" s="23">
        <f t="shared" si="2"/>
        <v>26</v>
      </c>
      <c r="I66" s="22">
        <f>INDEX(WeightUpdate!$J$6:$J$794,MATCH($A66*10+I$2,WeightUpdate!$A$6:$A$794,0))</f>
        <v>5.7836636025574322</v>
      </c>
      <c r="J66" s="22">
        <f>INDEX(WeightUpdate!$J$6:$J$794,MATCH($A66*10+J$2,WeightUpdate!$A$6:$A$794,0))</f>
        <v>4.6723362361361778</v>
      </c>
      <c r="K66" s="22">
        <f>INDEX(WeightUpdate!$J$6:$J$794,MATCH($A66*10+K$2,WeightUpdate!$A$6:$A$794,0))</f>
        <v>7.9742699251288904</v>
      </c>
      <c r="L66" s="20">
        <f t="shared" si="0"/>
        <v>0</v>
      </c>
      <c r="M66" s="20">
        <f t="shared" si="1"/>
        <v>3</v>
      </c>
      <c r="N66" s="24">
        <f t="shared" si="3"/>
        <v>3.8519558146893984</v>
      </c>
      <c r="O66" s="24">
        <f t="shared" si="4"/>
        <v>4.7781558004046856</v>
      </c>
      <c r="P66" s="24">
        <f t="shared" si="5"/>
        <v>7.9742699251288904</v>
      </c>
      <c r="Q66" s="20">
        <f t="shared" si="6"/>
        <v>1</v>
      </c>
      <c r="R66" s="23"/>
    </row>
    <row r="67" spans="1:18">
      <c r="A67" s="21">
        <v>5105</v>
      </c>
      <c r="B67" s="22">
        <f>INDEX(WeightUpdate!$I$6:$I$794,MATCH($A67*10+B$2,WeightUpdate!$A$6:$A$794,0))</f>
        <v>4.5643000000000002</v>
      </c>
      <c r="C67" s="22">
        <f>INDEX(WeightUpdate!$I$6:$I$794,MATCH($A67*10+C$2,WeightUpdate!$A$6:$A$794,0))</f>
        <v>5.1684999999999999</v>
      </c>
      <c r="D67" s="22">
        <f>INDEX(WeightUpdate!$I$6:$I$794,MATCH($A67*10+D$2,WeightUpdate!$A$6:$A$794,0))</f>
        <v>7.5364759533000001</v>
      </c>
      <c r="E67" s="23">
        <f>INDEX(WeightUpdate!$F$6:$F$794,MATCH($A67*10+E$2,WeightUpdate!$A$6:$A$794,0))</f>
        <v>0</v>
      </c>
      <c r="F67" s="23">
        <f>INDEX(WeightUpdate!$F$6:$F$794,MATCH($A67*10+F$2,WeightUpdate!$A$6:$A$794,0))</f>
        <v>2</v>
      </c>
      <c r="G67" s="23">
        <f>INDEX(WeightUpdate!$F$6:$F$794,MATCH($A67*10+G$2,WeightUpdate!$A$6:$A$794,0))</f>
        <v>1</v>
      </c>
      <c r="H67" s="23">
        <f t="shared" si="2"/>
        <v>3</v>
      </c>
      <c r="I67" s="22">
        <f>INDEX(WeightUpdate!$J$6:$J$794,MATCH($A67*10+I$2,WeightUpdate!$A$6:$A$794,0))</f>
        <v>4.5643000000000002</v>
      </c>
      <c r="J67" s="22">
        <f>INDEX(WeightUpdate!$J$6:$J$794,MATCH($A67*10+J$2,WeightUpdate!$A$6:$A$794,0))</f>
        <v>6.9469105363890202</v>
      </c>
      <c r="K67" s="22">
        <f>INDEX(WeightUpdate!$J$6:$J$794,MATCH($A67*10+K$2,WeightUpdate!$A$6:$A$794,0))</f>
        <v>7.0381015010087076</v>
      </c>
      <c r="L67" s="20">
        <f t="shared" ref="L67:L130" si="7">AND(I67&lt;J67,J67&lt;K67)*1</f>
        <v>1</v>
      </c>
      <c r="M67" s="20">
        <f t="shared" ref="M67:M130" si="8">MATCH(MAX(E67:G67),E67:G67,0)</f>
        <v>2</v>
      </c>
      <c r="N67" s="24">
        <f t="shared" si="3"/>
        <v>4.5643000000000002</v>
      </c>
      <c r="O67" s="24">
        <f t="shared" si="4"/>
        <v>6.9469105363890202</v>
      </c>
      <c r="P67" s="24">
        <f t="shared" si="5"/>
        <v>7.0381015010087076</v>
      </c>
      <c r="Q67" s="20">
        <f t="shared" si="6"/>
        <v>1</v>
      </c>
      <c r="R67" s="23"/>
    </row>
    <row r="68" spans="1:18">
      <c r="A68" s="21">
        <v>5106</v>
      </c>
      <c r="B68" s="22">
        <f>INDEX(WeightUpdate!$I$6:$I$794,MATCH($A68*10+B$2,WeightUpdate!$A$6:$A$794,0))</f>
        <v>2.6802999999999977</v>
      </c>
      <c r="C68" s="22">
        <f>INDEX(WeightUpdate!$I$6:$I$794,MATCH($A68*10+C$2,WeightUpdate!$A$6:$A$794,0))</f>
        <v>3.7771999999999974</v>
      </c>
      <c r="D68" s="22">
        <f>INDEX(WeightUpdate!$I$6:$I$794,MATCH($A68*10+D$2,WeightUpdate!$A$6:$A$794,0))</f>
        <v>5.9821000000000017</v>
      </c>
      <c r="E68" s="23">
        <f>INDEX(WeightUpdate!$F$6:$F$794,MATCH($A68*10+E$2,WeightUpdate!$A$6:$A$794,0))</f>
        <v>10</v>
      </c>
      <c r="F68" s="23">
        <f>INDEX(WeightUpdate!$F$6:$F$794,MATCH($A68*10+F$2,WeightUpdate!$A$6:$A$794,0))</f>
        <v>8</v>
      </c>
      <c r="G68" s="23">
        <f>INDEX(WeightUpdate!$F$6:$F$794,MATCH($A68*10+G$2,WeightUpdate!$A$6:$A$794,0))</f>
        <v>22</v>
      </c>
      <c r="H68" s="23">
        <f t="shared" ref="H68:H131" si="9">E68+F68+G68</f>
        <v>40</v>
      </c>
      <c r="I68" s="22">
        <f>INDEX(WeightUpdate!$J$6:$J$794,MATCH($A68*10+I$2,WeightUpdate!$A$6:$A$794,0))</f>
        <v>3.6973564883071153</v>
      </c>
      <c r="J68" s="22">
        <f>INDEX(WeightUpdate!$J$6:$J$794,MATCH($A68*10+J$2,WeightUpdate!$A$6:$A$794,0))</f>
        <v>3.5138694816050022</v>
      </c>
      <c r="K68" s="22">
        <f>INDEX(WeightUpdate!$J$6:$J$794,MATCH($A68*10+K$2,WeightUpdate!$A$6:$A$794,0))</f>
        <v>5.4469395576878838</v>
      </c>
      <c r="L68" s="20">
        <f t="shared" si="7"/>
        <v>0</v>
      </c>
      <c r="M68" s="20">
        <f t="shared" si="8"/>
        <v>3</v>
      </c>
      <c r="N68" s="24">
        <f t="shared" ref="N68:N131" si="10">MIN(MAX(I68:K68)*1,IF($L68=0,IF($M68=1,I68,IF($M68=2,J68*B68/C68,K68*B68/D68)),I68))</f>
        <v>2.4405195661173864</v>
      </c>
      <c r="O68" s="24">
        <f t="shared" ref="O68:O131" si="11">MIN(MAX(I68:K68)*1.1,IF($L68=0,IF($M68=1,I68*C68/B68,IF($M68=2,J68,K68*C68/D68)),J68))</f>
        <v>3.4392905664062212</v>
      </c>
      <c r="P68" s="24">
        <f t="shared" ref="P68:P131" si="12">MIN(MAX(I68:K68)*1.2,IF($L68=0,IF($M68=1,I68*D68/B68,IF($M68=2,J68*D68/C68,K68)),K68))</f>
        <v>5.4469395576878838</v>
      </c>
      <c r="Q68" s="20">
        <f t="shared" ref="Q68:Q131" si="13">AND(N68&lt;O68,O68&lt;P68)*1</f>
        <v>1</v>
      </c>
      <c r="R68" s="23"/>
    </row>
    <row r="69" spans="1:18">
      <c r="A69" s="21">
        <v>5107</v>
      </c>
      <c r="B69" s="22">
        <f>INDEX(WeightUpdate!$I$6:$I$794,MATCH($A69*10+B$2,WeightUpdate!$A$6:$A$794,0))</f>
        <v>3.2199999999999993</v>
      </c>
      <c r="C69" s="22">
        <f>INDEX(WeightUpdate!$I$6:$I$794,MATCH($A69*10+C$2,WeightUpdate!$A$6:$A$794,0))</f>
        <v>3.6559000000000017</v>
      </c>
      <c r="D69" s="22">
        <f>INDEX(WeightUpdate!$I$6:$I$794,MATCH($A69*10+D$2,WeightUpdate!$A$6:$A$794,0))</f>
        <v>5.2471000000000014</v>
      </c>
      <c r="E69" s="23">
        <f>INDEX(WeightUpdate!$F$6:$F$794,MATCH($A69*10+E$2,WeightUpdate!$A$6:$A$794,0))</f>
        <v>53</v>
      </c>
      <c r="F69" s="23">
        <f>INDEX(WeightUpdate!$F$6:$F$794,MATCH($A69*10+F$2,WeightUpdate!$A$6:$A$794,0))</f>
        <v>12</v>
      </c>
      <c r="G69" s="23">
        <f>INDEX(WeightUpdate!$F$6:$F$794,MATCH($A69*10+G$2,WeightUpdate!$A$6:$A$794,0))</f>
        <v>17</v>
      </c>
      <c r="H69" s="23">
        <f t="shared" si="9"/>
        <v>82</v>
      </c>
      <c r="I69" s="22">
        <f>INDEX(WeightUpdate!$J$6:$J$794,MATCH($A69*10+I$2,WeightUpdate!$A$6:$A$794,0))</f>
        <v>3.9609665178019542</v>
      </c>
      <c r="J69" s="22">
        <f>INDEX(WeightUpdate!$J$6:$J$794,MATCH($A69*10+J$2,WeightUpdate!$A$6:$A$794,0))</f>
        <v>4.5373106165820198</v>
      </c>
      <c r="K69" s="22">
        <f>INDEX(WeightUpdate!$J$6:$J$794,MATCH($A69*10+K$2,WeightUpdate!$A$6:$A$794,0))</f>
        <v>6.5197382648217319</v>
      </c>
      <c r="L69" s="20">
        <f t="shared" si="7"/>
        <v>1</v>
      </c>
      <c r="M69" s="20">
        <f t="shared" si="8"/>
        <v>1</v>
      </c>
      <c r="N69" s="24">
        <f t="shared" si="10"/>
        <v>3.9609665178019542</v>
      </c>
      <c r="O69" s="24">
        <f t="shared" si="11"/>
        <v>4.5373106165820198</v>
      </c>
      <c r="P69" s="24">
        <f t="shared" si="12"/>
        <v>6.5197382648217319</v>
      </c>
      <c r="Q69" s="20">
        <f t="shared" si="13"/>
        <v>1</v>
      </c>
      <c r="R69" s="23"/>
    </row>
    <row r="70" spans="1:18">
      <c r="A70" s="21">
        <v>5111</v>
      </c>
      <c r="B70" s="22">
        <f>INDEX(WeightUpdate!$I$6:$I$794,MATCH($A70*10+B$2,WeightUpdate!$A$6:$A$794,0))</f>
        <v>6.0788999999999991</v>
      </c>
      <c r="C70" s="22">
        <f>INDEX(WeightUpdate!$I$6:$I$794,MATCH($A70*10+C$2,WeightUpdate!$A$6:$A$794,0))</f>
        <v>6.7591000000000028</v>
      </c>
      <c r="D70" s="22">
        <f>INDEX(WeightUpdate!$I$6:$I$794,MATCH($A70*10+D$2,WeightUpdate!$A$6:$A$794,0))</f>
        <v>8.9943000000000008</v>
      </c>
      <c r="E70" s="23">
        <f>INDEX(WeightUpdate!$F$6:$F$794,MATCH($A70*10+E$2,WeightUpdate!$A$6:$A$794,0))</f>
        <v>6</v>
      </c>
      <c r="F70" s="23">
        <f>INDEX(WeightUpdate!$F$6:$F$794,MATCH($A70*10+F$2,WeightUpdate!$A$6:$A$794,0))</f>
        <v>9</v>
      </c>
      <c r="G70" s="23">
        <f>INDEX(WeightUpdate!$F$6:$F$794,MATCH($A70*10+G$2,WeightUpdate!$A$6:$A$794,0))</f>
        <v>37</v>
      </c>
      <c r="H70" s="23">
        <f t="shared" si="9"/>
        <v>52</v>
      </c>
      <c r="I70" s="22">
        <f>INDEX(WeightUpdate!$J$6:$J$794,MATCH($A70*10+I$2,WeightUpdate!$A$6:$A$794,0))</f>
        <v>7.2126485395278905</v>
      </c>
      <c r="J70" s="22">
        <f>INDEX(WeightUpdate!$J$6:$J$794,MATCH($A70*10+J$2,WeightUpdate!$A$6:$A$794,0))</f>
        <v>5.9366873206544959</v>
      </c>
      <c r="K70" s="22">
        <f>INDEX(WeightUpdate!$J$6:$J$794,MATCH($A70*10+K$2,WeightUpdate!$A$6:$A$794,0))</f>
        <v>8.6780446903441799</v>
      </c>
      <c r="L70" s="20">
        <f t="shared" si="7"/>
        <v>0</v>
      </c>
      <c r="M70" s="20">
        <f t="shared" si="8"/>
        <v>3</v>
      </c>
      <c r="N70" s="24">
        <f t="shared" si="10"/>
        <v>5.8651552503400186</v>
      </c>
      <c r="O70" s="24">
        <f t="shared" si="11"/>
        <v>6.5214382293792026</v>
      </c>
      <c r="P70" s="24">
        <f t="shared" si="12"/>
        <v>8.6780446903441799</v>
      </c>
      <c r="Q70" s="20">
        <f t="shared" si="13"/>
        <v>1</v>
      </c>
      <c r="R70" s="23"/>
    </row>
    <row r="71" spans="1:18">
      <c r="A71" s="21">
        <v>5112</v>
      </c>
      <c r="B71" s="22">
        <f>INDEX(WeightUpdate!$I$6:$I$794,MATCH($A71*10+B$2,WeightUpdate!$A$6:$A$794,0))</f>
        <v>2.2675999999999998</v>
      </c>
      <c r="C71" s="22">
        <f>INDEX(WeightUpdate!$I$6:$I$794,MATCH($A71*10+C$2,WeightUpdate!$A$6:$A$794,0))</f>
        <v>3.7194999999999983</v>
      </c>
      <c r="D71" s="22">
        <f>INDEX(WeightUpdate!$I$6:$I$794,MATCH($A71*10+D$2,WeightUpdate!$A$6:$A$794,0))</f>
        <v>8.8376999999999999</v>
      </c>
      <c r="E71" s="23">
        <f>INDEX(WeightUpdate!$F$6:$F$794,MATCH($A71*10+E$2,WeightUpdate!$A$6:$A$794,0))</f>
        <v>11</v>
      </c>
      <c r="F71" s="23">
        <f>INDEX(WeightUpdate!$F$6:$F$794,MATCH($A71*10+F$2,WeightUpdate!$A$6:$A$794,0))</f>
        <v>4</v>
      </c>
      <c r="G71" s="23">
        <f>INDEX(WeightUpdate!$F$6:$F$794,MATCH($A71*10+G$2,WeightUpdate!$A$6:$A$794,0))</f>
        <v>10</v>
      </c>
      <c r="H71" s="23">
        <f t="shared" si="9"/>
        <v>25</v>
      </c>
      <c r="I71" s="22">
        <f>INDEX(WeightUpdate!$J$6:$J$794,MATCH($A71*10+I$2,WeightUpdate!$A$6:$A$794,0))</f>
        <v>1.1629306007245188</v>
      </c>
      <c r="J71" s="22">
        <f>INDEX(WeightUpdate!$J$6:$J$794,MATCH($A71*10+J$2,WeightUpdate!$A$6:$A$794,0))</f>
        <v>2.0283038096778627</v>
      </c>
      <c r="K71" s="22">
        <f>INDEX(WeightUpdate!$J$6:$J$794,MATCH($A71*10+K$2,WeightUpdate!$A$6:$A$794,0))</f>
        <v>3.1511536186632769</v>
      </c>
      <c r="L71" s="20">
        <f t="shared" si="7"/>
        <v>1</v>
      </c>
      <c r="M71" s="20">
        <f t="shared" si="8"/>
        <v>1</v>
      </c>
      <c r="N71" s="24">
        <f t="shared" si="10"/>
        <v>1.1629306007245188</v>
      </c>
      <c r="O71" s="24">
        <f t="shared" si="11"/>
        <v>2.0283038096778627</v>
      </c>
      <c r="P71" s="24">
        <f t="shared" si="12"/>
        <v>3.1511536186632769</v>
      </c>
      <c r="Q71" s="20">
        <f t="shared" si="13"/>
        <v>1</v>
      </c>
      <c r="R71" s="23"/>
    </row>
    <row r="72" spans="1:18">
      <c r="A72" s="21">
        <v>5113</v>
      </c>
      <c r="B72" s="22">
        <f>INDEX(WeightUpdate!$I$6:$I$794,MATCH($A72*10+B$2,WeightUpdate!$A$6:$A$794,0))</f>
        <v>2.3197000000000001</v>
      </c>
      <c r="C72" s="22">
        <f>INDEX(WeightUpdate!$I$6:$I$794,MATCH($A72*10+C$2,WeightUpdate!$A$6:$A$794,0))</f>
        <v>2.9980000000000002</v>
      </c>
      <c r="D72" s="22">
        <f>INDEX(WeightUpdate!$I$6:$I$794,MATCH($A72*10+D$2,WeightUpdate!$A$6:$A$794,0))</f>
        <v>5.6802999999999999</v>
      </c>
      <c r="E72" s="23">
        <f>INDEX(WeightUpdate!$F$6:$F$794,MATCH($A72*10+E$2,WeightUpdate!$A$6:$A$794,0))</f>
        <v>0</v>
      </c>
      <c r="F72" s="23">
        <f>INDEX(WeightUpdate!$F$6:$F$794,MATCH($A72*10+F$2,WeightUpdate!$A$6:$A$794,0))</f>
        <v>2</v>
      </c>
      <c r="G72" s="23">
        <f>INDEX(WeightUpdate!$F$6:$F$794,MATCH($A72*10+G$2,WeightUpdate!$A$6:$A$794,0))</f>
        <v>2</v>
      </c>
      <c r="H72" s="23">
        <f t="shared" si="9"/>
        <v>4</v>
      </c>
      <c r="I72" s="22">
        <f>INDEX(WeightUpdate!$J$6:$J$794,MATCH($A72*10+I$2,WeightUpdate!$A$6:$A$794,0))</f>
        <v>2.3197000000000001</v>
      </c>
      <c r="J72" s="22">
        <f>INDEX(WeightUpdate!$J$6:$J$794,MATCH($A72*10+J$2,WeightUpdate!$A$6:$A$794,0))</f>
        <v>3.1350638898082348</v>
      </c>
      <c r="K72" s="22">
        <f>INDEX(WeightUpdate!$J$6:$J$794,MATCH($A72*10+K$2,WeightUpdate!$A$6:$A$794,0))</f>
        <v>5.6771072489553704</v>
      </c>
      <c r="L72" s="20">
        <f t="shared" si="7"/>
        <v>1</v>
      </c>
      <c r="M72" s="20">
        <f t="shared" si="8"/>
        <v>2</v>
      </c>
      <c r="N72" s="24">
        <f t="shared" si="10"/>
        <v>2.3197000000000001</v>
      </c>
      <c r="O72" s="24">
        <f t="shared" si="11"/>
        <v>3.1350638898082348</v>
      </c>
      <c r="P72" s="24">
        <f t="shared" si="12"/>
        <v>5.6771072489553704</v>
      </c>
      <c r="Q72" s="20">
        <f t="shared" si="13"/>
        <v>1</v>
      </c>
      <c r="R72" s="23"/>
    </row>
    <row r="73" spans="1:18">
      <c r="A73" s="21">
        <v>5114</v>
      </c>
      <c r="B73" s="22">
        <f>INDEX(WeightUpdate!$I$6:$I$794,MATCH($A73*10+B$2,WeightUpdate!$A$6:$A$794,0))</f>
        <v>2.2315032938999999</v>
      </c>
      <c r="C73" s="22">
        <f>INDEX(WeightUpdate!$I$6:$I$794,MATCH($A73*10+C$2,WeightUpdate!$A$6:$A$794,0))</f>
        <v>2.7368000000000001</v>
      </c>
      <c r="D73" s="22">
        <f>INDEX(WeightUpdate!$I$6:$I$794,MATCH($A73*10+D$2,WeightUpdate!$A$6:$A$794,0))</f>
        <v>4.1558084556999999</v>
      </c>
      <c r="E73" s="23">
        <f>INDEX(WeightUpdate!$F$6:$F$794,MATCH($A73*10+E$2,WeightUpdate!$A$6:$A$794,0))</f>
        <v>14</v>
      </c>
      <c r="F73" s="23">
        <f>INDEX(WeightUpdate!$F$6:$F$794,MATCH($A73*10+F$2,WeightUpdate!$A$6:$A$794,0))</f>
        <v>11</v>
      </c>
      <c r="G73" s="23">
        <f>INDEX(WeightUpdate!$F$6:$F$794,MATCH($A73*10+G$2,WeightUpdate!$A$6:$A$794,0))</f>
        <v>9</v>
      </c>
      <c r="H73" s="23">
        <f t="shared" si="9"/>
        <v>34</v>
      </c>
      <c r="I73" s="22">
        <f>INDEX(WeightUpdate!$J$6:$J$794,MATCH($A73*10+I$2,WeightUpdate!$A$6:$A$794,0))</f>
        <v>3.2164473916441567</v>
      </c>
      <c r="J73" s="22">
        <f>INDEX(WeightUpdate!$J$6:$J$794,MATCH($A73*10+J$2,WeightUpdate!$A$6:$A$794,0))</f>
        <v>3.0169357537734935</v>
      </c>
      <c r="K73" s="22">
        <f>INDEX(WeightUpdate!$J$6:$J$794,MATCH($A73*10+K$2,WeightUpdate!$A$6:$A$794,0))</f>
        <v>3.8655536150880243</v>
      </c>
      <c r="L73" s="20">
        <f t="shared" si="7"/>
        <v>0</v>
      </c>
      <c r="M73" s="20">
        <f t="shared" si="8"/>
        <v>1</v>
      </c>
      <c r="N73" s="24">
        <f t="shared" si="10"/>
        <v>3.2164473916441567</v>
      </c>
      <c r="O73" s="24">
        <f t="shared" si="11"/>
        <v>3.9447726765695763</v>
      </c>
      <c r="P73" s="24">
        <f t="shared" si="12"/>
        <v>4.6386643381056292</v>
      </c>
      <c r="Q73" s="20">
        <f t="shared" si="13"/>
        <v>1</v>
      </c>
      <c r="R73" s="23"/>
    </row>
    <row r="74" spans="1:18">
      <c r="A74" s="21">
        <v>5115</v>
      </c>
      <c r="B74" s="22">
        <f>INDEX(WeightUpdate!$I$6:$I$794,MATCH($A74*10+B$2,WeightUpdate!$A$6:$A$794,0))</f>
        <v>1.1211999999999913</v>
      </c>
      <c r="C74" s="22">
        <f>INDEX(WeightUpdate!$I$6:$I$794,MATCH($A74*10+C$2,WeightUpdate!$A$6:$A$794,0))</f>
        <v>1.4058999999999968</v>
      </c>
      <c r="D74" s="22">
        <f>INDEX(WeightUpdate!$I$6:$I$794,MATCH($A74*10+D$2,WeightUpdate!$A$6:$A$794,0))</f>
        <v>2.4008000000000003</v>
      </c>
      <c r="E74" s="23">
        <f>INDEX(WeightUpdate!$F$6:$F$794,MATCH($A74*10+E$2,WeightUpdate!$A$6:$A$794,0))</f>
        <v>354</v>
      </c>
      <c r="F74" s="23">
        <f>INDEX(WeightUpdate!$F$6:$F$794,MATCH($A74*10+F$2,WeightUpdate!$A$6:$A$794,0))</f>
        <v>144</v>
      </c>
      <c r="G74" s="23">
        <f>INDEX(WeightUpdate!$F$6:$F$794,MATCH($A74*10+G$2,WeightUpdate!$A$6:$A$794,0))</f>
        <v>98</v>
      </c>
      <c r="H74" s="23">
        <f t="shared" si="9"/>
        <v>596</v>
      </c>
      <c r="I74" s="22">
        <f>INDEX(WeightUpdate!$J$6:$J$794,MATCH($A74*10+I$2,WeightUpdate!$A$6:$A$794,0))</f>
        <v>0.90943989195779462</v>
      </c>
      <c r="J74" s="22">
        <f>INDEX(WeightUpdate!$J$6:$J$794,MATCH($A74*10+J$2,WeightUpdate!$A$6:$A$794,0))</f>
        <v>1.1435379534796315</v>
      </c>
      <c r="K74" s="22">
        <f>INDEX(WeightUpdate!$J$6:$J$794,MATCH($A74*10+K$2,WeightUpdate!$A$6:$A$794,0))</f>
        <v>1.2799605190161112</v>
      </c>
      <c r="L74" s="20">
        <f t="shared" si="7"/>
        <v>1</v>
      </c>
      <c r="M74" s="20">
        <f t="shared" si="8"/>
        <v>1</v>
      </c>
      <c r="N74" s="24">
        <f t="shared" si="10"/>
        <v>0.90943989195779462</v>
      </c>
      <c r="O74" s="24">
        <f t="shared" si="11"/>
        <v>1.1435379534796315</v>
      </c>
      <c r="P74" s="24">
        <f t="shared" si="12"/>
        <v>1.2799605190161112</v>
      </c>
      <c r="Q74" s="20">
        <f t="shared" si="13"/>
        <v>1</v>
      </c>
      <c r="R74" s="23"/>
    </row>
    <row r="75" spans="1:18">
      <c r="A75" s="21">
        <v>5116</v>
      </c>
      <c r="B75" s="22">
        <f>INDEX(WeightUpdate!$I$6:$I$794,MATCH($A75*10+B$2,WeightUpdate!$A$6:$A$794,0))</f>
        <v>0.94079999999999975</v>
      </c>
      <c r="C75" s="22">
        <f>INDEX(WeightUpdate!$I$6:$I$794,MATCH($A75*10+C$2,WeightUpdate!$A$6:$A$794,0))</f>
        <v>1.3177000000000003</v>
      </c>
      <c r="D75" s="22">
        <f>INDEX(WeightUpdate!$I$6:$I$794,MATCH($A75*10+D$2,WeightUpdate!$A$6:$A$794,0))</f>
        <v>2.8216000000000001</v>
      </c>
      <c r="E75" s="23">
        <f>INDEX(WeightUpdate!$F$6:$F$794,MATCH($A75*10+E$2,WeightUpdate!$A$6:$A$794,0))</f>
        <v>0</v>
      </c>
      <c r="F75" s="23">
        <f>INDEX(WeightUpdate!$F$6:$F$794,MATCH($A75*10+F$2,WeightUpdate!$A$6:$A$794,0))</f>
        <v>0</v>
      </c>
      <c r="G75" s="23">
        <f>INDEX(WeightUpdate!$F$6:$F$794,MATCH($A75*10+G$2,WeightUpdate!$A$6:$A$794,0))</f>
        <v>2</v>
      </c>
      <c r="H75" s="23">
        <f t="shared" si="9"/>
        <v>2</v>
      </c>
      <c r="I75" s="22">
        <f>INDEX(WeightUpdate!$J$6:$J$794,MATCH($A75*10+I$2,WeightUpdate!$A$6:$A$794,0))</f>
        <v>0.94079999999999975</v>
      </c>
      <c r="J75" s="22">
        <f>INDEX(WeightUpdate!$J$6:$J$794,MATCH($A75*10+J$2,WeightUpdate!$A$6:$A$794,0))</f>
        <v>1.3177000000000003</v>
      </c>
      <c r="K75" s="22">
        <f>INDEX(WeightUpdate!$J$6:$J$794,MATCH($A75*10+K$2,WeightUpdate!$A$6:$A$794,0))</f>
        <v>4.3964557751017219</v>
      </c>
      <c r="L75" s="20">
        <f t="shared" si="7"/>
        <v>1</v>
      </c>
      <c r="M75" s="20">
        <f t="shared" si="8"/>
        <v>3</v>
      </c>
      <c r="N75" s="24">
        <f t="shared" si="10"/>
        <v>0.94079999999999975</v>
      </c>
      <c r="O75" s="24">
        <f t="shared" si="11"/>
        <v>1.3177000000000003</v>
      </c>
      <c r="P75" s="24">
        <f t="shared" si="12"/>
        <v>4.3964557751017219</v>
      </c>
      <c r="Q75" s="20">
        <f t="shared" si="13"/>
        <v>1</v>
      </c>
      <c r="R75" s="23"/>
    </row>
    <row r="76" spans="1:18">
      <c r="A76" s="21">
        <v>5117</v>
      </c>
      <c r="B76" s="22">
        <f>INDEX(WeightUpdate!$I$6:$I$794,MATCH($A76*10+B$2,WeightUpdate!$A$6:$A$794,0))</f>
        <v>0.80940000000000312</v>
      </c>
      <c r="C76" s="22">
        <f>INDEX(WeightUpdate!$I$6:$I$794,MATCH($A76*10+C$2,WeightUpdate!$A$6:$A$794,0))</f>
        <v>1.2249000000000001</v>
      </c>
      <c r="D76" s="22">
        <f>INDEX(WeightUpdate!$I$6:$I$794,MATCH($A76*10+D$2,WeightUpdate!$A$6:$A$794,0))</f>
        <v>2.6604000000000001</v>
      </c>
      <c r="E76" s="23">
        <f>INDEX(WeightUpdate!$F$6:$F$794,MATCH($A76*10+E$2,WeightUpdate!$A$6:$A$794,0))</f>
        <v>289</v>
      </c>
      <c r="F76" s="23">
        <f>INDEX(WeightUpdate!$F$6:$F$794,MATCH($A76*10+F$2,WeightUpdate!$A$6:$A$794,0))</f>
        <v>11</v>
      </c>
      <c r="G76" s="23">
        <f>INDEX(WeightUpdate!$F$6:$F$794,MATCH($A76*10+G$2,WeightUpdate!$A$6:$A$794,0))</f>
        <v>2</v>
      </c>
      <c r="H76" s="23">
        <f t="shared" si="9"/>
        <v>302</v>
      </c>
      <c r="I76" s="22">
        <f>INDEX(WeightUpdate!$J$6:$J$794,MATCH($A76*10+I$2,WeightUpdate!$A$6:$A$794,0))</f>
        <v>0.64823871104404485</v>
      </c>
      <c r="J76" s="22">
        <f>INDEX(WeightUpdate!$J$6:$J$794,MATCH($A76*10+J$2,WeightUpdate!$A$6:$A$794,0))</f>
        <v>0.84762945029955761</v>
      </c>
      <c r="K76" s="22">
        <f>INDEX(WeightUpdate!$J$6:$J$794,MATCH($A76*10+K$2,WeightUpdate!$A$6:$A$794,0))</f>
        <v>1.5941729106679114</v>
      </c>
      <c r="L76" s="20">
        <f t="shared" si="7"/>
        <v>1</v>
      </c>
      <c r="M76" s="20">
        <f t="shared" si="8"/>
        <v>1</v>
      </c>
      <c r="N76" s="24">
        <f t="shared" si="10"/>
        <v>0.64823871104404485</v>
      </c>
      <c r="O76" s="24">
        <f t="shared" si="11"/>
        <v>0.84762945029955761</v>
      </c>
      <c r="P76" s="24">
        <f t="shared" si="12"/>
        <v>1.5941729106679114</v>
      </c>
      <c r="Q76" s="20">
        <f t="shared" si="13"/>
        <v>1</v>
      </c>
      <c r="R76" s="23"/>
    </row>
    <row r="77" spans="1:18">
      <c r="A77" s="21">
        <v>5120</v>
      </c>
      <c r="B77" s="22">
        <f>INDEX(WeightUpdate!$I$6:$I$794,MATCH($A77*10+B$2,WeightUpdate!$A$6:$A$794,0))</f>
        <v>1.705399999999998</v>
      </c>
      <c r="C77" s="22">
        <f>INDEX(WeightUpdate!$I$6:$I$794,MATCH($A77*10+C$2,WeightUpdate!$A$6:$A$794,0))</f>
        <v>2.2898000000000094</v>
      </c>
      <c r="D77" s="22">
        <f>INDEX(WeightUpdate!$I$6:$I$794,MATCH($A77*10+D$2,WeightUpdate!$A$6:$A$794,0))</f>
        <v>4.1880000000000006</v>
      </c>
      <c r="E77" s="23">
        <f>INDEX(WeightUpdate!$F$6:$F$794,MATCH($A77*10+E$2,WeightUpdate!$A$6:$A$794,0))</f>
        <v>62</v>
      </c>
      <c r="F77" s="23">
        <f>INDEX(WeightUpdate!$F$6:$F$794,MATCH($A77*10+F$2,WeightUpdate!$A$6:$A$794,0))</f>
        <v>67</v>
      </c>
      <c r="G77" s="23">
        <f>INDEX(WeightUpdate!$F$6:$F$794,MATCH($A77*10+G$2,WeightUpdate!$A$6:$A$794,0))</f>
        <v>99</v>
      </c>
      <c r="H77" s="23">
        <f t="shared" si="9"/>
        <v>228</v>
      </c>
      <c r="I77" s="22">
        <f>INDEX(WeightUpdate!$J$6:$J$794,MATCH($A77*10+I$2,WeightUpdate!$A$6:$A$794,0))</f>
        <v>1.8308433708465695</v>
      </c>
      <c r="J77" s="22">
        <f>INDEX(WeightUpdate!$J$6:$J$794,MATCH($A77*10+J$2,WeightUpdate!$A$6:$A$794,0))</f>
        <v>2.6092479298684759</v>
      </c>
      <c r="K77" s="22">
        <f>INDEX(WeightUpdate!$J$6:$J$794,MATCH($A77*10+K$2,WeightUpdate!$A$6:$A$794,0))</f>
        <v>4.0029249616619751</v>
      </c>
      <c r="L77" s="20">
        <f t="shared" si="7"/>
        <v>1</v>
      </c>
      <c r="M77" s="20">
        <f t="shared" si="8"/>
        <v>3</v>
      </c>
      <c r="N77" s="24">
        <f t="shared" si="10"/>
        <v>1.8308433708465695</v>
      </c>
      <c r="O77" s="24">
        <f t="shared" si="11"/>
        <v>2.6092479298684759</v>
      </c>
      <c r="P77" s="24">
        <f t="shared" si="12"/>
        <v>4.0029249616619751</v>
      </c>
      <c r="Q77" s="20">
        <f t="shared" si="13"/>
        <v>1</v>
      </c>
      <c r="R77" s="23"/>
    </row>
    <row r="78" spans="1:18">
      <c r="A78" s="21">
        <v>5130</v>
      </c>
      <c r="B78" s="22">
        <f>INDEX(WeightUpdate!$I$6:$I$794,MATCH($A78*10+B$2,WeightUpdate!$A$6:$A$794,0))</f>
        <v>2.1238999999999999</v>
      </c>
      <c r="C78" s="22">
        <f>INDEX(WeightUpdate!$I$6:$I$794,MATCH($A78*10+C$2,WeightUpdate!$A$6:$A$794,0))</f>
        <v>2.3898000000000001</v>
      </c>
      <c r="D78" s="22">
        <f>INDEX(WeightUpdate!$I$6:$I$794,MATCH($A78*10+D$2,WeightUpdate!$A$6:$A$794,0))</f>
        <v>4.3356000000000003</v>
      </c>
      <c r="E78" s="23">
        <f>INDEX(WeightUpdate!$F$6:$F$794,MATCH($A78*10+E$2,WeightUpdate!$A$6:$A$794,0))</f>
        <v>0</v>
      </c>
      <c r="F78" s="23">
        <f>INDEX(WeightUpdate!$F$6:$F$794,MATCH($A78*10+F$2,WeightUpdate!$A$6:$A$794,0))</f>
        <v>3</v>
      </c>
      <c r="G78" s="23">
        <f>INDEX(WeightUpdate!$F$6:$F$794,MATCH($A78*10+G$2,WeightUpdate!$A$6:$A$794,0))</f>
        <v>5</v>
      </c>
      <c r="H78" s="23">
        <f t="shared" si="9"/>
        <v>8</v>
      </c>
      <c r="I78" s="22">
        <f>INDEX(WeightUpdate!$J$6:$J$794,MATCH($A78*10+I$2,WeightUpdate!$A$6:$A$794,0))</f>
        <v>2.1238999999999999</v>
      </c>
      <c r="J78" s="22">
        <f>INDEX(WeightUpdate!$J$6:$J$794,MATCH($A78*10+J$2,WeightUpdate!$A$6:$A$794,0))</f>
        <v>4.9580391593066562</v>
      </c>
      <c r="K78" s="22">
        <f>INDEX(WeightUpdate!$J$6:$J$794,MATCH($A78*10+K$2,WeightUpdate!$A$6:$A$794,0))</f>
        <v>5.0628355583865989</v>
      </c>
      <c r="L78" s="20">
        <f t="shared" si="7"/>
        <v>1</v>
      </c>
      <c r="M78" s="20">
        <f t="shared" si="8"/>
        <v>3</v>
      </c>
      <c r="N78" s="24">
        <f t="shared" si="10"/>
        <v>2.1238999999999999</v>
      </c>
      <c r="O78" s="24">
        <f t="shared" si="11"/>
        <v>4.9580391593066562</v>
      </c>
      <c r="P78" s="24">
        <f t="shared" si="12"/>
        <v>5.0628355583865989</v>
      </c>
      <c r="Q78" s="20">
        <f t="shared" si="13"/>
        <v>1</v>
      </c>
      <c r="R78" s="23"/>
    </row>
    <row r="79" spans="1:18">
      <c r="A79" s="21">
        <v>5140</v>
      </c>
      <c r="B79" s="22">
        <f>INDEX(WeightUpdate!$I$6:$I$794,MATCH($A79*10+B$2,WeightUpdate!$A$6:$A$794,0))</f>
        <v>2.25</v>
      </c>
      <c r="C79" s="22">
        <f>INDEX(WeightUpdate!$I$6:$I$794,MATCH($A79*10+C$2,WeightUpdate!$A$6:$A$794,0))</f>
        <v>2.4184000000000125</v>
      </c>
      <c r="D79" s="22">
        <f>INDEX(WeightUpdate!$I$6:$I$794,MATCH($A79*10+D$2,WeightUpdate!$A$6:$A$794,0))</f>
        <v>3.336800000000002</v>
      </c>
      <c r="E79" s="23">
        <f>INDEX(WeightUpdate!$F$6:$F$794,MATCH($A79*10+E$2,WeightUpdate!$A$6:$A$794,0))</f>
        <v>1103</v>
      </c>
      <c r="F79" s="23">
        <f>INDEX(WeightUpdate!$F$6:$F$794,MATCH($A79*10+F$2,WeightUpdate!$A$6:$A$794,0))</f>
        <v>390</v>
      </c>
      <c r="G79" s="23">
        <f>INDEX(WeightUpdate!$F$6:$F$794,MATCH($A79*10+G$2,WeightUpdate!$A$6:$A$794,0))</f>
        <v>189</v>
      </c>
      <c r="H79" s="23">
        <f t="shared" si="9"/>
        <v>1682</v>
      </c>
      <c r="I79" s="22">
        <f>INDEX(WeightUpdate!$J$6:$J$794,MATCH($A79*10+I$2,WeightUpdate!$A$6:$A$794,0))</f>
        <v>2.2952175722807495</v>
      </c>
      <c r="J79" s="22">
        <f>INDEX(WeightUpdate!$J$6:$J$794,MATCH($A79*10+J$2,WeightUpdate!$A$6:$A$794,0))</f>
        <v>2.4923727202753061</v>
      </c>
      <c r="K79" s="22">
        <f>INDEX(WeightUpdate!$J$6:$J$794,MATCH($A79*10+K$2,WeightUpdate!$A$6:$A$794,0))</f>
        <v>2.9480336018452329</v>
      </c>
      <c r="L79" s="20">
        <f t="shared" si="7"/>
        <v>1</v>
      </c>
      <c r="M79" s="20">
        <f t="shared" si="8"/>
        <v>1</v>
      </c>
      <c r="N79" s="24">
        <f t="shared" si="10"/>
        <v>2.2952175722807495</v>
      </c>
      <c r="O79" s="24">
        <f t="shared" si="11"/>
        <v>2.4923727202753061</v>
      </c>
      <c r="P79" s="24">
        <f t="shared" si="12"/>
        <v>2.9480336018452329</v>
      </c>
      <c r="Q79" s="20">
        <f t="shared" si="13"/>
        <v>1</v>
      </c>
      <c r="R79" s="23"/>
    </row>
    <row r="80" spans="1:18">
      <c r="A80" s="21">
        <v>5410</v>
      </c>
      <c r="B80" s="22">
        <f>INDEX(WeightUpdate!$I$6:$I$794,MATCH($A80*10+B$2,WeightUpdate!$A$6:$A$794,0))</f>
        <v>0.68870000000000253</v>
      </c>
      <c r="C80" s="22">
        <f>INDEX(WeightUpdate!$I$6:$I$794,MATCH($A80*10+C$2,WeightUpdate!$A$6:$A$794,0))</f>
        <v>0.97060000000000179</v>
      </c>
      <c r="D80" s="22">
        <f>INDEX(WeightUpdate!$I$6:$I$794,MATCH($A80*10+D$2,WeightUpdate!$A$6:$A$794,0))</f>
        <v>1.5687999999999993</v>
      </c>
      <c r="E80" s="23">
        <f>INDEX(WeightUpdate!$F$6:$F$794,MATCH($A80*10+E$2,WeightUpdate!$A$6:$A$794,0))</f>
        <v>524</v>
      </c>
      <c r="F80" s="23">
        <f>INDEX(WeightUpdate!$F$6:$F$794,MATCH($A80*10+F$2,WeightUpdate!$A$6:$A$794,0))</f>
        <v>216</v>
      </c>
      <c r="G80" s="23">
        <f>INDEX(WeightUpdate!$F$6:$F$794,MATCH($A80*10+G$2,WeightUpdate!$A$6:$A$794,0))</f>
        <v>232</v>
      </c>
      <c r="H80" s="23">
        <f t="shared" si="9"/>
        <v>972</v>
      </c>
      <c r="I80" s="22">
        <f>INDEX(WeightUpdate!$J$6:$J$794,MATCH($A80*10+I$2,WeightUpdate!$A$6:$A$794,0))</f>
        <v>1.6162406376235594</v>
      </c>
      <c r="J80" s="22">
        <f>INDEX(WeightUpdate!$J$6:$J$794,MATCH($A80*10+J$2,WeightUpdate!$A$6:$A$794,0))</f>
        <v>2.0492384459385558</v>
      </c>
      <c r="K80" s="22">
        <f>INDEX(WeightUpdate!$J$6:$J$794,MATCH($A80*10+K$2,WeightUpdate!$A$6:$A$794,0))</f>
        <v>3.1828887997703301</v>
      </c>
      <c r="L80" s="20">
        <f t="shared" si="7"/>
        <v>1</v>
      </c>
      <c r="M80" s="20">
        <f t="shared" si="8"/>
        <v>1</v>
      </c>
      <c r="N80" s="24">
        <f t="shared" si="10"/>
        <v>1.6162406376235594</v>
      </c>
      <c r="O80" s="24">
        <f t="shared" si="11"/>
        <v>2.0492384459385558</v>
      </c>
      <c r="P80" s="24">
        <f t="shared" si="12"/>
        <v>3.1828887997703301</v>
      </c>
      <c r="Q80" s="20">
        <f t="shared" si="13"/>
        <v>1</v>
      </c>
      <c r="R80" s="23"/>
    </row>
    <row r="81" spans="1:18">
      <c r="A81" s="21">
        <v>5411</v>
      </c>
      <c r="B81" s="22">
        <f>INDEX(WeightUpdate!$I$6:$I$794,MATCH($A81*10+B$2,WeightUpdate!$A$6:$A$794,0))</f>
        <v>0.99760000000000004</v>
      </c>
      <c r="C81" s="22">
        <f>INDEX(WeightUpdate!$I$6:$I$794,MATCH($A81*10+C$2,WeightUpdate!$A$6:$A$794,0))</f>
        <v>1.6404999999999998</v>
      </c>
      <c r="D81" s="22">
        <f>INDEX(WeightUpdate!$I$6:$I$794,MATCH($A81*10+D$2,WeightUpdate!$A$6:$A$794,0))</f>
        <v>2.8231999999999999</v>
      </c>
      <c r="E81" s="23">
        <f>INDEX(WeightUpdate!$F$6:$F$794,MATCH($A81*10+E$2,WeightUpdate!$A$6:$A$794,0))</f>
        <v>4</v>
      </c>
      <c r="F81" s="23">
        <f>INDEX(WeightUpdate!$F$6:$F$794,MATCH($A81*10+F$2,WeightUpdate!$A$6:$A$794,0))</f>
        <v>1</v>
      </c>
      <c r="G81" s="23">
        <f>INDEX(WeightUpdate!$F$6:$F$794,MATCH($A81*10+G$2,WeightUpdate!$A$6:$A$794,0))</f>
        <v>7</v>
      </c>
      <c r="H81" s="23">
        <f t="shared" si="9"/>
        <v>12</v>
      </c>
      <c r="I81" s="22">
        <f>INDEX(WeightUpdate!$J$6:$J$794,MATCH($A81*10+I$2,WeightUpdate!$A$6:$A$794,0))</f>
        <v>1.7566227471049181</v>
      </c>
      <c r="J81" s="22">
        <f>INDEX(WeightUpdate!$J$6:$J$794,MATCH($A81*10+J$2,WeightUpdate!$A$6:$A$794,0))</f>
        <v>2.2519048923633767</v>
      </c>
      <c r="K81" s="22">
        <f>INDEX(WeightUpdate!$J$6:$J$794,MATCH($A81*10+K$2,WeightUpdate!$A$6:$A$794,0))</f>
        <v>4.0159349393872308</v>
      </c>
      <c r="L81" s="20">
        <f t="shared" si="7"/>
        <v>1</v>
      </c>
      <c r="M81" s="20">
        <f t="shared" si="8"/>
        <v>3</v>
      </c>
      <c r="N81" s="24">
        <f t="shared" si="10"/>
        <v>1.7566227471049181</v>
      </c>
      <c r="O81" s="24">
        <f t="shared" si="11"/>
        <v>2.2519048923633767</v>
      </c>
      <c r="P81" s="24">
        <f t="shared" si="12"/>
        <v>4.0159349393872308</v>
      </c>
      <c r="Q81" s="20">
        <f t="shared" si="13"/>
        <v>1</v>
      </c>
      <c r="R81" s="23"/>
    </row>
    <row r="82" spans="1:18">
      <c r="A82" s="21">
        <v>5412</v>
      </c>
      <c r="B82" s="22">
        <f>INDEX(WeightUpdate!$I$6:$I$794,MATCH($A82*10+B$2,WeightUpdate!$A$6:$A$794,0))</f>
        <v>0.62850000000000183</v>
      </c>
      <c r="C82" s="22">
        <f>INDEX(WeightUpdate!$I$6:$I$794,MATCH($A82*10+C$2,WeightUpdate!$A$6:$A$794,0))</f>
        <v>0.87119999999999187</v>
      </c>
      <c r="D82" s="22">
        <f>INDEX(WeightUpdate!$I$6:$I$794,MATCH($A82*10+D$2,WeightUpdate!$A$6:$A$794,0))</f>
        <v>1.3999000000000017</v>
      </c>
      <c r="E82" s="23">
        <f>INDEX(WeightUpdate!$F$6:$F$794,MATCH($A82*10+E$2,WeightUpdate!$A$6:$A$794,0))</f>
        <v>150</v>
      </c>
      <c r="F82" s="23">
        <f>INDEX(WeightUpdate!$F$6:$F$794,MATCH($A82*10+F$2,WeightUpdate!$A$6:$A$794,0))</f>
        <v>354</v>
      </c>
      <c r="G82" s="23">
        <f>INDEX(WeightUpdate!$F$6:$F$794,MATCH($A82*10+G$2,WeightUpdate!$A$6:$A$794,0))</f>
        <v>613</v>
      </c>
      <c r="H82" s="23">
        <f t="shared" si="9"/>
        <v>1117</v>
      </c>
      <c r="I82" s="22">
        <f>INDEX(WeightUpdate!$J$6:$J$794,MATCH($A82*10+I$2,WeightUpdate!$A$6:$A$794,0))</f>
        <v>0.64735304615776901</v>
      </c>
      <c r="J82" s="22">
        <f>INDEX(WeightUpdate!$J$6:$J$794,MATCH($A82*10+J$2,WeightUpdate!$A$6:$A$794,0))</f>
        <v>0.80733622312273368</v>
      </c>
      <c r="K82" s="22">
        <f>INDEX(WeightUpdate!$J$6:$J$794,MATCH($A82*10+K$2,WeightUpdate!$A$6:$A$794,0))</f>
        <v>1.505134624835696</v>
      </c>
      <c r="L82" s="20">
        <f t="shared" si="7"/>
        <v>1</v>
      </c>
      <c r="M82" s="20">
        <f t="shared" si="8"/>
        <v>3</v>
      </c>
      <c r="N82" s="24">
        <f t="shared" si="10"/>
        <v>0.64735304615776901</v>
      </c>
      <c r="O82" s="24">
        <f t="shared" si="11"/>
        <v>0.80733622312273368</v>
      </c>
      <c r="P82" s="24">
        <f t="shared" si="12"/>
        <v>1.505134624835696</v>
      </c>
      <c r="Q82" s="20">
        <f t="shared" si="13"/>
        <v>1</v>
      </c>
      <c r="R82" s="23"/>
    </row>
    <row r="83" spans="1:18">
      <c r="A83" s="21">
        <v>5413</v>
      </c>
      <c r="B83" s="22">
        <f>INDEX(WeightUpdate!$I$6:$I$794,MATCH($A83*10+B$2,WeightUpdate!$A$6:$A$794,0))</f>
        <v>0.48499999999999999</v>
      </c>
      <c r="C83" s="22">
        <f>INDEX(WeightUpdate!$I$6:$I$794,MATCH($A83*10+C$2,WeightUpdate!$A$6:$A$794,0))</f>
        <v>0.7046</v>
      </c>
      <c r="D83" s="22">
        <f>INDEX(WeightUpdate!$I$6:$I$794,MATCH($A83*10+D$2,WeightUpdate!$A$6:$A$794,0))</f>
        <v>1.1596225735000001</v>
      </c>
      <c r="E83" s="23">
        <f>INDEX(WeightUpdate!$F$6:$F$794,MATCH($A83*10+E$2,WeightUpdate!$A$6:$A$794,0))</f>
        <v>2</v>
      </c>
      <c r="F83" s="23">
        <f>INDEX(WeightUpdate!$F$6:$F$794,MATCH($A83*10+F$2,WeightUpdate!$A$6:$A$794,0))</f>
        <v>5</v>
      </c>
      <c r="G83" s="23">
        <f>INDEX(WeightUpdate!$F$6:$F$794,MATCH($A83*10+G$2,WeightUpdate!$A$6:$A$794,0))</f>
        <v>4</v>
      </c>
      <c r="H83" s="23">
        <f t="shared" si="9"/>
        <v>11</v>
      </c>
      <c r="I83" s="22">
        <f>INDEX(WeightUpdate!$J$6:$J$794,MATCH($A83*10+I$2,WeightUpdate!$A$6:$A$794,0))</f>
        <v>0.69725734184749433</v>
      </c>
      <c r="J83" s="22">
        <f>INDEX(WeightUpdate!$J$6:$J$794,MATCH($A83*10+J$2,WeightUpdate!$A$6:$A$794,0))</f>
        <v>0.78198134880934222</v>
      </c>
      <c r="K83" s="22">
        <f>INDEX(WeightUpdate!$J$6:$J$794,MATCH($A83*10+K$2,WeightUpdate!$A$6:$A$794,0))</f>
        <v>1.1946769808300683</v>
      </c>
      <c r="L83" s="20">
        <f t="shared" si="7"/>
        <v>1</v>
      </c>
      <c r="M83" s="20">
        <f t="shared" si="8"/>
        <v>2</v>
      </c>
      <c r="N83" s="24">
        <f t="shared" si="10"/>
        <v>0.69725734184749433</v>
      </c>
      <c r="O83" s="24">
        <f t="shared" si="11"/>
        <v>0.78198134880934222</v>
      </c>
      <c r="P83" s="24">
        <f t="shared" si="12"/>
        <v>1.1946769808300683</v>
      </c>
      <c r="Q83" s="20">
        <f t="shared" si="13"/>
        <v>1</v>
      </c>
      <c r="R83" s="23"/>
    </row>
    <row r="84" spans="1:18">
      <c r="A84" s="21">
        <v>5414</v>
      </c>
      <c r="B84" s="22">
        <f>INDEX(WeightUpdate!$I$6:$I$794,MATCH($A84*10+B$2,WeightUpdate!$A$6:$A$794,0))</f>
        <v>0.48230000000000006</v>
      </c>
      <c r="C84" s="22">
        <f>INDEX(WeightUpdate!$I$6:$I$794,MATCH($A84*10+C$2,WeightUpdate!$A$6:$A$794,0))</f>
        <v>0.56430000000000002</v>
      </c>
      <c r="D84" s="22">
        <f>INDEX(WeightUpdate!$I$6:$I$794,MATCH($A84*10+D$2,WeightUpdate!$A$6:$A$794,0))</f>
        <v>0.87450000000000006</v>
      </c>
      <c r="E84" s="23">
        <f>INDEX(WeightUpdate!$F$6:$F$794,MATCH($A84*10+E$2,WeightUpdate!$A$6:$A$794,0))</f>
        <v>2</v>
      </c>
      <c r="F84" s="23">
        <f>INDEX(WeightUpdate!$F$6:$F$794,MATCH($A84*10+F$2,WeightUpdate!$A$6:$A$794,0))</f>
        <v>2</v>
      </c>
      <c r="G84" s="23">
        <f>INDEX(WeightUpdate!$F$6:$F$794,MATCH($A84*10+G$2,WeightUpdate!$A$6:$A$794,0))</f>
        <v>8</v>
      </c>
      <c r="H84" s="23">
        <f t="shared" si="9"/>
        <v>12</v>
      </c>
      <c r="I84" s="22">
        <f>INDEX(WeightUpdate!$J$6:$J$794,MATCH($A84*10+I$2,WeightUpdate!$A$6:$A$794,0))</f>
        <v>0.32956020038965106</v>
      </c>
      <c r="J84" s="22">
        <f>INDEX(WeightUpdate!$J$6:$J$794,MATCH($A84*10+J$2,WeightUpdate!$A$6:$A$794,0))</f>
        <v>0.45746883834706786</v>
      </c>
      <c r="K84" s="22">
        <f>INDEX(WeightUpdate!$J$6:$J$794,MATCH($A84*10+K$2,WeightUpdate!$A$6:$A$794,0))</f>
        <v>1.6388212155665554</v>
      </c>
      <c r="L84" s="20">
        <f t="shared" si="7"/>
        <v>1</v>
      </c>
      <c r="M84" s="20">
        <f t="shared" si="8"/>
        <v>3</v>
      </c>
      <c r="N84" s="24">
        <f t="shared" si="10"/>
        <v>0.32956020038965106</v>
      </c>
      <c r="O84" s="24">
        <f t="shared" si="11"/>
        <v>0.45746883834706786</v>
      </c>
      <c r="P84" s="24">
        <f t="shared" si="12"/>
        <v>1.6388212155665554</v>
      </c>
      <c r="Q84" s="20">
        <f t="shared" si="13"/>
        <v>1</v>
      </c>
      <c r="R84" s="23"/>
    </row>
    <row r="85" spans="1:18">
      <c r="A85" s="21">
        <v>5415</v>
      </c>
      <c r="B85" s="22">
        <f>INDEX(WeightUpdate!$I$6:$I$794,MATCH($A85*10+B$2,WeightUpdate!$A$6:$A$794,0))</f>
        <v>0.55349999999999977</v>
      </c>
      <c r="C85" s="22">
        <f>INDEX(WeightUpdate!$I$6:$I$794,MATCH($A85*10+C$2,WeightUpdate!$A$6:$A$794,0))</f>
        <v>0.83469999999999867</v>
      </c>
      <c r="D85" s="22">
        <f>INDEX(WeightUpdate!$I$6:$I$794,MATCH($A85*10+D$2,WeightUpdate!$A$6:$A$794,0))</f>
        <v>1.3388000000000004</v>
      </c>
      <c r="E85" s="23">
        <f>INDEX(WeightUpdate!$F$6:$F$794,MATCH($A85*10+E$2,WeightUpdate!$A$6:$A$794,0))</f>
        <v>95</v>
      </c>
      <c r="F85" s="23">
        <f>INDEX(WeightUpdate!$F$6:$F$794,MATCH($A85*10+F$2,WeightUpdate!$A$6:$A$794,0))</f>
        <v>79</v>
      </c>
      <c r="G85" s="23">
        <f>INDEX(WeightUpdate!$F$6:$F$794,MATCH($A85*10+G$2,WeightUpdate!$A$6:$A$794,0))</f>
        <v>116</v>
      </c>
      <c r="H85" s="23">
        <f t="shared" si="9"/>
        <v>290</v>
      </c>
      <c r="I85" s="22">
        <f>INDEX(WeightUpdate!$J$6:$J$794,MATCH($A85*10+I$2,WeightUpdate!$A$6:$A$794,0))</f>
        <v>0.65766286125722462</v>
      </c>
      <c r="J85" s="22">
        <f>INDEX(WeightUpdate!$J$6:$J$794,MATCH($A85*10+J$2,WeightUpdate!$A$6:$A$794,0))</f>
        <v>1.2472781713432397</v>
      </c>
      <c r="K85" s="22">
        <f>INDEX(WeightUpdate!$J$6:$J$794,MATCH($A85*10+K$2,WeightUpdate!$A$6:$A$794,0))</f>
        <v>2.8672090993583694</v>
      </c>
      <c r="L85" s="20">
        <f t="shared" si="7"/>
        <v>1</v>
      </c>
      <c r="M85" s="20">
        <f t="shared" si="8"/>
        <v>3</v>
      </c>
      <c r="N85" s="24">
        <f t="shared" si="10"/>
        <v>0.65766286125722462</v>
      </c>
      <c r="O85" s="24">
        <f t="shared" si="11"/>
        <v>1.2472781713432397</v>
      </c>
      <c r="P85" s="24">
        <f t="shared" si="12"/>
        <v>2.8672090993583694</v>
      </c>
      <c r="Q85" s="20">
        <f t="shared" si="13"/>
        <v>1</v>
      </c>
      <c r="R85" s="23"/>
    </row>
    <row r="86" spans="1:18">
      <c r="A86" s="21">
        <v>5416</v>
      </c>
      <c r="B86" s="22">
        <f>INDEX(WeightUpdate!$I$6:$I$794,MATCH($A86*10+B$2,WeightUpdate!$A$6:$A$794,0))</f>
        <v>0.55149999999999855</v>
      </c>
      <c r="C86" s="22">
        <f>INDEX(WeightUpdate!$I$6:$I$794,MATCH($A86*10+C$2,WeightUpdate!$A$6:$A$794,0))</f>
        <v>0.63069999999999693</v>
      </c>
      <c r="D86" s="22">
        <f>INDEX(WeightUpdate!$I$6:$I$794,MATCH($A86*10+D$2,WeightUpdate!$A$6:$A$794,0))</f>
        <v>0.97769999999999924</v>
      </c>
      <c r="E86" s="23">
        <f>INDEX(WeightUpdate!$F$6:$F$794,MATCH($A86*10+E$2,WeightUpdate!$A$6:$A$794,0))</f>
        <v>384</v>
      </c>
      <c r="F86" s="23">
        <f>INDEX(WeightUpdate!$F$6:$F$794,MATCH($A86*10+F$2,WeightUpdate!$A$6:$A$794,0))</f>
        <v>289</v>
      </c>
      <c r="G86" s="23">
        <f>INDEX(WeightUpdate!$F$6:$F$794,MATCH($A86*10+G$2,WeightUpdate!$A$6:$A$794,0))</f>
        <v>202</v>
      </c>
      <c r="H86" s="23">
        <f t="shared" si="9"/>
        <v>875</v>
      </c>
      <c r="I86" s="22">
        <f>INDEX(WeightUpdate!$J$6:$J$794,MATCH($A86*10+I$2,WeightUpdate!$A$6:$A$794,0))</f>
        <v>0.95251088537276796</v>
      </c>
      <c r="J86" s="22">
        <f>INDEX(WeightUpdate!$J$6:$J$794,MATCH($A86*10+J$2,WeightUpdate!$A$6:$A$794,0))</f>
        <v>1.5476166452058424</v>
      </c>
      <c r="K86" s="22">
        <f>INDEX(WeightUpdate!$J$6:$J$794,MATCH($A86*10+K$2,WeightUpdate!$A$6:$A$794,0))</f>
        <v>2.4276786296637733</v>
      </c>
      <c r="L86" s="20">
        <f t="shared" si="7"/>
        <v>1</v>
      </c>
      <c r="M86" s="20">
        <f t="shared" si="8"/>
        <v>1</v>
      </c>
      <c r="N86" s="24">
        <f t="shared" si="10"/>
        <v>0.95251088537276796</v>
      </c>
      <c r="O86" s="24">
        <f t="shared" si="11"/>
        <v>1.5476166452058424</v>
      </c>
      <c r="P86" s="24">
        <f t="shared" si="12"/>
        <v>2.4276786296637733</v>
      </c>
      <c r="Q86" s="20">
        <f t="shared" si="13"/>
        <v>1</v>
      </c>
      <c r="R86" s="23"/>
    </row>
    <row r="87" spans="1:18">
      <c r="A87" s="21">
        <v>5417</v>
      </c>
      <c r="B87" s="22">
        <f>INDEX(WeightUpdate!$I$6:$I$794,MATCH($A87*10+B$2,WeightUpdate!$A$6:$A$794,0))</f>
        <v>0.55600000000000127</v>
      </c>
      <c r="C87" s="22">
        <f>INDEX(WeightUpdate!$I$6:$I$794,MATCH($A87*10+C$2,WeightUpdate!$A$6:$A$794,0))</f>
        <v>0.68489999999999918</v>
      </c>
      <c r="D87" s="22">
        <f>INDEX(WeightUpdate!$I$6:$I$794,MATCH($A87*10+D$2,WeightUpdate!$A$6:$A$794,0))</f>
        <v>1.0683999999999982</v>
      </c>
      <c r="E87" s="23">
        <f>INDEX(WeightUpdate!$F$6:$F$794,MATCH($A87*10+E$2,WeightUpdate!$A$6:$A$794,0))</f>
        <v>280</v>
      </c>
      <c r="F87" s="23">
        <f>INDEX(WeightUpdate!$F$6:$F$794,MATCH($A87*10+F$2,WeightUpdate!$A$6:$A$794,0))</f>
        <v>119</v>
      </c>
      <c r="G87" s="23">
        <f>INDEX(WeightUpdate!$F$6:$F$794,MATCH($A87*10+G$2,WeightUpdate!$A$6:$A$794,0))</f>
        <v>53</v>
      </c>
      <c r="H87" s="23">
        <f t="shared" si="9"/>
        <v>452</v>
      </c>
      <c r="I87" s="22">
        <f>INDEX(WeightUpdate!$J$6:$J$794,MATCH($A87*10+I$2,WeightUpdate!$A$6:$A$794,0))</f>
        <v>0.44421282531766904</v>
      </c>
      <c r="J87" s="22">
        <f>INDEX(WeightUpdate!$J$6:$J$794,MATCH($A87*10+J$2,WeightUpdate!$A$6:$A$794,0))</f>
        <v>0.60494297838040068</v>
      </c>
      <c r="K87" s="22">
        <f>INDEX(WeightUpdate!$J$6:$J$794,MATCH($A87*10+K$2,WeightUpdate!$A$6:$A$794,0))</f>
        <v>0.78481409735201635</v>
      </c>
      <c r="L87" s="20">
        <f t="shared" si="7"/>
        <v>1</v>
      </c>
      <c r="M87" s="20">
        <f t="shared" si="8"/>
        <v>1</v>
      </c>
      <c r="N87" s="24">
        <f t="shared" si="10"/>
        <v>0.44421282531766904</v>
      </c>
      <c r="O87" s="24">
        <f t="shared" si="11"/>
        <v>0.60494297838040068</v>
      </c>
      <c r="P87" s="24">
        <f t="shared" si="12"/>
        <v>0.78481409735201635</v>
      </c>
      <c r="Q87" s="20">
        <f t="shared" si="13"/>
        <v>1</v>
      </c>
      <c r="R87" s="23"/>
    </row>
    <row r="88" spans="1:18">
      <c r="A88" s="21">
        <v>5418</v>
      </c>
      <c r="B88" s="22">
        <f>INDEX(WeightUpdate!$I$6:$I$794,MATCH($A88*10+B$2,WeightUpdate!$A$6:$A$794,0))</f>
        <v>0.57549999999999968</v>
      </c>
      <c r="C88" s="22">
        <f>INDEX(WeightUpdate!$I$6:$I$794,MATCH($A88*10+C$2,WeightUpdate!$A$6:$A$794,0))</f>
        <v>0.80989999999999918</v>
      </c>
      <c r="D88" s="22">
        <f>INDEX(WeightUpdate!$I$6:$I$794,MATCH($A88*10+D$2,WeightUpdate!$A$6:$A$794,0))</f>
        <v>1.2879999999999991</v>
      </c>
      <c r="E88" s="23">
        <f>INDEX(WeightUpdate!$F$6:$F$794,MATCH($A88*10+E$2,WeightUpdate!$A$6:$A$794,0))</f>
        <v>41</v>
      </c>
      <c r="F88" s="23">
        <f>INDEX(WeightUpdate!$F$6:$F$794,MATCH($A88*10+F$2,WeightUpdate!$A$6:$A$794,0))</f>
        <v>57</v>
      </c>
      <c r="G88" s="23">
        <f>INDEX(WeightUpdate!$F$6:$F$794,MATCH($A88*10+G$2,WeightUpdate!$A$6:$A$794,0))</f>
        <v>139</v>
      </c>
      <c r="H88" s="23">
        <f t="shared" si="9"/>
        <v>237</v>
      </c>
      <c r="I88" s="22">
        <f>INDEX(WeightUpdate!$J$6:$J$794,MATCH($A88*10+I$2,WeightUpdate!$A$6:$A$794,0))</f>
        <v>0.85317765077089036</v>
      </c>
      <c r="J88" s="22">
        <f>INDEX(WeightUpdate!$J$6:$J$794,MATCH($A88*10+J$2,WeightUpdate!$A$6:$A$794,0))</f>
        <v>1.8205766870229085</v>
      </c>
      <c r="K88" s="22">
        <f>INDEX(WeightUpdate!$J$6:$J$794,MATCH($A88*10+K$2,WeightUpdate!$A$6:$A$794,0))</f>
        <v>3.8672954679502878</v>
      </c>
      <c r="L88" s="20">
        <f t="shared" si="7"/>
        <v>1</v>
      </c>
      <c r="M88" s="20">
        <f t="shared" si="8"/>
        <v>3</v>
      </c>
      <c r="N88" s="24">
        <f t="shared" si="10"/>
        <v>0.85317765077089036</v>
      </c>
      <c r="O88" s="24">
        <f t="shared" si="11"/>
        <v>1.8205766870229085</v>
      </c>
      <c r="P88" s="24">
        <f t="shared" si="12"/>
        <v>3.8672954679502878</v>
      </c>
      <c r="Q88" s="20">
        <f t="shared" si="13"/>
        <v>1</v>
      </c>
      <c r="R88" s="23"/>
    </row>
    <row r="89" spans="1:18">
      <c r="A89" s="21">
        <v>5419</v>
      </c>
      <c r="B89" s="22">
        <f>INDEX(WeightUpdate!$I$6:$I$794,MATCH($A89*10+B$2,WeightUpdate!$A$6:$A$794,0))</f>
        <v>0.53360000000000518</v>
      </c>
      <c r="C89" s="22">
        <f>INDEX(WeightUpdate!$I$6:$I$794,MATCH($A89*10+C$2,WeightUpdate!$A$6:$A$794,0))</f>
        <v>0.72900000000000176</v>
      </c>
      <c r="D89" s="22">
        <f>INDEX(WeightUpdate!$I$6:$I$794,MATCH($A89*10+D$2,WeightUpdate!$A$6:$A$794,0))</f>
        <v>1.1912999999999991</v>
      </c>
      <c r="E89" s="23">
        <f>INDEX(WeightUpdate!$F$6:$F$794,MATCH($A89*10+E$2,WeightUpdate!$A$6:$A$794,0))</f>
        <v>420</v>
      </c>
      <c r="F89" s="23">
        <f>INDEX(WeightUpdate!$F$6:$F$794,MATCH($A89*10+F$2,WeightUpdate!$A$6:$A$794,0))</f>
        <v>168</v>
      </c>
      <c r="G89" s="23">
        <f>INDEX(WeightUpdate!$F$6:$F$794,MATCH($A89*10+G$2,WeightUpdate!$A$6:$A$794,0))</f>
        <v>171</v>
      </c>
      <c r="H89" s="23">
        <f t="shared" si="9"/>
        <v>759</v>
      </c>
      <c r="I89" s="22">
        <f>INDEX(WeightUpdate!$J$6:$J$794,MATCH($A89*10+I$2,WeightUpdate!$A$6:$A$794,0))</f>
        <v>0.47984652587018978</v>
      </c>
      <c r="J89" s="22">
        <f>INDEX(WeightUpdate!$J$6:$J$794,MATCH($A89*10+J$2,WeightUpdate!$A$6:$A$794,0))</f>
        <v>0.68540576490184046</v>
      </c>
      <c r="K89" s="22">
        <f>INDEX(WeightUpdate!$J$6:$J$794,MATCH($A89*10+K$2,WeightUpdate!$A$6:$A$794,0))</f>
        <v>1.2397676162167695</v>
      </c>
      <c r="L89" s="20">
        <f t="shared" si="7"/>
        <v>1</v>
      </c>
      <c r="M89" s="20">
        <f t="shared" si="8"/>
        <v>1</v>
      </c>
      <c r="N89" s="24">
        <f t="shared" si="10"/>
        <v>0.47984652587018978</v>
      </c>
      <c r="O89" s="24">
        <f t="shared" si="11"/>
        <v>0.68540576490184046</v>
      </c>
      <c r="P89" s="24">
        <f t="shared" si="12"/>
        <v>1.2397676162167695</v>
      </c>
      <c r="Q89" s="20">
        <f t="shared" si="13"/>
        <v>1</v>
      </c>
      <c r="R89" s="23"/>
    </row>
    <row r="90" spans="1:18">
      <c r="A90" s="21">
        <v>5420</v>
      </c>
      <c r="B90" s="22">
        <f>INDEX(WeightUpdate!$I$6:$I$794,MATCH($A90*10+B$2,WeightUpdate!$A$6:$A$794,0))</f>
        <v>0.52989999999999804</v>
      </c>
      <c r="C90" s="22">
        <f>INDEX(WeightUpdate!$I$6:$I$794,MATCH($A90*10+C$2,WeightUpdate!$A$6:$A$794,0))</f>
        <v>0.61050000000000171</v>
      </c>
      <c r="D90" s="22">
        <f>INDEX(WeightUpdate!$I$6:$I$794,MATCH($A90*10+D$2,WeightUpdate!$A$6:$A$794,0))</f>
        <v>0.81020000000000059</v>
      </c>
      <c r="E90" s="23">
        <f>INDEX(WeightUpdate!$F$6:$F$794,MATCH($A90*10+E$2,WeightUpdate!$A$6:$A$794,0))</f>
        <v>969</v>
      </c>
      <c r="F90" s="23">
        <f>INDEX(WeightUpdate!$F$6:$F$794,MATCH($A90*10+F$2,WeightUpdate!$A$6:$A$794,0))</f>
        <v>276</v>
      </c>
      <c r="G90" s="23">
        <f>INDEX(WeightUpdate!$F$6:$F$794,MATCH($A90*10+G$2,WeightUpdate!$A$6:$A$794,0))</f>
        <v>125</v>
      </c>
      <c r="H90" s="23">
        <f t="shared" si="9"/>
        <v>1370</v>
      </c>
      <c r="I90" s="22">
        <f>INDEX(WeightUpdate!$J$6:$J$794,MATCH($A90*10+I$2,WeightUpdate!$A$6:$A$794,0))</f>
        <v>0.51032119623183458</v>
      </c>
      <c r="J90" s="22">
        <f>INDEX(WeightUpdate!$J$6:$J$794,MATCH($A90*10+J$2,WeightUpdate!$A$6:$A$794,0))</f>
        <v>0.58554449855365132</v>
      </c>
      <c r="K90" s="22">
        <f>INDEX(WeightUpdate!$J$6:$J$794,MATCH($A90*10+K$2,WeightUpdate!$A$6:$A$794,0))</f>
        <v>0.72210995944954826</v>
      </c>
      <c r="L90" s="20">
        <f t="shared" si="7"/>
        <v>1</v>
      </c>
      <c r="M90" s="20">
        <f t="shared" si="8"/>
        <v>1</v>
      </c>
      <c r="N90" s="24">
        <f t="shared" si="10"/>
        <v>0.51032119623183458</v>
      </c>
      <c r="O90" s="24">
        <f t="shared" si="11"/>
        <v>0.58554449855365132</v>
      </c>
      <c r="P90" s="24">
        <f t="shared" si="12"/>
        <v>0.72210995944954826</v>
      </c>
      <c r="Q90" s="20">
        <f t="shared" si="13"/>
        <v>1</v>
      </c>
      <c r="R90" s="23"/>
    </row>
    <row r="91" spans="1:18">
      <c r="A91" s="21">
        <v>5421</v>
      </c>
      <c r="B91" s="22">
        <f>INDEX(WeightUpdate!$I$6:$I$794,MATCH($A91*10+B$2,WeightUpdate!$A$6:$A$794,0))</f>
        <v>0.5936999999999989</v>
      </c>
      <c r="C91" s="22">
        <f>INDEX(WeightUpdate!$I$6:$I$794,MATCH($A91*10+C$2,WeightUpdate!$A$6:$A$794,0))</f>
        <v>0.74070000000000003</v>
      </c>
      <c r="D91" s="22">
        <f>INDEX(WeightUpdate!$I$6:$I$794,MATCH($A91*10+D$2,WeightUpdate!$A$6:$A$794,0))</f>
        <v>1.0104</v>
      </c>
      <c r="E91" s="23">
        <f>INDEX(WeightUpdate!$F$6:$F$794,MATCH($A91*10+E$2,WeightUpdate!$A$6:$A$794,0))</f>
        <v>102</v>
      </c>
      <c r="F91" s="23">
        <f>INDEX(WeightUpdate!$F$6:$F$794,MATCH($A91*10+F$2,WeightUpdate!$A$6:$A$794,0))</f>
        <v>46</v>
      </c>
      <c r="G91" s="23">
        <f>INDEX(WeightUpdate!$F$6:$F$794,MATCH($A91*10+G$2,WeightUpdate!$A$6:$A$794,0))</f>
        <v>21</v>
      </c>
      <c r="H91" s="23">
        <f t="shared" si="9"/>
        <v>169</v>
      </c>
      <c r="I91" s="22">
        <f>INDEX(WeightUpdate!$J$6:$J$794,MATCH($A91*10+I$2,WeightUpdate!$A$6:$A$794,0))</f>
        <v>0.42557905665029233</v>
      </c>
      <c r="J91" s="22">
        <f>INDEX(WeightUpdate!$J$6:$J$794,MATCH($A91*10+J$2,WeightUpdate!$A$6:$A$794,0))</f>
        <v>0.8331662483529062</v>
      </c>
      <c r="K91" s="22">
        <f>INDEX(WeightUpdate!$J$6:$J$794,MATCH($A91*10+K$2,WeightUpdate!$A$6:$A$794,0))</f>
        <v>0.76188526092201225</v>
      </c>
      <c r="L91" s="20">
        <f t="shared" si="7"/>
        <v>0</v>
      </c>
      <c r="M91" s="20">
        <f t="shared" si="8"/>
        <v>1</v>
      </c>
      <c r="N91" s="24">
        <f t="shared" si="10"/>
        <v>0.42557905665029233</v>
      </c>
      <c r="O91" s="24">
        <f t="shared" si="11"/>
        <v>0.53095234505789479</v>
      </c>
      <c r="P91" s="24">
        <f t="shared" si="12"/>
        <v>0.7242800721567394</v>
      </c>
      <c r="Q91" s="20">
        <f t="shared" si="13"/>
        <v>1</v>
      </c>
      <c r="R91" s="23"/>
    </row>
    <row r="92" spans="1:18">
      <c r="A92" s="21">
        <v>5422</v>
      </c>
      <c r="B92" s="22">
        <f>INDEX(WeightUpdate!$I$6:$I$794,MATCH($A92*10+B$2,WeightUpdate!$A$6:$A$794,0))</f>
        <v>0.69330000000000025</v>
      </c>
      <c r="C92" s="22">
        <f>INDEX(WeightUpdate!$I$6:$I$794,MATCH($A92*10+C$2,WeightUpdate!$A$6:$A$794,0))</f>
        <v>0.81490000000000085</v>
      </c>
      <c r="D92" s="22">
        <f>INDEX(WeightUpdate!$I$6:$I$794,MATCH($A92*10+D$2,WeightUpdate!$A$6:$A$794,0))</f>
        <v>1.2372000000000005</v>
      </c>
      <c r="E92" s="23">
        <f>INDEX(WeightUpdate!$F$6:$F$794,MATCH($A92*10+E$2,WeightUpdate!$A$6:$A$794,0))</f>
        <v>9</v>
      </c>
      <c r="F92" s="23">
        <f>INDEX(WeightUpdate!$F$6:$F$794,MATCH($A92*10+F$2,WeightUpdate!$A$6:$A$794,0))</f>
        <v>7</v>
      </c>
      <c r="G92" s="23">
        <f>INDEX(WeightUpdate!$F$6:$F$794,MATCH($A92*10+G$2,WeightUpdate!$A$6:$A$794,0))</f>
        <v>9</v>
      </c>
      <c r="H92" s="23">
        <f t="shared" si="9"/>
        <v>25</v>
      </c>
      <c r="I92" s="22">
        <f>INDEX(WeightUpdate!$J$6:$J$794,MATCH($A92*10+I$2,WeightUpdate!$A$6:$A$794,0))</f>
        <v>0.52082734763768856</v>
      </c>
      <c r="J92" s="22">
        <f>INDEX(WeightUpdate!$J$6:$J$794,MATCH($A92*10+J$2,WeightUpdate!$A$6:$A$794,0))</f>
        <v>0.82718066650513333</v>
      </c>
      <c r="K92" s="22">
        <f>INDEX(WeightUpdate!$J$6:$J$794,MATCH($A92*10+K$2,WeightUpdate!$A$6:$A$794,0))</f>
        <v>2.9580382808273882</v>
      </c>
      <c r="L92" s="20">
        <f t="shared" si="7"/>
        <v>1</v>
      </c>
      <c r="M92" s="20">
        <f t="shared" si="8"/>
        <v>1</v>
      </c>
      <c r="N92" s="24">
        <f t="shared" si="10"/>
        <v>0.52082734763768856</v>
      </c>
      <c r="O92" s="24">
        <f t="shared" si="11"/>
        <v>0.82718066650513333</v>
      </c>
      <c r="P92" s="24">
        <f t="shared" si="12"/>
        <v>2.9580382808273882</v>
      </c>
      <c r="Q92" s="20">
        <f t="shared" si="13"/>
        <v>1</v>
      </c>
      <c r="R92" s="23"/>
    </row>
    <row r="93" spans="1:18">
      <c r="A93" s="21">
        <v>5423</v>
      </c>
      <c r="B93" s="22">
        <f>INDEX(WeightUpdate!$I$6:$I$794,MATCH($A93*10+B$2,WeightUpdate!$A$6:$A$794,0))</f>
        <v>0.73519999999999996</v>
      </c>
      <c r="C93" s="22">
        <f>INDEX(WeightUpdate!$I$6:$I$794,MATCH($A93*10+C$2,WeightUpdate!$A$6:$A$794,0))</f>
        <v>0.90259999999999974</v>
      </c>
      <c r="D93" s="22">
        <f>INDEX(WeightUpdate!$I$6:$I$794,MATCH($A93*10+D$2,WeightUpdate!$A$6:$A$794,0))</f>
        <v>1.7635999999999985</v>
      </c>
      <c r="E93" s="23">
        <f>INDEX(WeightUpdate!$F$6:$F$794,MATCH($A93*10+E$2,WeightUpdate!$A$6:$A$794,0))</f>
        <v>4</v>
      </c>
      <c r="F93" s="23">
        <f>INDEX(WeightUpdate!$F$6:$F$794,MATCH($A93*10+F$2,WeightUpdate!$A$6:$A$794,0))</f>
        <v>10</v>
      </c>
      <c r="G93" s="23">
        <f>INDEX(WeightUpdate!$F$6:$F$794,MATCH($A93*10+G$2,WeightUpdate!$A$6:$A$794,0))</f>
        <v>76</v>
      </c>
      <c r="H93" s="23">
        <f t="shared" si="9"/>
        <v>90</v>
      </c>
      <c r="I93" s="22">
        <f>INDEX(WeightUpdate!$J$6:$J$794,MATCH($A93*10+I$2,WeightUpdate!$A$6:$A$794,0))</f>
        <v>1.4746547612434091</v>
      </c>
      <c r="J93" s="22">
        <f>INDEX(WeightUpdate!$J$6:$J$794,MATCH($A93*10+J$2,WeightUpdate!$A$6:$A$794,0))</f>
        <v>1.5718823778848676</v>
      </c>
      <c r="K93" s="22">
        <f>INDEX(WeightUpdate!$J$6:$J$794,MATCH($A93*10+K$2,WeightUpdate!$A$6:$A$794,0))</f>
        <v>1.4135875398925897</v>
      </c>
      <c r="L93" s="20">
        <f t="shared" si="7"/>
        <v>0</v>
      </c>
      <c r="M93" s="20">
        <f t="shared" si="8"/>
        <v>3</v>
      </c>
      <c r="N93" s="24">
        <f t="shared" si="10"/>
        <v>0.58928870454129778</v>
      </c>
      <c r="O93" s="24">
        <f t="shared" si="11"/>
        <v>0.72346570282776823</v>
      </c>
      <c r="P93" s="24">
        <f t="shared" si="12"/>
        <v>1.4135875398925897</v>
      </c>
      <c r="Q93" s="20">
        <f t="shared" si="13"/>
        <v>1</v>
      </c>
      <c r="R93" s="23"/>
    </row>
    <row r="94" spans="1:18">
      <c r="A94" s="21">
        <v>5424</v>
      </c>
      <c r="B94" s="22">
        <f>INDEX(WeightUpdate!$I$6:$I$794,MATCH($A94*10+B$2,WeightUpdate!$A$6:$A$794,0))</f>
        <v>0.57450000000000034</v>
      </c>
      <c r="C94" s="22">
        <f>INDEX(WeightUpdate!$I$6:$I$794,MATCH($A94*10+C$2,WeightUpdate!$A$6:$A$794,0))</f>
        <v>0.78940000000000043</v>
      </c>
      <c r="D94" s="22">
        <f>INDEX(WeightUpdate!$I$6:$I$794,MATCH($A94*10+D$2,WeightUpdate!$A$6:$A$794,0))</f>
        <v>1.2721999999999996</v>
      </c>
      <c r="E94" s="23">
        <f>INDEX(WeightUpdate!$F$6:$F$794,MATCH($A94*10+E$2,WeightUpdate!$A$6:$A$794,0))</f>
        <v>132</v>
      </c>
      <c r="F94" s="23">
        <f>INDEX(WeightUpdate!$F$6:$F$794,MATCH($A94*10+F$2,WeightUpdate!$A$6:$A$794,0))</f>
        <v>52</v>
      </c>
      <c r="G94" s="23">
        <f>INDEX(WeightUpdate!$F$6:$F$794,MATCH($A94*10+G$2,WeightUpdate!$A$6:$A$794,0))</f>
        <v>98</v>
      </c>
      <c r="H94" s="23">
        <f t="shared" si="9"/>
        <v>282</v>
      </c>
      <c r="I94" s="22">
        <f>INDEX(WeightUpdate!$J$6:$J$794,MATCH($A94*10+I$2,WeightUpdate!$A$6:$A$794,0))</f>
        <v>0.87788415328204739</v>
      </c>
      <c r="J94" s="22">
        <f>INDEX(WeightUpdate!$J$6:$J$794,MATCH($A94*10+J$2,WeightUpdate!$A$6:$A$794,0))</f>
        <v>0.73557061720327055</v>
      </c>
      <c r="K94" s="22">
        <f>INDEX(WeightUpdate!$J$6:$J$794,MATCH($A94*10+K$2,WeightUpdate!$A$6:$A$794,0))</f>
        <v>1.8130113052596575</v>
      </c>
      <c r="L94" s="20">
        <f t="shared" si="7"/>
        <v>0</v>
      </c>
      <c r="M94" s="20">
        <f t="shared" si="8"/>
        <v>1</v>
      </c>
      <c r="N94" s="24">
        <f t="shared" si="10"/>
        <v>0.87788415328204739</v>
      </c>
      <c r="O94" s="24">
        <f t="shared" si="11"/>
        <v>1.2062693657107888</v>
      </c>
      <c r="P94" s="24">
        <f t="shared" si="12"/>
        <v>1.944028232907606</v>
      </c>
      <c r="Q94" s="20">
        <f t="shared" si="13"/>
        <v>1</v>
      </c>
      <c r="R94" s="23"/>
    </row>
    <row r="95" spans="1:18">
      <c r="A95" s="21">
        <v>6110</v>
      </c>
      <c r="B95" s="22">
        <f>INDEX(WeightUpdate!$I$6:$I$794,MATCH($A95*10+B$2,WeightUpdate!$A$6:$A$794,0))</f>
        <v>1.2060000000000008</v>
      </c>
      <c r="C95" s="22">
        <f>INDEX(WeightUpdate!$I$6:$I$794,MATCH($A95*10+C$2,WeightUpdate!$A$6:$A$794,0))</f>
        <v>1.7781999999999991</v>
      </c>
      <c r="D95" s="22">
        <f>INDEX(WeightUpdate!$I$6:$I$794,MATCH($A95*10+D$2,WeightUpdate!$A$6:$A$794,0))</f>
        <v>4.1497999999999999</v>
      </c>
      <c r="E95" s="23">
        <f>INDEX(WeightUpdate!$F$6:$F$794,MATCH($A95*10+E$2,WeightUpdate!$A$6:$A$794,0))</f>
        <v>49</v>
      </c>
      <c r="F95" s="23">
        <f>INDEX(WeightUpdate!$F$6:$F$794,MATCH($A95*10+F$2,WeightUpdate!$A$6:$A$794,0))</f>
        <v>15</v>
      </c>
      <c r="G95" s="23">
        <f>INDEX(WeightUpdate!$F$6:$F$794,MATCH($A95*10+G$2,WeightUpdate!$A$6:$A$794,0))</f>
        <v>10</v>
      </c>
      <c r="H95" s="23">
        <f t="shared" si="9"/>
        <v>74</v>
      </c>
      <c r="I95" s="22">
        <f>INDEX(WeightUpdate!$J$6:$J$794,MATCH($A95*10+I$2,WeightUpdate!$A$6:$A$794,0))</f>
        <v>1.0095452696594076</v>
      </c>
      <c r="J95" s="22">
        <f>INDEX(WeightUpdate!$J$6:$J$794,MATCH($A95*10+J$2,WeightUpdate!$A$6:$A$794,0))</f>
        <v>1.5868143670905495</v>
      </c>
      <c r="K95" s="22">
        <f>INDEX(WeightUpdate!$J$6:$J$794,MATCH($A95*10+K$2,WeightUpdate!$A$6:$A$794,0))</f>
        <v>1.6412206334354891</v>
      </c>
      <c r="L95" s="20">
        <f t="shared" si="7"/>
        <v>1</v>
      </c>
      <c r="M95" s="20">
        <f t="shared" si="8"/>
        <v>1</v>
      </c>
      <c r="N95" s="24">
        <f t="shared" si="10"/>
        <v>1.0095452696594076</v>
      </c>
      <c r="O95" s="24">
        <f t="shared" si="11"/>
        <v>1.5868143670905495</v>
      </c>
      <c r="P95" s="24">
        <f t="shared" si="12"/>
        <v>1.6412206334354891</v>
      </c>
      <c r="Q95" s="20">
        <f t="shared" si="13"/>
        <v>1</v>
      </c>
      <c r="R95" s="23"/>
    </row>
    <row r="96" spans="1:18">
      <c r="A96" s="21">
        <v>6111</v>
      </c>
      <c r="B96" s="22">
        <f>INDEX(WeightUpdate!$I$6:$I$794,MATCH($A96*10+B$2,WeightUpdate!$A$6:$A$794,0))</f>
        <v>0.97020000000000106</v>
      </c>
      <c r="C96" s="22">
        <f>INDEX(WeightUpdate!$I$6:$I$794,MATCH($A96*10+C$2,WeightUpdate!$A$6:$A$794,0))</f>
        <v>1.3917999999999999</v>
      </c>
      <c r="D96" s="22">
        <f>INDEX(WeightUpdate!$I$6:$I$794,MATCH($A96*10+D$2,WeightUpdate!$A$6:$A$794,0))</f>
        <v>3.2323999999999993</v>
      </c>
      <c r="E96" s="23">
        <f>INDEX(WeightUpdate!$F$6:$F$794,MATCH($A96*10+E$2,WeightUpdate!$A$6:$A$794,0))</f>
        <v>86</v>
      </c>
      <c r="F96" s="23">
        <f>INDEX(WeightUpdate!$F$6:$F$794,MATCH($A96*10+F$2,WeightUpdate!$A$6:$A$794,0))</f>
        <v>24</v>
      </c>
      <c r="G96" s="23">
        <f>INDEX(WeightUpdate!$F$6:$F$794,MATCH($A96*10+G$2,WeightUpdate!$A$6:$A$794,0))</f>
        <v>20</v>
      </c>
      <c r="H96" s="23">
        <f t="shared" si="9"/>
        <v>130</v>
      </c>
      <c r="I96" s="22">
        <f>INDEX(WeightUpdate!$J$6:$J$794,MATCH($A96*10+I$2,WeightUpdate!$A$6:$A$794,0))</f>
        <v>1.404239417955282</v>
      </c>
      <c r="J96" s="22">
        <f>INDEX(WeightUpdate!$J$6:$J$794,MATCH($A96*10+J$2,WeightUpdate!$A$6:$A$794,0))</f>
        <v>1.4593940957933813</v>
      </c>
      <c r="K96" s="22">
        <f>INDEX(WeightUpdate!$J$6:$J$794,MATCH($A96*10+K$2,WeightUpdate!$A$6:$A$794,0))</f>
        <v>2.1859510713155439</v>
      </c>
      <c r="L96" s="20">
        <f t="shared" si="7"/>
        <v>1</v>
      </c>
      <c r="M96" s="20">
        <f t="shared" si="8"/>
        <v>1</v>
      </c>
      <c r="N96" s="24">
        <f t="shared" si="10"/>
        <v>1.404239417955282</v>
      </c>
      <c r="O96" s="24">
        <f t="shared" si="11"/>
        <v>1.4593940957933813</v>
      </c>
      <c r="P96" s="24">
        <f t="shared" si="12"/>
        <v>2.1859510713155439</v>
      </c>
      <c r="Q96" s="20">
        <f t="shared" si="13"/>
        <v>1</v>
      </c>
      <c r="R96" s="23"/>
    </row>
    <row r="97" spans="1:18">
      <c r="A97" s="21">
        <v>6112</v>
      </c>
      <c r="B97" s="22">
        <f>INDEX(WeightUpdate!$I$6:$I$794,MATCH($A97*10+B$2,WeightUpdate!$A$6:$A$794,0))</f>
        <v>0.95259999999998779</v>
      </c>
      <c r="C97" s="22">
        <f>INDEX(WeightUpdate!$I$6:$I$794,MATCH($A97*10+C$2,WeightUpdate!$A$6:$A$794,0))</f>
        <v>1.2415000000000007</v>
      </c>
      <c r="D97" s="22">
        <f>INDEX(WeightUpdate!$I$6:$I$794,MATCH($A97*10+D$2,WeightUpdate!$A$6:$A$794,0))</f>
        <v>2.4695999999999998</v>
      </c>
      <c r="E97" s="23">
        <f>INDEX(WeightUpdate!$F$6:$F$794,MATCH($A97*10+E$2,WeightUpdate!$A$6:$A$794,0))</f>
        <v>541</v>
      </c>
      <c r="F97" s="23">
        <f>INDEX(WeightUpdate!$F$6:$F$794,MATCH($A97*10+F$2,WeightUpdate!$A$6:$A$794,0))</f>
        <v>51</v>
      </c>
      <c r="G97" s="23">
        <f>INDEX(WeightUpdate!$F$6:$F$794,MATCH($A97*10+G$2,WeightUpdate!$A$6:$A$794,0))</f>
        <v>15</v>
      </c>
      <c r="H97" s="23">
        <f t="shared" si="9"/>
        <v>607</v>
      </c>
      <c r="I97" s="22">
        <f>INDEX(WeightUpdate!$J$6:$J$794,MATCH($A97*10+I$2,WeightUpdate!$A$6:$A$794,0))</f>
        <v>0.62462047943754184</v>
      </c>
      <c r="J97" s="22">
        <f>INDEX(WeightUpdate!$J$6:$J$794,MATCH($A97*10+J$2,WeightUpdate!$A$6:$A$794,0))</f>
        <v>0.72131829615006249</v>
      </c>
      <c r="K97" s="22">
        <f>INDEX(WeightUpdate!$J$6:$J$794,MATCH($A97*10+K$2,WeightUpdate!$A$6:$A$794,0))</f>
        <v>1.7177267116107977</v>
      </c>
      <c r="L97" s="20">
        <f t="shared" si="7"/>
        <v>1</v>
      </c>
      <c r="M97" s="20">
        <f t="shared" si="8"/>
        <v>1</v>
      </c>
      <c r="N97" s="24">
        <f t="shared" si="10"/>
        <v>0.62462047943754184</v>
      </c>
      <c r="O97" s="24">
        <f t="shared" si="11"/>
        <v>0.72131829615006249</v>
      </c>
      <c r="P97" s="24">
        <f t="shared" si="12"/>
        <v>1.7177267116107977</v>
      </c>
      <c r="Q97" s="20">
        <f t="shared" si="13"/>
        <v>1</v>
      </c>
      <c r="R97" s="23"/>
    </row>
    <row r="98" spans="1:18">
      <c r="A98" s="21">
        <v>6113</v>
      </c>
      <c r="B98" s="22">
        <f>INDEX(WeightUpdate!$I$6:$I$794,MATCH($A98*10+B$2,WeightUpdate!$A$6:$A$794,0))</f>
        <v>0.90479999999999883</v>
      </c>
      <c r="C98" s="22">
        <f>INDEX(WeightUpdate!$I$6:$I$794,MATCH($A98*10+C$2,WeightUpdate!$A$6:$A$794,0))</f>
        <v>1.0030999999999484</v>
      </c>
      <c r="D98" s="22">
        <f>INDEX(WeightUpdate!$I$6:$I$794,MATCH($A98*10+D$2,WeightUpdate!$A$6:$A$794,0))</f>
        <v>1.4332999999999985</v>
      </c>
      <c r="E98" s="23">
        <f>INDEX(WeightUpdate!$F$6:$F$794,MATCH($A98*10+E$2,WeightUpdate!$A$6:$A$794,0))</f>
        <v>3192</v>
      </c>
      <c r="F98" s="23">
        <f>INDEX(WeightUpdate!$F$6:$F$794,MATCH($A98*10+F$2,WeightUpdate!$A$6:$A$794,0))</f>
        <v>166</v>
      </c>
      <c r="G98" s="23">
        <f>INDEX(WeightUpdate!$F$6:$F$794,MATCH($A98*10+G$2,WeightUpdate!$A$6:$A$794,0))</f>
        <v>53</v>
      </c>
      <c r="H98" s="23">
        <f t="shared" si="9"/>
        <v>3411</v>
      </c>
      <c r="I98" s="22">
        <f>INDEX(WeightUpdate!$J$6:$J$794,MATCH($A98*10+I$2,WeightUpdate!$A$6:$A$794,0))</f>
        <v>0.64839859630248164</v>
      </c>
      <c r="J98" s="22">
        <f>INDEX(WeightUpdate!$J$6:$J$794,MATCH($A98*10+J$2,WeightUpdate!$A$6:$A$794,0))</f>
        <v>0.891433170256825</v>
      </c>
      <c r="K98" s="22">
        <f>INDEX(WeightUpdate!$J$6:$J$794,MATCH($A98*10+K$2,WeightUpdate!$A$6:$A$794,0))</f>
        <v>1.5426588515417696</v>
      </c>
      <c r="L98" s="20">
        <f t="shared" si="7"/>
        <v>1</v>
      </c>
      <c r="M98" s="20">
        <f t="shared" si="8"/>
        <v>1</v>
      </c>
      <c r="N98" s="24">
        <f t="shared" si="10"/>
        <v>0.64839859630248164</v>
      </c>
      <c r="O98" s="24">
        <f t="shared" si="11"/>
        <v>0.891433170256825</v>
      </c>
      <c r="P98" s="24">
        <f t="shared" si="12"/>
        <v>1.5426588515417696</v>
      </c>
      <c r="Q98" s="20">
        <f t="shared" si="13"/>
        <v>1</v>
      </c>
      <c r="R98" s="23"/>
    </row>
    <row r="99" spans="1:18">
      <c r="A99" s="21">
        <v>6114</v>
      </c>
      <c r="B99" s="22">
        <f>INDEX(WeightUpdate!$I$6:$I$794,MATCH($A99*10+B$2,WeightUpdate!$A$6:$A$794,0))</f>
        <v>0.74300000000001987</v>
      </c>
      <c r="C99" s="22">
        <f>INDEX(WeightUpdate!$I$6:$I$794,MATCH($A99*10+C$2,WeightUpdate!$A$6:$A$794,0))</f>
        <v>1.0406000000000004</v>
      </c>
      <c r="D99" s="22">
        <f>INDEX(WeightUpdate!$I$6:$I$794,MATCH($A99*10+D$2,WeightUpdate!$A$6:$A$794,0))</f>
        <v>2.1488999999999998</v>
      </c>
      <c r="E99" s="23">
        <f>INDEX(WeightUpdate!$F$6:$F$794,MATCH($A99*10+E$2,WeightUpdate!$A$6:$A$794,0))</f>
        <v>1787</v>
      </c>
      <c r="F99" s="23">
        <f>INDEX(WeightUpdate!$F$6:$F$794,MATCH($A99*10+F$2,WeightUpdate!$A$6:$A$794,0))</f>
        <v>44</v>
      </c>
      <c r="G99" s="23">
        <f>INDEX(WeightUpdate!$F$6:$F$794,MATCH($A99*10+G$2,WeightUpdate!$A$6:$A$794,0))</f>
        <v>15</v>
      </c>
      <c r="H99" s="23">
        <f t="shared" si="9"/>
        <v>1846</v>
      </c>
      <c r="I99" s="22">
        <f>INDEX(WeightUpdate!$J$6:$J$794,MATCH($A99*10+I$2,WeightUpdate!$A$6:$A$794,0))</f>
        <v>0.5069780473923382</v>
      </c>
      <c r="J99" s="22">
        <f>INDEX(WeightUpdate!$J$6:$J$794,MATCH($A99*10+J$2,WeightUpdate!$A$6:$A$794,0))</f>
        <v>0.57713884410147376</v>
      </c>
      <c r="K99" s="22">
        <f>INDEX(WeightUpdate!$J$6:$J$794,MATCH($A99*10+K$2,WeightUpdate!$A$6:$A$794,0))</f>
        <v>1.2019305099582949</v>
      </c>
      <c r="L99" s="20">
        <f t="shared" si="7"/>
        <v>1</v>
      </c>
      <c r="M99" s="20">
        <f t="shared" si="8"/>
        <v>1</v>
      </c>
      <c r="N99" s="24">
        <f t="shared" si="10"/>
        <v>0.5069780473923382</v>
      </c>
      <c r="O99" s="24">
        <f t="shared" si="11"/>
        <v>0.57713884410147376</v>
      </c>
      <c r="P99" s="24">
        <f t="shared" si="12"/>
        <v>1.2019305099582949</v>
      </c>
      <c r="Q99" s="20">
        <f t="shared" si="13"/>
        <v>1</v>
      </c>
      <c r="R99" s="23"/>
    </row>
    <row r="100" spans="1:18">
      <c r="A100" s="21">
        <v>6120</v>
      </c>
      <c r="B100" s="22">
        <f>INDEX(WeightUpdate!$I$6:$I$794,MATCH($A100*10+B$2,WeightUpdate!$A$6:$A$794,0))</f>
        <v>1.6458000000000064</v>
      </c>
      <c r="C100" s="22">
        <f>INDEX(WeightUpdate!$I$6:$I$794,MATCH($A100*10+C$2,WeightUpdate!$A$6:$A$794,0))</f>
        <v>2.2815999999999979</v>
      </c>
      <c r="D100" s="22">
        <f>INDEX(WeightUpdate!$I$6:$I$794,MATCH($A100*10+D$2,WeightUpdate!$A$6:$A$794,0))</f>
        <v>4.9065999999999983</v>
      </c>
      <c r="E100" s="23">
        <f>INDEX(WeightUpdate!$F$6:$F$794,MATCH($A100*10+E$2,WeightUpdate!$A$6:$A$794,0))</f>
        <v>514</v>
      </c>
      <c r="F100" s="23">
        <f>INDEX(WeightUpdate!$F$6:$F$794,MATCH($A100*10+F$2,WeightUpdate!$A$6:$A$794,0))</f>
        <v>634</v>
      </c>
      <c r="G100" s="23">
        <f>INDEX(WeightUpdate!$F$6:$F$794,MATCH($A100*10+G$2,WeightUpdate!$A$6:$A$794,0))</f>
        <v>95</v>
      </c>
      <c r="H100" s="23">
        <f t="shared" si="9"/>
        <v>1243</v>
      </c>
      <c r="I100" s="22">
        <f>INDEX(WeightUpdate!$J$6:$J$794,MATCH($A100*10+I$2,WeightUpdate!$A$6:$A$794,0))</f>
        <v>1.0627531887625865</v>
      </c>
      <c r="J100" s="22">
        <f>INDEX(WeightUpdate!$J$6:$J$794,MATCH($A100*10+J$2,WeightUpdate!$A$6:$A$794,0))</f>
        <v>1.4287345842567367</v>
      </c>
      <c r="K100" s="22">
        <f>INDEX(WeightUpdate!$J$6:$J$794,MATCH($A100*10+K$2,WeightUpdate!$A$6:$A$794,0))</f>
        <v>2.1209835110983364</v>
      </c>
      <c r="L100" s="20">
        <f t="shared" si="7"/>
        <v>1</v>
      </c>
      <c r="M100" s="20">
        <f t="shared" si="8"/>
        <v>2</v>
      </c>
      <c r="N100" s="24">
        <f t="shared" si="10"/>
        <v>1.0627531887625865</v>
      </c>
      <c r="O100" s="24">
        <f t="shared" si="11"/>
        <v>1.4287345842567367</v>
      </c>
      <c r="P100" s="24">
        <f t="shared" si="12"/>
        <v>2.1209835110983364</v>
      </c>
      <c r="Q100" s="20">
        <f t="shared" si="13"/>
        <v>1</v>
      </c>
      <c r="R100" s="23"/>
    </row>
    <row r="101" spans="1:18">
      <c r="A101" s="21">
        <v>6130</v>
      </c>
      <c r="B101" s="22">
        <f>INDEX(WeightUpdate!$I$6:$I$794,MATCH($A101*10+B$2,WeightUpdate!$A$6:$A$794,0))</f>
        <v>0.88469999999999982</v>
      </c>
      <c r="C101" s="22">
        <f>INDEX(WeightUpdate!$I$6:$I$794,MATCH($A101*10+C$2,WeightUpdate!$A$6:$A$794,0))</f>
        <v>1.7242</v>
      </c>
      <c r="D101" s="22">
        <f>INDEX(WeightUpdate!$I$6:$I$794,MATCH($A101*10+D$2,WeightUpdate!$A$6:$A$794,0))</f>
        <v>4.2351999999999999</v>
      </c>
      <c r="E101" s="23">
        <f>INDEX(WeightUpdate!$F$6:$F$794,MATCH($A101*10+E$2,WeightUpdate!$A$6:$A$794,0))</f>
        <v>20</v>
      </c>
      <c r="F101" s="23">
        <f>INDEX(WeightUpdate!$F$6:$F$794,MATCH($A101*10+F$2,WeightUpdate!$A$6:$A$794,0))</f>
        <v>7</v>
      </c>
      <c r="G101" s="23">
        <f>INDEX(WeightUpdate!$F$6:$F$794,MATCH($A101*10+G$2,WeightUpdate!$A$6:$A$794,0))</f>
        <v>9</v>
      </c>
      <c r="H101" s="23">
        <f t="shared" si="9"/>
        <v>36</v>
      </c>
      <c r="I101" s="22">
        <f>INDEX(WeightUpdate!$J$6:$J$794,MATCH($A101*10+I$2,WeightUpdate!$A$6:$A$794,0))</f>
        <v>0.63593153254029855</v>
      </c>
      <c r="J101" s="22">
        <f>INDEX(WeightUpdate!$J$6:$J$794,MATCH($A101*10+J$2,WeightUpdate!$A$6:$A$794,0))</f>
        <v>1.8618252750321302</v>
      </c>
      <c r="K101" s="22">
        <f>INDEX(WeightUpdate!$J$6:$J$794,MATCH($A101*10+K$2,WeightUpdate!$A$6:$A$794,0))</f>
        <v>5.032499606359381</v>
      </c>
      <c r="L101" s="20">
        <f t="shared" si="7"/>
        <v>1</v>
      </c>
      <c r="M101" s="20">
        <f t="shared" si="8"/>
        <v>1</v>
      </c>
      <c r="N101" s="24">
        <f t="shared" si="10"/>
        <v>0.63593153254029855</v>
      </c>
      <c r="O101" s="24">
        <f t="shared" si="11"/>
        <v>1.8618252750321302</v>
      </c>
      <c r="P101" s="24">
        <f t="shared" si="12"/>
        <v>5.032499606359381</v>
      </c>
      <c r="Q101" s="20">
        <f t="shared" si="13"/>
        <v>1</v>
      </c>
      <c r="R101" s="23"/>
    </row>
    <row r="102" spans="1:18">
      <c r="A102" s="21">
        <v>6140</v>
      </c>
      <c r="B102" s="22">
        <f>INDEX(WeightUpdate!$I$6:$I$794,MATCH($A102*10+B$2,WeightUpdate!$A$6:$A$794,0))</f>
        <v>1.0542999999999996</v>
      </c>
      <c r="C102" s="22">
        <f>INDEX(WeightUpdate!$I$6:$I$794,MATCH($A102*10+C$2,WeightUpdate!$A$6:$A$794,0))</f>
        <v>1.6274</v>
      </c>
      <c r="D102" s="22">
        <f>INDEX(WeightUpdate!$I$6:$I$794,MATCH($A102*10+D$2,WeightUpdate!$A$6:$A$794,0))</f>
        <v>3.2527999999999975</v>
      </c>
      <c r="E102" s="23">
        <f>INDEX(WeightUpdate!$F$6:$F$794,MATCH($A102*10+E$2,WeightUpdate!$A$6:$A$794,0))</f>
        <v>68</v>
      </c>
      <c r="F102" s="23">
        <f>INDEX(WeightUpdate!$F$6:$F$794,MATCH($A102*10+F$2,WeightUpdate!$A$6:$A$794,0))</f>
        <v>39</v>
      </c>
      <c r="G102" s="23">
        <f>INDEX(WeightUpdate!$F$6:$F$794,MATCH($A102*10+G$2,WeightUpdate!$A$6:$A$794,0))</f>
        <v>95</v>
      </c>
      <c r="H102" s="23">
        <f t="shared" si="9"/>
        <v>202</v>
      </c>
      <c r="I102" s="22">
        <f>INDEX(WeightUpdate!$J$6:$J$794,MATCH($A102*10+I$2,WeightUpdate!$A$6:$A$794,0))</f>
        <v>0.84160768154267696</v>
      </c>
      <c r="J102" s="22">
        <f>INDEX(WeightUpdate!$J$6:$J$794,MATCH($A102*10+J$2,WeightUpdate!$A$6:$A$794,0))</f>
        <v>1.7896411013292186</v>
      </c>
      <c r="K102" s="22">
        <f>INDEX(WeightUpdate!$J$6:$J$794,MATCH($A102*10+K$2,WeightUpdate!$A$6:$A$794,0))</f>
        <v>2.5451039613533881</v>
      </c>
      <c r="L102" s="20">
        <f t="shared" si="7"/>
        <v>1</v>
      </c>
      <c r="M102" s="20">
        <f t="shared" si="8"/>
        <v>3</v>
      </c>
      <c r="N102" s="24">
        <f t="shared" si="10"/>
        <v>0.84160768154267696</v>
      </c>
      <c r="O102" s="24">
        <f t="shared" si="11"/>
        <v>1.7896411013292186</v>
      </c>
      <c r="P102" s="24">
        <f t="shared" si="12"/>
        <v>2.5451039613533881</v>
      </c>
      <c r="Q102" s="20">
        <f t="shared" si="13"/>
        <v>1</v>
      </c>
      <c r="R102" s="23"/>
    </row>
    <row r="103" spans="1:18">
      <c r="A103" s="21">
        <v>6150</v>
      </c>
      <c r="B103" s="22">
        <f>INDEX(WeightUpdate!$I$6:$I$794,MATCH($A103*10+B$2,WeightUpdate!$A$6:$A$794,0))</f>
        <v>0.65820000000001433</v>
      </c>
      <c r="C103" s="22">
        <f>INDEX(WeightUpdate!$I$6:$I$794,MATCH($A103*10+C$2,WeightUpdate!$A$6:$A$794,0))</f>
        <v>1.0407000000000008</v>
      </c>
      <c r="D103" s="22">
        <f>INDEX(WeightUpdate!$I$6:$I$794,MATCH($A103*10+D$2,WeightUpdate!$A$6:$A$794,0))</f>
        <v>1.9641</v>
      </c>
      <c r="E103" s="23">
        <f>INDEX(WeightUpdate!$F$6:$F$794,MATCH($A103*10+E$2,WeightUpdate!$A$6:$A$794,0))</f>
        <v>2554</v>
      </c>
      <c r="F103" s="23">
        <f>INDEX(WeightUpdate!$F$6:$F$794,MATCH($A103*10+F$2,WeightUpdate!$A$6:$A$794,0))</f>
        <v>164</v>
      </c>
      <c r="G103" s="23">
        <f>INDEX(WeightUpdate!$F$6:$F$794,MATCH($A103*10+G$2,WeightUpdate!$A$6:$A$794,0))</f>
        <v>20</v>
      </c>
      <c r="H103" s="23">
        <f t="shared" si="9"/>
        <v>2738</v>
      </c>
      <c r="I103" s="22">
        <f>INDEX(WeightUpdate!$J$6:$J$794,MATCH($A103*10+I$2,WeightUpdate!$A$6:$A$794,0))</f>
        <v>0.4716572453247867</v>
      </c>
      <c r="J103" s="22">
        <f>INDEX(WeightUpdate!$J$6:$J$794,MATCH($A103*10+J$2,WeightUpdate!$A$6:$A$794,0))</f>
        <v>0.56920646285010157</v>
      </c>
      <c r="K103" s="22">
        <f>INDEX(WeightUpdate!$J$6:$J$794,MATCH($A103*10+K$2,WeightUpdate!$A$6:$A$794,0))</f>
        <v>0.86186361916729215</v>
      </c>
      <c r="L103" s="20">
        <f t="shared" si="7"/>
        <v>1</v>
      </c>
      <c r="M103" s="20">
        <f t="shared" si="8"/>
        <v>1</v>
      </c>
      <c r="N103" s="24">
        <f t="shared" si="10"/>
        <v>0.4716572453247867</v>
      </c>
      <c r="O103" s="24">
        <f t="shared" si="11"/>
        <v>0.56920646285010157</v>
      </c>
      <c r="P103" s="24">
        <f t="shared" si="12"/>
        <v>0.86186361916729215</v>
      </c>
      <c r="Q103" s="20">
        <f t="shared" si="13"/>
        <v>1</v>
      </c>
      <c r="R103" s="23"/>
    </row>
    <row r="104" spans="1:18">
      <c r="A104" s="21">
        <v>6410</v>
      </c>
      <c r="B104" s="22">
        <f>INDEX(WeightUpdate!$I$6:$I$794,MATCH($A104*10+B$2,WeightUpdate!$A$6:$A$794,0))</f>
        <v>0.78759999999999841</v>
      </c>
      <c r="C104" s="22">
        <f>INDEX(WeightUpdate!$I$6:$I$794,MATCH($A104*10+C$2,WeightUpdate!$A$6:$A$794,0))</f>
        <v>1.1182000000000014</v>
      </c>
      <c r="D104" s="22">
        <f>INDEX(WeightUpdate!$I$6:$I$794,MATCH($A104*10+D$2,WeightUpdate!$A$6:$A$794,0))</f>
        <v>1.8701999999999983</v>
      </c>
      <c r="E104" s="23">
        <f>INDEX(WeightUpdate!$F$6:$F$794,MATCH($A104*10+E$2,WeightUpdate!$A$6:$A$794,0))</f>
        <v>35</v>
      </c>
      <c r="F104" s="23">
        <f>INDEX(WeightUpdate!$F$6:$F$794,MATCH($A104*10+F$2,WeightUpdate!$A$6:$A$794,0))</f>
        <v>55</v>
      </c>
      <c r="G104" s="23">
        <f>INDEX(WeightUpdate!$F$6:$F$794,MATCH($A104*10+G$2,WeightUpdate!$A$6:$A$794,0))</f>
        <v>91</v>
      </c>
      <c r="H104" s="23">
        <f t="shared" si="9"/>
        <v>181</v>
      </c>
      <c r="I104" s="22">
        <f>INDEX(WeightUpdate!$J$6:$J$794,MATCH($A104*10+I$2,WeightUpdate!$A$6:$A$794,0))</f>
        <v>1.0573925338988706</v>
      </c>
      <c r="J104" s="22">
        <f>INDEX(WeightUpdate!$J$6:$J$794,MATCH($A104*10+J$2,WeightUpdate!$A$6:$A$794,0))</f>
        <v>2.1037805807709984</v>
      </c>
      <c r="K104" s="22">
        <f>INDEX(WeightUpdate!$J$6:$J$794,MATCH($A104*10+K$2,WeightUpdate!$A$6:$A$794,0))</f>
        <v>3.6912959678685446</v>
      </c>
      <c r="L104" s="20">
        <f t="shared" si="7"/>
        <v>1</v>
      </c>
      <c r="M104" s="20">
        <f t="shared" si="8"/>
        <v>3</v>
      </c>
      <c r="N104" s="24">
        <f t="shared" si="10"/>
        <v>1.0573925338988706</v>
      </c>
      <c r="O104" s="24">
        <f t="shared" si="11"/>
        <v>2.1037805807709984</v>
      </c>
      <c r="P104" s="24">
        <f t="shared" si="12"/>
        <v>3.6912959678685446</v>
      </c>
      <c r="Q104" s="20">
        <f t="shared" si="13"/>
        <v>1</v>
      </c>
      <c r="R104" s="23"/>
    </row>
    <row r="105" spans="1:18">
      <c r="A105" s="21">
        <v>6411</v>
      </c>
      <c r="B105" s="22">
        <f>INDEX(WeightUpdate!$I$6:$I$794,MATCH($A105*10+B$2,WeightUpdate!$A$6:$A$794,0))</f>
        <v>0.58980000000001076</v>
      </c>
      <c r="C105" s="22">
        <f>INDEX(WeightUpdate!$I$6:$I$794,MATCH($A105*10+C$2,WeightUpdate!$A$6:$A$794,0))</f>
        <v>0.86680000000000712</v>
      </c>
      <c r="D105" s="22">
        <f>INDEX(WeightUpdate!$I$6:$I$794,MATCH($A105*10+D$2,WeightUpdate!$A$6:$A$794,0))</f>
        <v>1.4175000000000006</v>
      </c>
      <c r="E105" s="23">
        <f>INDEX(WeightUpdate!$F$6:$F$794,MATCH($A105*10+E$2,WeightUpdate!$A$6:$A$794,0))</f>
        <v>1059</v>
      </c>
      <c r="F105" s="23">
        <f>INDEX(WeightUpdate!$F$6:$F$794,MATCH($A105*10+F$2,WeightUpdate!$A$6:$A$794,0))</f>
        <v>360</v>
      </c>
      <c r="G105" s="23">
        <f>INDEX(WeightUpdate!$F$6:$F$794,MATCH($A105*10+G$2,WeightUpdate!$A$6:$A$794,0))</f>
        <v>166</v>
      </c>
      <c r="H105" s="23">
        <f t="shared" si="9"/>
        <v>1585</v>
      </c>
      <c r="I105" s="22">
        <f>INDEX(WeightUpdate!$J$6:$J$794,MATCH($A105*10+I$2,WeightUpdate!$A$6:$A$794,0))</f>
        <v>0.33092916176903575</v>
      </c>
      <c r="J105" s="22">
        <f>INDEX(WeightUpdate!$J$6:$J$794,MATCH($A105*10+J$2,WeightUpdate!$A$6:$A$794,0))</f>
        <v>0.63120736009784106</v>
      </c>
      <c r="K105" s="22">
        <f>INDEX(WeightUpdate!$J$6:$J$794,MATCH($A105*10+K$2,WeightUpdate!$A$6:$A$794,0))</f>
        <v>0.96276323530900454</v>
      </c>
      <c r="L105" s="20">
        <f t="shared" si="7"/>
        <v>1</v>
      </c>
      <c r="M105" s="20">
        <f t="shared" si="8"/>
        <v>1</v>
      </c>
      <c r="N105" s="24">
        <f t="shared" si="10"/>
        <v>0.33092916176903575</v>
      </c>
      <c r="O105" s="24">
        <f t="shared" si="11"/>
        <v>0.63120736009784106</v>
      </c>
      <c r="P105" s="24">
        <f t="shared" si="12"/>
        <v>0.96276323530900454</v>
      </c>
      <c r="Q105" s="20">
        <f t="shared" si="13"/>
        <v>1</v>
      </c>
      <c r="R105" s="23"/>
    </row>
    <row r="106" spans="1:18">
      <c r="A106" s="21">
        <v>6412</v>
      </c>
      <c r="B106" s="22">
        <f>INDEX(WeightUpdate!$I$6:$I$794,MATCH($A106*10+B$2,WeightUpdate!$A$6:$A$794,0))</f>
        <v>0.51099999999999934</v>
      </c>
      <c r="C106" s="22">
        <f>INDEX(WeightUpdate!$I$6:$I$794,MATCH($A106*10+C$2,WeightUpdate!$A$6:$A$794,0))</f>
        <v>0.74750000000000083</v>
      </c>
      <c r="D106" s="22">
        <f>INDEX(WeightUpdate!$I$6:$I$794,MATCH($A106*10+D$2,WeightUpdate!$A$6:$A$794,0))</f>
        <v>1.2854000000000005</v>
      </c>
      <c r="E106" s="23">
        <f>INDEX(WeightUpdate!$F$6:$F$794,MATCH($A106*10+E$2,WeightUpdate!$A$6:$A$794,0))</f>
        <v>132</v>
      </c>
      <c r="F106" s="23">
        <f>INDEX(WeightUpdate!$F$6:$F$794,MATCH($A106*10+F$2,WeightUpdate!$A$6:$A$794,0))</f>
        <v>63</v>
      </c>
      <c r="G106" s="23">
        <f>INDEX(WeightUpdate!$F$6:$F$794,MATCH($A106*10+G$2,WeightUpdate!$A$6:$A$794,0))</f>
        <v>43</v>
      </c>
      <c r="H106" s="23">
        <f t="shared" si="9"/>
        <v>238</v>
      </c>
      <c r="I106" s="22">
        <f>INDEX(WeightUpdate!$J$6:$J$794,MATCH($A106*10+I$2,WeightUpdate!$A$6:$A$794,0))</f>
        <v>0.31012913854633051</v>
      </c>
      <c r="J106" s="22">
        <f>INDEX(WeightUpdate!$J$6:$J$794,MATCH($A106*10+J$2,WeightUpdate!$A$6:$A$794,0))</f>
        <v>0.60725600136617219</v>
      </c>
      <c r="K106" s="22">
        <f>INDEX(WeightUpdate!$J$6:$J$794,MATCH($A106*10+K$2,WeightUpdate!$A$6:$A$794,0))</f>
        <v>1.0235551500829152</v>
      </c>
      <c r="L106" s="20">
        <f t="shared" si="7"/>
        <v>1</v>
      </c>
      <c r="M106" s="20">
        <f t="shared" si="8"/>
        <v>1</v>
      </c>
      <c r="N106" s="24">
        <f t="shared" si="10"/>
        <v>0.31012913854633051</v>
      </c>
      <c r="O106" s="24">
        <f t="shared" si="11"/>
        <v>0.60725600136617219</v>
      </c>
      <c r="P106" s="24">
        <f t="shared" si="12"/>
        <v>1.0235551500829152</v>
      </c>
      <c r="Q106" s="20">
        <f t="shared" si="13"/>
        <v>1</v>
      </c>
      <c r="R106" s="23"/>
    </row>
    <row r="107" spans="1:18">
      <c r="A107" s="21">
        <v>6413</v>
      </c>
      <c r="B107" s="22">
        <f>INDEX(WeightUpdate!$I$6:$I$794,MATCH($A107*10+B$2,WeightUpdate!$A$6:$A$794,0))</f>
        <v>0.67780000000000129</v>
      </c>
      <c r="C107" s="22">
        <f>INDEX(WeightUpdate!$I$6:$I$794,MATCH($A107*10+C$2,WeightUpdate!$A$6:$A$794,0))</f>
        <v>0.86939999999999928</v>
      </c>
      <c r="D107" s="22">
        <f>INDEX(WeightUpdate!$I$6:$I$794,MATCH($A107*10+D$2,WeightUpdate!$A$6:$A$794,0))</f>
        <v>1.4036</v>
      </c>
      <c r="E107" s="23">
        <f>INDEX(WeightUpdate!$F$6:$F$794,MATCH($A107*10+E$2,WeightUpdate!$A$6:$A$794,0))</f>
        <v>185</v>
      </c>
      <c r="F107" s="23">
        <f>INDEX(WeightUpdate!$F$6:$F$794,MATCH($A107*10+F$2,WeightUpdate!$A$6:$A$794,0))</f>
        <v>86</v>
      </c>
      <c r="G107" s="23">
        <f>INDEX(WeightUpdate!$F$6:$F$794,MATCH($A107*10+G$2,WeightUpdate!$A$6:$A$794,0))</f>
        <v>60</v>
      </c>
      <c r="H107" s="23">
        <f t="shared" si="9"/>
        <v>331</v>
      </c>
      <c r="I107" s="22">
        <f>INDEX(WeightUpdate!$J$6:$J$794,MATCH($A107*10+I$2,WeightUpdate!$A$6:$A$794,0))</f>
        <v>0.61412916874918322</v>
      </c>
      <c r="J107" s="22">
        <f>INDEX(WeightUpdate!$J$6:$J$794,MATCH($A107*10+J$2,WeightUpdate!$A$6:$A$794,0))</f>
        <v>0.96912706733019405</v>
      </c>
      <c r="K107" s="22">
        <f>INDEX(WeightUpdate!$J$6:$J$794,MATCH($A107*10+K$2,WeightUpdate!$A$6:$A$794,0))</f>
        <v>1.3679151319444027</v>
      </c>
      <c r="L107" s="20">
        <f t="shared" si="7"/>
        <v>1</v>
      </c>
      <c r="M107" s="20">
        <f t="shared" si="8"/>
        <v>1</v>
      </c>
      <c r="N107" s="24">
        <f t="shared" si="10"/>
        <v>0.61412916874918322</v>
      </c>
      <c r="O107" s="24">
        <f t="shared" si="11"/>
        <v>0.96912706733019405</v>
      </c>
      <c r="P107" s="24">
        <f t="shared" si="12"/>
        <v>1.3679151319444027</v>
      </c>
      <c r="Q107" s="20">
        <f t="shared" si="13"/>
        <v>1</v>
      </c>
      <c r="R107" s="23"/>
    </row>
    <row r="108" spans="1:18">
      <c r="A108" s="21">
        <v>6414</v>
      </c>
      <c r="B108" s="22">
        <f>INDEX(WeightUpdate!$I$6:$I$794,MATCH($A108*10+B$2,WeightUpdate!$A$6:$A$794,0))</f>
        <v>0.77059999999999995</v>
      </c>
      <c r="C108" s="22">
        <f>INDEX(WeightUpdate!$I$6:$I$794,MATCH($A108*10+C$2,WeightUpdate!$A$6:$A$794,0))</f>
        <v>1.0344</v>
      </c>
      <c r="D108" s="22">
        <f>INDEX(WeightUpdate!$I$6:$I$794,MATCH($A108*10+D$2,WeightUpdate!$A$6:$A$794,0))</f>
        <v>1.8161000000000003</v>
      </c>
      <c r="E108" s="23">
        <f>INDEX(WeightUpdate!$F$6:$F$794,MATCH($A108*10+E$2,WeightUpdate!$A$6:$A$794,0))</f>
        <v>17</v>
      </c>
      <c r="F108" s="23">
        <f>INDEX(WeightUpdate!$F$6:$F$794,MATCH($A108*10+F$2,WeightUpdate!$A$6:$A$794,0))</f>
        <v>2</v>
      </c>
      <c r="G108" s="23">
        <f>INDEX(WeightUpdate!$F$6:$F$794,MATCH($A108*10+G$2,WeightUpdate!$A$6:$A$794,0))</f>
        <v>6</v>
      </c>
      <c r="H108" s="23">
        <f t="shared" si="9"/>
        <v>25</v>
      </c>
      <c r="I108" s="22">
        <f>INDEX(WeightUpdate!$J$6:$J$794,MATCH($A108*10+I$2,WeightUpdate!$A$6:$A$794,0))</f>
        <v>0.1825087317560814</v>
      </c>
      <c r="J108" s="22">
        <f>INDEX(WeightUpdate!$J$6:$J$794,MATCH($A108*10+J$2,WeightUpdate!$A$6:$A$794,0))</f>
        <v>1.4529950430299823</v>
      </c>
      <c r="K108" s="22">
        <f>INDEX(WeightUpdate!$J$6:$J$794,MATCH($A108*10+K$2,WeightUpdate!$A$6:$A$794,0))</f>
        <v>7.4310971278185338</v>
      </c>
      <c r="L108" s="20">
        <f t="shared" si="7"/>
        <v>1</v>
      </c>
      <c r="M108" s="20">
        <f t="shared" si="8"/>
        <v>1</v>
      </c>
      <c r="N108" s="24">
        <f t="shared" si="10"/>
        <v>0.1825087317560814</v>
      </c>
      <c r="O108" s="24">
        <f t="shared" si="11"/>
        <v>1.4529950430299823</v>
      </c>
      <c r="P108" s="24">
        <f t="shared" si="12"/>
        <v>7.4310971278185338</v>
      </c>
      <c r="Q108" s="20">
        <f t="shared" si="13"/>
        <v>1</v>
      </c>
      <c r="R108" s="23"/>
    </row>
    <row r="109" spans="1:18">
      <c r="A109" s="21">
        <v>6415</v>
      </c>
      <c r="B109" s="22">
        <f>INDEX(WeightUpdate!$I$6:$I$794,MATCH($A109*10+B$2,WeightUpdate!$A$6:$A$794,0))</f>
        <v>0.54649999999999987</v>
      </c>
      <c r="C109" s="22">
        <f>INDEX(WeightUpdate!$I$6:$I$794,MATCH($A109*10+C$2,WeightUpdate!$A$6:$A$794,0))</f>
        <v>0.7762</v>
      </c>
      <c r="D109" s="22">
        <f>INDEX(WeightUpdate!$I$6:$I$794,MATCH($A109*10+D$2,WeightUpdate!$A$6:$A$794,0))</f>
        <v>1.3863000000000001</v>
      </c>
      <c r="E109" s="23">
        <f>INDEX(WeightUpdate!$F$6:$F$794,MATCH($A109*10+E$2,WeightUpdate!$A$6:$A$794,0))</f>
        <v>166</v>
      </c>
      <c r="F109" s="23">
        <f>INDEX(WeightUpdate!$F$6:$F$794,MATCH($A109*10+F$2,WeightUpdate!$A$6:$A$794,0))</f>
        <v>49</v>
      </c>
      <c r="G109" s="23">
        <f>INDEX(WeightUpdate!$F$6:$F$794,MATCH($A109*10+G$2,WeightUpdate!$A$6:$A$794,0))</f>
        <v>40</v>
      </c>
      <c r="H109" s="23">
        <f t="shared" si="9"/>
        <v>255</v>
      </c>
      <c r="I109" s="22">
        <f>INDEX(WeightUpdate!$J$6:$J$794,MATCH($A109*10+I$2,WeightUpdate!$A$6:$A$794,0))</f>
        <v>0.4604260109282734</v>
      </c>
      <c r="J109" s="22">
        <f>INDEX(WeightUpdate!$J$6:$J$794,MATCH($A109*10+J$2,WeightUpdate!$A$6:$A$794,0))</f>
        <v>0.87388611462889065</v>
      </c>
      <c r="K109" s="22">
        <f>INDEX(WeightUpdate!$J$6:$J$794,MATCH($A109*10+K$2,WeightUpdate!$A$6:$A$794,0))</f>
        <v>2.8067926071095664</v>
      </c>
      <c r="L109" s="20">
        <f t="shared" si="7"/>
        <v>1</v>
      </c>
      <c r="M109" s="20">
        <f t="shared" si="8"/>
        <v>1</v>
      </c>
      <c r="N109" s="24">
        <f t="shared" si="10"/>
        <v>0.4604260109282734</v>
      </c>
      <c r="O109" s="24">
        <f t="shared" si="11"/>
        <v>0.87388611462889065</v>
      </c>
      <c r="P109" s="24">
        <f t="shared" si="12"/>
        <v>2.8067926071095664</v>
      </c>
      <c r="Q109" s="20">
        <f t="shared" si="13"/>
        <v>1</v>
      </c>
      <c r="R109" s="23"/>
    </row>
    <row r="110" spans="1:18">
      <c r="A110" s="21">
        <v>6416</v>
      </c>
      <c r="B110" s="22">
        <f>INDEX(WeightUpdate!$I$6:$I$794,MATCH($A110*10+B$2,WeightUpdate!$A$6:$A$794,0))</f>
        <v>0.87700000000000022</v>
      </c>
      <c r="C110" s="22">
        <f>INDEX(WeightUpdate!$I$6:$I$794,MATCH($A110*10+C$2,WeightUpdate!$A$6:$A$794,0))</f>
        <v>1.2087000000000001</v>
      </c>
      <c r="D110" s="22">
        <f>INDEX(WeightUpdate!$I$6:$I$794,MATCH($A110*10+D$2,WeightUpdate!$A$6:$A$794,0))</f>
        <v>1.8073000000000004</v>
      </c>
      <c r="E110" s="23">
        <f>INDEX(WeightUpdate!$F$6:$F$794,MATCH($A110*10+E$2,WeightUpdate!$A$6:$A$794,0))</f>
        <v>46</v>
      </c>
      <c r="F110" s="23">
        <f>INDEX(WeightUpdate!$F$6:$F$794,MATCH($A110*10+F$2,WeightUpdate!$A$6:$A$794,0))</f>
        <v>23</v>
      </c>
      <c r="G110" s="23">
        <f>INDEX(WeightUpdate!$F$6:$F$794,MATCH($A110*10+G$2,WeightUpdate!$A$6:$A$794,0))</f>
        <v>34</v>
      </c>
      <c r="H110" s="23">
        <f t="shared" si="9"/>
        <v>103</v>
      </c>
      <c r="I110" s="22">
        <f>INDEX(WeightUpdate!$J$6:$J$794,MATCH($A110*10+I$2,WeightUpdate!$A$6:$A$794,0))</f>
        <v>0.95794008481129322</v>
      </c>
      <c r="J110" s="22">
        <f>INDEX(WeightUpdate!$J$6:$J$794,MATCH($A110*10+J$2,WeightUpdate!$A$6:$A$794,0))</f>
        <v>1.3988448882694409</v>
      </c>
      <c r="K110" s="22">
        <f>INDEX(WeightUpdate!$J$6:$J$794,MATCH($A110*10+K$2,WeightUpdate!$A$6:$A$794,0))</f>
        <v>1.3457632688731795</v>
      </c>
      <c r="L110" s="20">
        <f t="shared" si="7"/>
        <v>0</v>
      </c>
      <c r="M110" s="20">
        <f t="shared" si="8"/>
        <v>1</v>
      </c>
      <c r="N110" s="24">
        <f t="shared" si="10"/>
        <v>0.95794008481129322</v>
      </c>
      <c r="O110" s="24">
        <f t="shared" si="11"/>
        <v>1.3202533415181412</v>
      </c>
      <c r="P110" s="24">
        <f t="shared" si="12"/>
        <v>1.678613865923329</v>
      </c>
      <c r="Q110" s="20">
        <f t="shared" si="13"/>
        <v>1</v>
      </c>
      <c r="R110" s="23"/>
    </row>
    <row r="111" spans="1:18">
      <c r="A111" s="21">
        <v>6417</v>
      </c>
      <c r="B111" s="22">
        <f>INDEX(WeightUpdate!$I$6:$I$794,MATCH($A111*10+B$2,WeightUpdate!$A$6:$A$794,0))</f>
        <v>0.44080000000001418</v>
      </c>
      <c r="C111" s="22">
        <f>INDEX(WeightUpdate!$I$6:$I$794,MATCH($A111*10+C$2,WeightUpdate!$A$6:$A$794,0))</f>
        <v>0.62620000000000009</v>
      </c>
      <c r="D111" s="22">
        <f>INDEX(WeightUpdate!$I$6:$I$794,MATCH($A111*10+D$2,WeightUpdate!$A$6:$A$794,0))</f>
        <v>0.93029999999999879</v>
      </c>
      <c r="E111" s="23">
        <f>INDEX(WeightUpdate!$F$6:$F$794,MATCH($A111*10+E$2,WeightUpdate!$A$6:$A$794,0))</f>
        <v>5209</v>
      </c>
      <c r="F111" s="23">
        <f>INDEX(WeightUpdate!$F$6:$F$794,MATCH($A111*10+F$2,WeightUpdate!$A$6:$A$794,0))</f>
        <v>700</v>
      </c>
      <c r="G111" s="23">
        <f>INDEX(WeightUpdate!$F$6:$F$794,MATCH($A111*10+G$2,WeightUpdate!$A$6:$A$794,0))</f>
        <v>331</v>
      </c>
      <c r="H111" s="23">
        <f t="shared" si="9"/>
        <v>6240</v>
      </c>
      <c r="I111" s="22">
        <f>INDEX(WeightUpdate!$J$6:$J$794,MATCH($A111*10+I$2,WeightUpdate!$A$6:$A$794,0))</f>
        <v>0.2494201152662415</v>
      </c>
      <c r="J111" s="22">
        <f>INDEX(WeightUpdate!$J$6:$J$794,MATCH($A111*10+J$2,WeightUpdate!$A$6:$A$794,0))</f>
        <v>0.35263160907359609</v>
      </c>
      <c r="K111" s="22">
        <f>INDEX(WeightUpdate!$J$6:$J$794,MATCH($A111*10+K$2,WeightUpdate!$A$6:$A$794,0))</f>
        <v>0.44873150535097001</v>
      </c>
      <c r="L111" s="20">
        <f t="shared" si="7"/>
        <v>1</v>
      </c>
      <c r="M111" s="20">
        <f t="shared" si="8"/>
        <v>1</v>
      </c>
      <c r="N111" s="24">
        <f t="shared" si="10"/>
        <v>0.2494201152662415</v>
      </c>
      <c r="O111" s="24">
        <f t="shared" si="11"/>
        <v>0.35263160907359609</v>
      </c>
      <c r="P111" s="24">
        <f t="shared" si="12"/>
        <v>0.44873150535097001</v>
      </c>
      <c r="Q111" s="20">
        <f t="shared" si="13"/>
        <v>1</v>
      </c>
      <c r="R111" s="23"/>
    </row>
    <row r="112" spans="1:18">
      <c r="A112" s="21">
        <v>6418</v>
      </c>
      <c r="B112" s="22">
        <f>INDEX(WeightUpdate!$I$6:$I$794,MATCH($A112*10+B$2,WeightUpdate!$A$6:$A$794,0))</f>
        <v>0.50260000000000482</v>
      </c>
      <c r="C112" s="22">
        <f>INDEX(WeightUpdate!$I$6:$I$794,MATCH($A112*10+C$2,WeightUpdate!$A$6:$A$794,0))</f>
        <v>0.78620000000000456</v>
      </c>
      <c r="D112" s="22">
        <f>INDEX(WeightUpdate!$I$6:$I$794,MATCH($A112*10+D$2,WeightUpdate!$A$6:$A$794,0))</f>
        <v>1.3817999999999986</v>
      </c>
      <c r="E112" s="23">
        <f>INDEX(WeightUpdate!$F$6:$F$794,MATCH($A112*10+E$2,WeightUpdate!$A$6:$A$794,0))</f>
        <v>1481</v>
      </c>
      <c r="F112" s="23">
        <f>INDEX(WeightUpdate!$F$6:$F$794,MATCH($A112*10+F$2,WeightUpdate!$A$6:$A$794,0))</f>
        <v>482</v>
      </c>
      <c r="G112" s="23">
        <f>INDEX(WeightUpdate!$F$6:$F$794,MATCH($A112*10+G$2,WeightUpdate!$A$6:$A$794,0))</f>
        <v>357</v>
      </c>
      <c r="H112" s="23">
        <f t="shared" si="9"/>
        <v>2320</v>
      </c>
      <c r="I112" s="22">
        <f>INDEX(WeightUpdate!$J$6:$J$794,MATCH($A112*10+I$2,WeightUpdate!$A$6:$A$794,0))</f>
        <v>0.30535760666662254</v>
      </c>
      <c r="J112" s="22">
        <f>INDEX(WeightUpdate!$J$6:$J$794,MATCH($A112*10+J$2,WeightUpdate!$A$6:$A$794,0))</f>
        <v>0.66524900542897214</v>
      </c>
      <c r="K112" s="22">
        <f>INDEX(WeightUpdate!$J$6:$J$794,MATCH($A112*10+K$2,WeightUpdate!$A$6:$A$794,0))</f>
        <v>1.6655333212210754</v>
      </c>
      <c r="L112" s="20">
        <f t="shared" si="7"/>
        <v>1</v>
      </c>
      <c r="M112" s="20">
        <f t="shared" si="8"/>
        <v>1</v>
      </c>
      <c r="N112" s="24">
        <f t="shared" si="10"/>
        <v>0.30535760666662254</v>
      </c>
      <c r="O112" s="24">
        <f t="shared" si="11"/>
        <v>0.66524900542897214</v>
      </c>
      <c r="P112" s="24">
        <f t="shared" si="12"/>
        <v>1.6655333212210754</v>
      </c>
      <c r="Q112" s="20">
        <f t="shared" si="13"/>
        <v>1</v>
      </c>
      <c r="R112" s="23"/>
    </row>
    <row r="113" spans="1:18">
      <c r="A113" s="21">
        <v>7101</v>
      </c>
      <c r="B113" s="22">
        <f>INDEX(WeightUpdate!$I$6:$I$794,MATCH($A113*10+B$2,WeightUpdate!$A$6:$A$794,0))</f>
        <v>9.9312219776999999</v>
      </c>
      <c r="C113" s="22">
        <f>INDEX(WeightUpdate!$I$6:$I$794,MATCH($A113*10+C$2,WeightUpdate!$A$6:$A$794,0))</f>
        <v>10.956792969</v>
      </c>
      <c r="D113" s="22">
        <f>INDEX(WeightUpdate!$I$6:$I$794,MATCH($A113*10+D$2,WeightUpdate!$A$6:$A$794,0))</f>
        <v>19.220469576700001</v>
      </c>
      <c r="E113" s="23">
        <f>INDEX(WeightUpdate!$F$6:$F$794,MATCH($A113*10+E$2,WeightUpdate!$A$6:$A$794,0))</f>
        <v>0</v>
      </c>
      <c r="F113" s="23">
        <f>INDEX(WeightUpdate!$F$6:$F$794,MATCH($A113*10+F$2,WeightUpdate!$A$6:$A$794,0))</f>
        <v>0</v>
      </c>
      <c r="G113" s="23">
        <f>INDEX(WeightUpdate!$F$6:$F$794,MATCH($A113*10+G$2,WeightUpdate!$A$6:$A$794,0))</f>
        <v>0</v>
      </c>
      <c r="H113" s="23">
        <f t="shared" si="9"/>
        <v>0</v>
      </c>
      <c r="I113" s="22">
        <f>INDEX(WeightUpdate!$J$6:$J$794,MATCH($A113*10+I$2,WeightUpdate!$A$6:$A$794,0))</f>
        <v>9.9312219776999999</v>
      </c>
      <c r="J113" s="22">
        <f>INDEX(WeightUpdate!$J$6:$J$794,MATCH($A113*10+J$2,WeightUpdate!$A$6:$A$794,0))</f>
        <v>10.956792969</v>
      </c>
      <c r="K113" s="22">
        <f>INDEX(WeightUpdate!$J$6:$J$794,MATCH($A113*10+K$2,WeightUpdate!$A$6:$A$794,0))</f>
        <v>19.220469576700001</v>
      </c>
      <c r="L113" s="20">
        <f t="shared" si="7"/>
        <v>1</v>
      </c>
      <c r="M113" s="20">
        <f t="shared" si="8"/>
        <v>1</v>
      </c>
      <c r="N113" s="24">
        <f t="shared" si="10"/>
        <v>9.9312219776999999</v>
      </c>
      <c r="O113" s="24">
        <f t="shared" si="11"/>
        <v>10.956792969</v>
      </c>
      <c r="P113" s="24">
        <f t="shared" si="12"/>
        <v>19.220469576700001</v>
      </c>
      <c r="Q113" s="20">
        <f t="shared" si="13"/>
        <v>1</v>
      </c>
      <c r="R113" s="23"/>
    </row>
    <row r="114" spans="1:18">
      <c r="A114" s="21">
        <v>7110</v>
      </c>
      <c r="B114" s="22">
        <f>INDEX(WeightUpdate!$I$6:$I$794,MATCH($A114*10+B$2,WeightUpdate!$A$6:$A$794,0))</f>
        <v>2.1861999999999999</v>
      </c>
      <c r="C114" s="22">
        <f>INDEX(WeightUpdate!$I$6:$I$794,MATCH($A114*10+C$2,WeightUpdate!$A$6:$A$794,0))</f>
        <v>3.2813000000000012</v>
      </c>
      <c r="D114" s="22">
        <f>INDEX(WeightUpdate!$I$6:$I$794,MATCH($A114*10+D$2,WeightUpdate!$A$6:$A$794,0))</f>
        <v>7.6058999999999992</v>
      </c>
      <c r="E114" s="23">
        <f>INDEX(WeightUpdate!$F$6:$F$794,MATCH($A114*10+E$2,WeightUpdate!$A$6:$A$794,0))</f>
        <v>18</v>
      </c>
      <c r="F114" s="23">
        <f>INDEX(WeightUpdate!$F$6:$F$794,MATCH($A114*10+F$2,WeightUpdate!$A$6:$A$794,0))</f>
        <v>8</v>
      </c>
      <c r="G114" s="23">
        <f>INDEX(WeightUpdate!$F$6:$F$794,MATCH($A114*10+G$2,WeightUpdate!$A$6:$A$794,0))</f>
        <v>12</v>
      </c>
      <c r="H114" s="23">
        <f t="shared" si="9"/>
        <v>38</v>
      </c>
      <c r="I114" s="22">
        <f>INDEX(WeightUpdate!$J$6:$J$794,MATCH($A114*10+I$2,WeightUpdate!$A$6:$A$794,0))</f>
        <v>1.4845349385796225</v>
      </c>
      <c r="J114" s="22">
        <f>INDEX(WeightUpdate!$J$6:$J$794,MATCH($A114*10+J$2,WeightUpdate!$A$6:$A$794,0))</f>
        <v>2.3324092177890088</v>
      </c>
      <c r="K114" s="22">
        <f>INDEX(WeightUpdate!$J$6:$J$794,MATCH($A114*10+K$2,WeightUpdate!$A$6:$A$794,0))</f>
        <v>4.3552376530556032</v>
      </c>
      <c r="L114" s="20">
        <f t="shared" si="7"/>
        <v>1</v>
      </c>
      <c r="M114" s="20">
        <f t="shared" si="8"/>
        <v>1</v>
      </c>
      <c r="N114" s="24">
        <f t="shared" si="10"/>
        <v>1.4845349385796225</v>
      </c>
      <c r="O114" s="24">
        <f t="shared" si="11"/>
        <v>2.3324092177890088</v>
      </c>
      <c r="P114" s="24">
        <f t="shared" si="12"/>
        <v>4.3552376530556032</v>
      </c>
      <c r="Q114" s="20">
        <f t="shared" si="13"/>
        <v>1</v>
      </c>
      <c r="R114" s="23"/>
    </row>
    <row r="115" spans="1:18">
      <c r="A115" s="21">
        <v>7111</v>
      </c>
      <c r="B115" s="22">
        <f>INDEX(WeightUpdate!$I$6:$I$794,MATCH($A115*10+B$2,WeightUpdate!$A$6:$A$794,0))</f>
        <v>1.7681999999999998</v>
      </c>
      <c r="C115" s="22">
        <f>INDEX(WeightUpdate!$I$6:$I$794,MATCH($A115*10+C$2,WeightUpdate!$A$6:$A$794,0))</f>
        <v>2.6141000000000001</v>
      </c>
      <c r="D115" s="22">
        <f>INDEX(WeightUpdate!$I$6:$I$794,MATCH($A115*10+D$2,WeightUpdate!$A$6:$A$794,0))</f>
        <v>4.8209</v>
      </c>
      <c r="E115" s="23">
        <f>INDEX(WeightUpdate!$F$6:$F$794,MATCH($A115*10+E$2,WeightUpdate!$A$6:$A$794,0))</f>
        <v>1</v>
      </c>
      <c r="F115" s="23">
        <f>INDEX(WeightUpdate!$F$6:$F$794,MATCH($A115*10+F$2,WeightUpdate!$A$6:$A$794,0))</f>
        <v>1</v>
      </c>
      <c r="G115" s="23">
        <f>INDEX(WeightUpdate!$F$6:$F$794,MATCH($A115*10+G$2,WeightUpdate!$A$6:$A$794,0))</f>
        <v>2</v>
      </c>
      <c r="H115" s="23">
        <f t="shared" si="9"/>
        <v>4</v>
      </c>
      <c r="I115" s="22">
        <f>INDEX(WeightUpdate!$J$6:$J$794,MATCH($A115*10+I$2,WeightUpdate!$A$6:$A$794,0))</f>
        <v>1.4892581693392817</v>
      </c>
      <c r="J115" s="22">
        <f>INDEX(WeightUpdate!$J$6:$J$794,MATCH($A115*10+J$2,WeightUpdate!$A$6:$A$794,0))</f>
        <v>2.7558374203647844</v>
      </c>
      <c r="K115" s="22">
        <f>INDEX(WeightUpdate!$J$6:$J$794,MATCH($A115*10+K$2,WeightUpdate!$A$6:$A$794,0))</f>
        <v>4.1832796181183296</v>
      </c>
      <c r="L115" s="20">
        <f t="shared" si="7"/>
        <v>1</v>
      </c>
      <c r="M115" s="20">
        <f t="shared" si="8"/>
        <v>3</v>
      </c>
      <c r="N115" s="24">
        <f t="shared" si="10"/>
        <v>1.4892581693392817</v>
      </c>
      <c r="O115" s="24">
        <f t="shared" si="11"/>
        <v>2.7558374203647844</v>
      </c>
      <c r="P115" s="24">
        <f t="shared" si="12"/>
        <v>4.1832796181183296</v>
      </c>
      <c r="Q115" s="20">
        <f t="shared" si="13"/>
        <v>1</v>
      </c>
      <c r="R115" s="23"/>
    </row>
    <row r="116" spans="1:18">
      <c r="A116" s="21">
        <v>7112</v>
      </c>
      <c r="B116" s="22">
        <f>INDEX(WeightUpdate!$I$6:$I$794,MATCH($A116*10+B$2,WeightUpdate!$A$6:$A$794,0))</f>
        <v>1.3648000000000011</v>
      </c>
      <c r="C116" s="22">
        <f>INDEX(WeightUpdate!$I$6:$I$794,MATCH($A116*10+C$2,WeightUpdate!$A$6:$A$794,0))</f>
        <v>1.9860000000000004</v>
      </c>
      <c r="D116" s="22">
        <f>INDEX(WeightUpdate!$I$6:$I$794,MATCH($A116*10+D$2,WeightUpdate!$A$6:$A$794,0))</f>
        <v>3.56</v>
      </c>
      <c r="E116" s="23">
        <f>INDEX(WeightUpdate!$F$6:$F$794,MATCH($A116*10+E$2,WeightUpdate!$A$6:$A$794,0))</f>
        <v>23</v>
      </c>
      <c r="F116" s="23">
        <f>INDEX(WeightUpdate!$F$6:$F$794,MATCH($A116*10+F$2,WeightUpdate!$A$6:$A$794,0))</f>
        <v>7</v>
      </c>
      <c r="G116" s="23">
        <f>INDEX(WeightUpdate!$F$6:$F$794,MATCH($A116*10+G$2,WeightUpdate!$A$6:$A$794,0))</f>
        <v>2</v>
      </c>
      <c r="H116" s="23">
        <f t="shared" si="9"/>
        <v>32</v>
      </c>
      <c r="I116" s="22">
        <f>INDEX(WeightUpdate!$J$6:$J$794,MATCH($A116*10+I$2,WeightUpdate!$A$6:$A$794,0))</f>
        <v>1.031838262719291</v>
      </c>
      <c r="J116" s="22">
        <f>INDEX(WeightUpdate!$J$6:$J$794,MATCH($A116*10+J$2,WeightUpdate!$A$6:$A$794,0))</f>
        <v>1.7080243431831783</v>
      </c>
      <c r="K116" s="22">
        <f>INDEX(WeightUpdate!$J$6:$J$794,MATCH($A116*10+K$2,WeightUpdate!$A$6:$A$794,0))</f>
        <v>2.9296917014263979</v>
      </c>
      <c r="L116" s="20">
        <f t="shared" si="7"/>
        <v>1</v>
      </c>
      <c r="M116" s="20">
        <f t="shared" si="8"/>
        <v>1</v>
      </c>
      <c r="N116" s="24">
        <f t="shared" si="10"/>
        <v>1.031838262719291</v>
      </c>
      <c r="O116" s="24">
        <f t="shared" si="11"/>
        <v>1.7080243431831783</v>
      </c>
      <c r="P116" s="24">
        <f t="shared" si="12"/>
        <v>2.9296917014263979</v>
      </c>
      <c r="Q116" s="20">
        <f t="shared" si="13"/>
        <v>1</v>
      </c>
      <c r="R116" s="23"/>
    </row>
    <row r="117" spans="1:18">
      <c r="A117" s="21">
        <v>7113</v>
      </c>
      <c r="B117" s="22">
        <f>INDEX(WeightUpdate!$I$6:$I$794,MATCH($A117*10+B$2,WeightUpdate!$A$6:$A$794,0))</f>
        <v>1.1803999999999999</v>
      </c>
      <c r="C117" s="22">
        <f>INDEX(WeightUpdate!$I$6:$I$794,MATCH($A117*10+C$2,WeightUpdate!$A$6:$A$794,0))</f>
        <v>1.6012</v>
      </c>
      <c r="D117" s="22">
        <f>INDEX(WeightUpdate!$I$6:$I$794,MATCH($A117*10+D$2,WeightUpdate!$A$6:$A$794,0))</f>
        <v>2.3605999999999998</v>
      </c>
      <c r="E117" s="23">
        <f>INDEX(WeightUpdate!$F$6:$F$794,MATCH($A117*10+E$2,WeightUpdate!$A$6:$A$794,0))</f>
        <v>7</v>
      </c>
      <c r="F117" s="23">
        <f>INDEX(WeightUpdate!$F$6:$F$794,MATCH($A117*10+F$2,WeightUpdate!$A$6:$A$794,0))</f>
        <v>4</v>
      </c>
      <c r="G117" s="23">
        <f>INDEX(WeightUpdate!$F$6:$F$794,MATCH($A117*10+G$2,WeightUpdate!$A$6:$A$794,0))</f>
        <v>8</v>
      </c>
      <c r="H117" s="23">
        <f t="shared" si="9"/>
        <v>19</v>
      </c>
      <c r="I117" s="22">
        <f>INDEX(WeightUpdate!$J$6:$J$794,MATCH($A117*10+I$2,WeightUpdate!$A$6:$A$794,0))</f>
        <v>0.88905831017232306</v>
      </c>
      <c r="J117" s="22">
        <f>INDEX(WeightUpdate!$J$6:$J$794,MATCH($A117*10+J$2,WeightUpdate!$A$6:$A$794,0))</f>
        <v>2.0910409270543155</v>
      </c>
      <c r="K117" s="22">
        <f>INDEX(WeightUpdate!$J$6:$J$794,MATCH($A117*10+K$2,WeightUpdate!$A$6:$A$794,0))</f>
        <v>3.3182551378829186</v>
      </c>
      <c r="L117" s="20">
        <f t="shared" si="7"/>
        <v>1</v>
      </c>
      <c r="M117" s="20">
        <f t="shared" si="8"/>
        <v>3</v>
      </c>
      <c r="N117" s="24">
        <f t="shared" si="10"/>
        <v>0.88905831017232306</v>
      </c>
      <c r="O117" s="24">
        <f t="shared" si="11"/>
        <v>2.0910409270543155</v>
      </c>
      <c r="P117" s="24">
        <f t="shared" si="12"/>
        <v>3.3182551378829186</v>
      </c>
      <c r="Q117" s="20">
        <f t="shared" si="13"/>
        <v>1</v>
      </c>
      <c r="R117" s="23"/>
    </row>
    <row r="118" spans="1:18">
      <c r="A118" s="21">
        <v>7114</v>
      </c>
      <c r="B118" s="22">
        <f>INDEX(WeightUpdate!$I$6:$I$794,MATCH($A118*10+B$2,WeightUpdate!$A$6:$A$794,0))</f>
        <v>1.0587000000000244</v>
      </c>
      <c r="C118" s="22">
        <f>INDEX(WeightUpdate!$I$6:$I$794,MATCH($A118*10+C$2,WeightUpdate!$A$6:$A$794,0))</f>
        <v>1.4847000000000015</v>
      </c>
      <c r="D118" s="22">
        <f>INDEX(WeightUpdate!$I$6:$I$794,MATCH($A118*10+D$2,WeightUpdate!$A$6:$A$794,0))</f>
        <v>2.3226000000000004</v>
      </c>
      <c r="E118" s="23">
        <f>INDEX(WeightUpdate!$F$6:$F$794,MATCH($A118*10+E$2,WeightUpdate!$A$6:$A$794,0))</f>
        <v>1545</v>
      </c>
      <c r="F118" s="23">
        <f>INDEX(WeightUpdate!$F$6:$F$794,MATCH($A118*10+F$2,WeightUpdate!$A$6:$A$794,0))</f>
        <v>137</v>
      </c>
      <c r="G118" s="23">
        <f>INDEX(WeightUpdate!$F$6:$F$794,MATCH($A118*10+G$2,WeightUpdate!$A$6:$A$794,0))</f>
        <v>78</v>
      </c>
      <c r="H118" s="23">
        <f t="shared" si="9"/>
        <v>1760</v>
      </c>
      <c r="I118" s="22">
        <f>INDEX(WeightUpdate!$J$6:$J$794,MATCH($A118*10+I$2,WeightUpdate!$A$6:$A$794,0))</f>
        <v>0.69109781742285359</v>
      </c>
      <c r="J118" s="22">
        <f>INDEX(WeightUpdate!$J$6:$J$794,MATCH($A118*10+J$2,WeightUpdate!$A$6:$A$794,0))</f>
        <v>0.79005278784243504</v>
      </c>
      <c r="K118" s="22">
        <f>INDEX(WeightUpdate!$J$6:$J$794,MATCH($A118*10+K$2,WeightUpdate!$A$6:$A$794,0))</f>
        <v>1.2155736479567651</v>
      </c>
      <c r="L118" s="20">
        <f t="shared" si="7"/>
        <v>1</v>
      </c>
      <c r="M118" s="20">
        <f t="shared" si="8"/>
        <v>1</v>
      </c>
      <c r="N118" s="24">
        <f t="shared" si="10"/>
        <v>0.69109781742285359</v>
      </c>
      <c r="O118" s="24">
        <f t="shared" si="11"/>
        <v>0.79005278784243504</v>
      </c>
      <c r="P118" s="24">
        <f t="shared" si="12"/>
        <v>1.2155736479567651</v>
      </c>
      <c r="Q118" s="20">
        <f t="shared" si="13"/>
        <v>1</v>
      </c>
      <c r="R118" s="23"/>
    </row>
    <row r="119" spans="1:18">
      <c r="A119" s="21">
        <v>7410</v>
      </c>
      <c r="B119" s="22">
        <f>INDEX(WeightUpdate!$I$6:$I$794,MATCH($A119*10+B$2,WeightUpdate!$A$6:$A$794,0))</f>
        <v>0.57389999999999997</v>
      </c>
      <c r="C119" s="22">
        <f>INDEX(WeightUpdate!$I$6:$I$794,MATCH($A119*10+C$2,WeightUpdate!$A$6:$A$794,0))</f>
        <v>0.90169999999999895</v>
      </c>
      <c r="D119" s="22">
        <f>INDEX(WeightUpdate!$I$6:$I$794,MATCH($A119*10+D$2,WeightUpdate!$A$6:$A$794,0))</f>
        <v>1.5199</v>
      </c>
      <c r="E119" s="23">
        <f>INDEX(WeightUpdate!$F$6:$F$794,MATCH($A119*10+E$2,WeightUpdate!$A$6:$A$794,0))</f>
        <v>9</v>
      </c>
      <c r="F119" s="23">
        <f>INDEX(WeightUpdate!$F$6:$F$794,MATCH($A119*10+F$2,WeightUpdate!$A$6:$A$794,0))</f>
        <v>27</v>
      </c>
      <c r="G119" s="23">
        <f>INDEX(WeightUpdate!$F$6:$F$794,MATCH($A119*10+G$2,WeightUpdate!$A$6:$A$794,0))</f>
        <v>47</v>
      </c>
      <c r="H119" s="23">
        <f t="shared" si="9"/>
        <v>83</v>
      </c>
      <c r="I119" s="22">
        <f>INDEX(WeightUpdate!$J$6:$J$794,MATCH($A119*10+I$2,WeightUpdate!$A$6:$A$794,0))</f>
        <v>0.64449644102899539</v>
      </c>
      <c r="J119" s="22">
        <f>INDEX(WeightUpdate!$J$6:$J$794,MATCH($A119*10+J$2,WeightUpdate!$A$6:$A$794,0))</f>
        <v>1.1029374178307225</v>
      </c>
      <c r="K119" s="22">
        <f>INDEX(WeightUpdate!$J$6:$J$794,MATCH($A119*10+K$2,WeightUpdate!$A$6:$A$794,0))</f>
        <v>1.7247910066746657</v>
      </c>
      <c r="L119" s="20">
        <f t="shared" si="7"/>
        <v>1</v>
      </c>
      <c r="M119" s="20">
        <f t="shared" si="8"/>
        <v>3</v>
      </c>
      <c r="N119" s="24">
        <f t="shared" si="10"/>
        <v>0.64449644102899539</v>
      </c>
      <c r="O119" s="24">
        <f t="shared" si="11"/>
        <v>1.1029374178307225</v>
      </c>
      <c r="P119" s="24">
        <f t="shared" si="12"/>
        <v>1.7247910066746657</v>
      </c>
      <c r="Q119" s="20">
        <f t="shared" si="13"/>
        <v>1</v>
      </c>
      <c r="R119" s="23"/>
    </row>
    <row r="120" spans="1:18">
      <c r="A120" s="21">
        <v>7411</v>
      </c>
      <c r="B120" s="22">
        <f>INDEX(WeightUpdate!$I$6:$I$794,MATCH($A120*10+B$2,WeightUpdate!$A$6:$A$794,0))</f>
        <v>0.91669999999999952</v>
      </c>
      <c r="C120" s="22">
        <f>INDEX(WeightUpdate!$I$6:$I$794,MATCH($A120*10+C$2,WeightUpdate!$A$6:$A$794,0))</f>
        <v>1.2468999999999979</v>
      </c>
      <c r="D120" s="22">
        <f>INDEX(WeightUpdate!$I$6:$I$794,MATCH($A120*10+D$2,WeightUpdate!$A$6:$A$794,0))</f>
        <v>1.8302999999999991</v>
      </c>
      <c r="E120" s="23">
        <f>INDEX(WeightUpdate!$F$6:$F$794,MATCH($A120*10+E$2,WeightUpdate!$A$6:$A$794,0))</f>
        <v>15</v>
      </c>
      <c r="F120" s="23">
        <f>INDEX(WeightUpdate!$F$6:$F$794,MATCH($A120*10+F$2,WeightUpdate!$A$6:$A$794,0))</f>
        <v>16</v>
      </c>
      <c r="G120" s="23">
        <f>INDEX(WeightUpdate!$F$6:$F$794,MATCH($A120*10+G$2,WeightUpdate!$A$6:$A$794,0))</f>
        <v>56</v>
      </c>
      <c r="H120" s="23">
        <f t="shared" si="9"/>
        <v>87</v>
      </c>
      <c r="I120" s="22">
        <f>INDEX(WeightUpdate!$J$6:$J$794,MATCH($A120*10+I$2,WeightUpdate!$A$6:$A$794,0))</f>
        <v>1.8413774102430236</v>
      </c>
      <c r="J120" s="22">
        <f>INDEX(WeightUpdate!$J$6:$J$794,MATCH($A120*10+J$2,WeightUpdate!$A$6:$A$794,0))</f>
        <v>2.2388007076158631</v>
      </c>
      <c r="K120" s="22">
        <f>INDEX(WeightUpdate!$J$6:$J$794,MATCH($A120*10+K$2,WeightUpdate!$A$6:$A$794,0))</f>
        <v>3.0264738135379021</v>
      </c>
      <c r="L120" s="20">
        <f t="shared" si="7"/>
        <v>1</v>
      </c>
      <c r="M120" s="20">
        <f t="shared" si="8"/>
        <v>3</v>
      </c>
      <c r="N120" s="24">
        <f t="shared" si="10"/>
        <v>1.8413774102430236</v>
      </c>
      <c r="O120" s="24">
        <f t="shared" si="11"/>
        <v>2.2388007076158631</v>
      </c>
      <c r="P120" s="24">
        <f t="shared" si="12"/>
        <v>3.0264738135379021</v>
      </c>
      <c r="Q120" s="20">
        <f t="shared" si="13"/>
        <v>1</v>
      </c>
      <c r="R120" s="23"/>
    </row>
    <row r="121" spans="1:18">
      <c r="A121" s="21">
        <v>7412</v>
      </c>
      <c r="B121" s="22">
        <f>INDEX(WeightUpdate!$I$6:$I$794,MATCH($A121*10+B$2,WeightUpdate!$A$6:$A$794,0))</f>
        <v>0.67570000000000296</v>
      </c>
      <c r="C121" s="22">
        <f>INDEX(WeightUpdate!$I$6:$I$794,MATCH($A121*10+C$2,WeightUpdate!$A$6:$A$794,0))</f>
        <v>0.95799999999999874</v>
      </c>
      <c r="D121" s="22">
        <f>INDEX(WeightUpdate!$I$6:$I$794,MATCH($A121*10+D$2,WeightUpdate!$A$6:$A$794,0))</f>
        <v>1.8207000000000004</v>
      </c>
      <c r="E121" s="23">
        <f>INDEX(WeightUpdate!$F$6:$F$794,MATCH($A121*10+E$2,WeightUpdate!$A$6:$A$794,0))</f>
        <v>197</v>
      </c>
      <c r="F121" s="23">
        <f>INDEX(WeightUpdate!$F$6:$F$794,MATCH($A121*10+F$2,WeightUpdate!$A$6:$A$794,0))</f>
        <v>123</v>
      </c>
      <c r="G121" s="23">
        <f>INDEX(WeightUpdate!$F$6:$F$794,MATCH($A121*10+G$2,WeightUpdate!$A$6:$A$794,0))</f>
        <v>83</v>
      </c>
      <c r="H121" s="23">
        <f t="shared" si="9"/>
        <v>403</v>
      </c>
      <c r="I121" s="22">
        <f>INDEX(WeightUpdate!$J$6:$J$794,MATCH($A121*10+I$2,WeightUpdate!$A$6:$A$794,0))</f>
        <v>0.60401130233021383</v>
      </c>
      <c r="J121" s="22">
        <f>INDEX(WeightUpdate!$J$6:$J$794,MATCH($A121*10+J$2,WeightUpdate!$A$6:$A$794,0))</f>
        <v>0.89861933384715365</v>
      </c>
      <c r="K121" s="22">
        <f>INDEX(WeightUpdate!$J$6:$J$794,MATCH($A121*10+K$2,WeightUpdate!$A$6:$A$794,0))</f>
        <v>1.4441525742166765</v>
      </c>
      <c r="L121" s="20">
        <f t="shared" si="7"/>
        <v>1</v>
      </c>
      <c r="M121" s="20">
        <f t="shared" si="8"/>
        <v>1</v>
      </c>
      <c r="N121" s="24">
        <f t="shared" si="10"/>
        <v>0.60401130233021383</v>
      </c>
      <c r="O121" s="24">
        <f t="shared" si="11"/>
        <v>0.89861933384715365</v>
      </c>
      <c r="P121" s="24">
        <f t="shared" si="12"/>
        <v>1.4441525742166765</v>
      </c>
      <c r="Q121" s="20">
        <f t="shared" si="13"/>
        <v>1</v>
      </c>
      <c r="R121" s="23"/>
    </row>
    <row r="122" spans="1:18">
      <c r="A122" s="21">
        <v>7413</v>
      </c>
      <c r="B122" s="22">
        <f>INDEX(WeightUpdate!$I$6:$I$794,MATCH($A122*10+B$2,WeightUpdate!$A$6:$A$794,0))</f>
        <v>0.63179999999999847</v>
      </c>
      <c r="C122" s="22">
        <f>INDEX(WeightUpdate!$I$6:$I$794,MATCH($A122*10+C$2,WeightUpdate!$A$6:$A$794,0))</f>
        <v>0.92459999999999876</v>
      </c>
      <c r="D122" s="22">
        <f>INDEX(WeightUpdate!$I$6:$I$794,MATCH($A122*10+D$2,WeightUpdate!$A$6:$A$794,0))</f>
        <v>1.5304</v>
      </c>
      <c r="E122" s="23">
        <f>INDEX(WeightUpdate!$F$6:$F$794,MATCH($A122*10+E$2,WeightUpdate!$A$6:$A$794,0))</f>
        <v>302</v>
      </c>
      <c r="F122" s="23">
        <f>INDEX(WeightUpdate!$F$6:$F$794,MATCH($A122*10+F$2,WeightUpdate!$A$6:$A$794,0))</f>
        <v>125</v>
      </c>
      <c r="G122" s="23">
        <f>INDEX(WeightUpdate!$F$6:$F$794,MATCH($A122*10+G$2,WeightUpdate!$A$6:$A$794,0))</f>
        <v>144</v>
      </c>
      <c r="H122" s="23">
        <f t="shared" si="9"/>
        <v>571</v>
      </c>
      <c r="I122" s="22">
        <f>INDEX(WeightUpdate!$J$6:$J$794,MATCH($A122*10+I$2,WeightUpdate!$A$6:$A$794,0))</f>
        <v>0.3817117920446626</v>
      </c>
      <c r="J122" s="22">
        <f>INDEX(WeightUpdate!$J$6:$J$794,MATCH($A122*10+J$2,WeightUpdate!$A$6:$A$794,0))</f>
        <v>0.83514186344759411</v>
      </c>
      <c r="K122" s="22">
        <f>INDEX(WeightUpdate!$J$6:$J$794,MATCH($A122*10+K$2,WeightUpdate!$A$6:$A$794,0))</f>
        <v>1.3461735418929133</v>
      </c>
      <c r="L122" s="20">
        <f t="shared" si="7"/>
        <v>1</v>
      </c>
      <c r="M122" s="20">
        <f t="shared" si="8"/>
        <v>1</v>
      </c>
      <c r="N122" s="24">
        <f t="shared" si="10"/>
        <v>0.3817117920446626</v>
      </c>
      <c r="O122" s="24">
        <f t="shared" si="11"/>
        <v>0.83514186344759411</v>
      </c>
      <c r="P122" s="24">
        <f t="shared" si="12"/>
        <v>1.3461735418929133</v>
      </c>
      <c r="Q122" s="20">
        <f t="shared" si="13"/>
        <v>1</v>
      </c>
      <c r="R122" s="23"/>
    </row>
    <row r="123" spans="1:18">
      <c r="A123" s="21">
        <v>7414</v>
      </c>
      <c r="B123" s="22">
        <f>INDEX(WeightUpdate!$I$6:$I$794,MATCH($A123*10+B$2,WeightUpdate!$A$6:$A$794,0))</f>
        <v>0.6246999999999967</v>
      </c>
      <c r="C123" s="22">
        <f>INDEX(WeightUpdate!$I$6:$I$794,MATCH($A123*10+C$2,WeightUpdate!$A$6:$A$794,0))</f>
        <v>0.94490000000000074</v>
      </c>
      <c r="D123" s="22">
        <f>INDEX(WeightUpdate!$I$6:$I$794,MATCH($A123*10+D$2,WeightUpdate!$A$6:$A$794,0))</f>
        <v>1.4581000000000013</v>
      </c>
      <c r="E123" s="23">
        <f>INDEX(WeightUpdate!$F$6:$F$794,MATCH($A123*10+E$2,WeightUpdate!$A$6:$A$794,0))</f>
        <v>366</v>
      </c>
      <c r="F123" s="23">
        <f>INDEX(WeightUpdate!$F$6:$F$794,MATCH($A123*10+F$2,WeightUpdate!$A$6:$A$794,0))</f>
        <v>132</v>
      </c>
      <c r="G123" s="23">
        <f>INDEX(WeightUpdate!$F$6:$F$794,MATCH($A123*10+G$2,WeightUpdate!$A$6:$A$794,0))</f>
        <v>179</v>
      </c>
      <c r="H123" s="23">
        <f t="shared" si="9"/>
        <v>677</v>
      </c>
      <c r="I123" s="22">
        <f>INDEX(WeightUpdate!$J$6:$J$794,MATCH($A123*10+I$2,WeightUpdate!$A$6:$A$794,0))</f>
        <v>0.65714129528182175</v>
      </c>
      <c r="J123" s="22">
        <f>INDEX(WeightUpdate!$J$6:$J$794,MATCH($A123*10+J$2,WeightUpdate!$A$6:$A$794,0))</f>
        <v>1.1978811314607325</v>
      </c>
      <c r="K123" s="22">
        <f>INDEX(WeightUpdate!$J$6:$J$794,MATCH($A123*10+K$2,WeightUpdate!$A$6:$A$794,0))</f>
        <v>1.6872053145231525</v>
      </c>
      <c r="L123" s="20">
        <f t="shared" si="7"/>
        <v>1</v>
      </c>
      <c r="M123" s="20">
        <f t="shared" si="8"/>
        <v>1</v>
      </c>
      <c r="N123" s="24">
        <f t="shared" si="10"/>
        <v>0.65714129528182175</v>
      </c>
      <c r="O123" s="24">
        <f t="shared" si="11"/>
        <v>1.1978811314607325</v>
      </c>
      <c r="P123" s="24">
        <f t="shared" si="12"/>
        <v>1.6872053145231525</v>
      </c>
      <c r="Q123" s="20">
        <f t="shared" si="13"/>
        <v>1</v>
      </c>
      <c r="R123" s="23"/>
    </row>
    <row r="124" spans="1:18">
      <c r="A124" s="21">
        <v>8101</v>
      </c>
      <c r="B124" s="22">
        <f>INDEX(WeightUpdate!$I$6:$I$794,MATCH($A124*10+B$2,WeightUpdate!$A$6:$A$794,0))</f>
        <v>2.9115000000000002</v>
      </c>
      <c r="C124" s="22">
        <f>INDEX(WeightUpdate!$I$6:$I$794,MATCH($A124*10+C$2,WeightUpdate!$A$6:$A$794,0))</f>
        <v>3.2498</v>
      </c>
      <c r="D124" s="22">
        <f>INDEX(WeightUpdate!$I$6:$I$794,MATCH($A124*10+D$2,WeightUpdate!$A$6:$A$794,0))</f>
        <v>4.5650306582000004</v>
      </c>
      <c r="E124" s="23">
        <f>INDEX(WeightUpdate!$F$6:$F$794,MATCH($A124*10+E$2,WeightUpdate!$A$6:$A$794,0))</f>
        <v>6</v>
      </c>
      <c r="F124" s="23">
        <f>INDEX(WeightUpdate!$F$6:$F$794,MATCH($A124*10+F$2,WeightUpdate!$A$6:$A$794,0))</f>
        <v>2</v>
      </c>
      <c r="G124" s="23">
        <f>INDEX(WeightUpdate!$F$6:$F$794,MATCH($A124*10+G$2,WeightUpdate!$A$6:$A$794,0))</f>
        <v>1</v>
      </c>
      <c r="H124" s="23">
        <f t="shared" si="9"/>
        <v>9</v>
      </c>
      <c r="I124" s="22">
        <f>INDEX(WeightUpdate!$J$6:$J$794,MATCH($A124*10+I$2,WeightUpdate!$A$6:$A$794,0))</f>
        <v>3.2144755324568743</v>
      </c>
      <c r="J124" s="22">
        <f>INDEX(WeightUpdate!$J$6:$J$794,MATCH($A124*10+J$2,WeightUpdate!$A$6:$A$794,0))</f>
        <v>3.8887459131576616</v>
      </c>
      <c r="K124" s="22">
        <f>INDEX(WeightUpdate!$J$6:$J$794,MATCH($A124*10+K$2,WeightUpdate!$A$6:$A$794,0))</f>
        <v>6.6836569800985828</v>
      </c>
      <c r="L124" s="20">
        <f t="shared" si="7"/>
        <v>1</v>
      </c>
      <c r="M124" s="20">
        <f t="shared" si="8"/>
        <v>1</v>
      </c>
      <c r="N124" s="24">
        <f t="shared" si="10"/>
        <v>3.2144755324568743</v>
      </c>
      <c r="O124" s="24">
        <f t="shared" si="11"/>
        <v>3.8887459131576616</v>
      </c>
      <c r="P124" s="24">
        <f t="shared" si="12"/>
        <v>6.6836569800985828</v>
      </c>
      <c r="Q124" s="20">
        <f t="shared" si="13"/>
        <v>1</v>
      </c>
      <c r="R124" s="23"/>
    </row>
    <row r="125" spans="1:18">
      <c r="A125" s="21">
        <v>8102</v>
      </c>
      <c r="B125" s="22">
        <f>INDEX(WeightUpdate!$I$6:$I$794,MATCH($A125*10+B$2,WeightUpdate!$A$6:$A$794,0))</f>
        <v>1.1758999999999999</v>
      </c>
      <c r="C125" s="22">
        <f>INDEX(WeightUpdate!$I$6:$I$794,MATCH($A125*10+C$2,WeightUpdate!$A$6:$A$794,0))</f>
        <v>1.9305999999999994</v>
      </c>
      <c r="D125" s="22">
        <f>INDEX(WeightUpdate!$I$6:$I$794,MATCH($A125*10+D$2,WeightUpdate!$A$6:$A$794,0))</f>
        <v>3.4962</v>
      </c>
      <c r="E125" s="23">
        <f>INDEX(WeightUpdate!$F$6:$F$794,MATCH($A125*10+E$2,WeightUpdate!$A$6:$A$794,0))</f>
        <v>1</v>
      </c>
      <c r="F125" s="23">
        <f>INDEX(WeightUpdate!$F$6:$F$794,MATCH($A125*10+F$2,WeightUpdate!$A$6:$A$794,0))</f>
        <v>3</v>
      </c>
      <c r="G125" s="23">
        <f>INDEX(WeightUpdate!$F$6:$F$794,MATCH($A125*10+G$2,WeightUpdate!$A$6:$A$794,0))</f>
        <v>14</v>
      </c>
      <c r="H125" s="23">
        <f t="shared" si="9"/>
        <v>18</v>
      </c>
      <c r="I125" s="22">
        <f>INDEX(WeightUpdate!$J$6:$J$794,MATCH($A125*10+I$2,WeightUpdate!$A$6:$A$794,0))</f>
        <v>1.0341654219022172</v>
      </c>
      <c r="J125" s="22">
        <f>INDEX(WeightUpdate!$J$6:$J$794,MATCH($A125*10+J$2,WeightUpdate!$A$6:$A$794,0))</f>
        <v>2.8338384527419644</v>
      </c>
      <c r="K125" s="22">
        <f>INDEX(WeightUpdate!$J$6:$J$794,MATCH($A125*10+K$2,WeightUpdate!$A$6:$A$794,0))</f>
        <v>3.4349645308297281</v>
      </c>
      <c r="L125" s="20">
        <f t="shared" si="7"/>
        <v>1</v>
      </c>
      <c r="M125" s="20">
        <f t="shared" si="8"/>
        <v>3</v>
      </c>
      <c r="N125" s="24">
        <f t="shared" si="10"/>
        <v>1.0341654219022172</v>
      </c>
      <c r="O125" s="24">
        <f t="shared" si="11"/>
        <v>2.8338384527419644</v>
      </c>
      <c r="P125" s="24">
        <f t="shared" si="12"/>
        <v>3.4349645308297281</v>
      </c>
      <c r="Q125" s="20">
        <f t="shared" si="13"/>
        <v>1</v>
      </c>
      <c r="R125" s="23"/>
    </row>
    <row r="126" spans="1:18">
      <c r="A126" s="21">
        <v>8104</v>
      </c>
      <c r="B126" s="22">
        <f>INDEX(WeightUpdate!$I$6:$I$794,MATCH($A126*10+B$2,WeightUpdate!$A$6:$A$794,0))</f>
        <v>1.9843000000000057</v>
      </c>
      <c r="C126" s="22">
        <f>INDEX(WeightUpdate!$I$6:$I$794,MATCH($A126*10+C$2,WeightUpdate!$A$6:$A$794,0))</f>
        <v>2.1653000000000011</v>
      </c>
      <c r="D126" s="22">
        <f>INDEX(WeightUpdate!$I$6:$I$794,MATCH($A126*10+D$2,WeightUpdate!$A$6:$A$794,0))</f>
        <v>3.1831999999999998</v>
      </c>
      <c r="E126" s="23">
        <f>INDEX(WeightUpdate!$F$6:$F$794,MATCH($A126*10+E$2,WeightUpdate!$A$6:$A$794,0))</f>
        <v>93</v>
      </c>
      <c r="F126" s="23">
        <f>INDEX(WeightUpdate!$F$6:$F$794,MATCH($A126*10+F$2,WeightUpdate!$A$6:$A$794,0))</f>
        <v>71</v>
      </c>
      <c r="G126" s="23">
        <f>INDEX(WeightUpdate!$F$6:$F$794,MATCH($A126*10+G$2,WeightUpdate!$A$6:$A$794,0))</f>
        <v>10</v>
      </c>
      <c r="H126" s="23">
        <f t="shared" si="9"/>
        <v>174</v>
      </c>
      <c r="I126" s="22">
        <f>INDEX(WeightUpdate!$J$6:$J$794,MATCH($A126*10+I$2,WeightUpdate!$A$6:$A$794,0))</f>
        <v>2.0225600861063819</v>
      </c>
      <c r="J126" s="22">
        <f>INDEX(WeightUpdate!$J$6:$J$794,MATCH($A126*10+J$2,WeightUpdate!$A$6:$A$794,0))</f>
        <v>2.7333427142337383</v>
      </c>
      <c r="K126" s="22">
        <f>INDEX(WeightUpdate!$J$6:$J$794,MATCH($A126*10+K$2,WeightUpdate!$A$6:$A$794,0))</f>
        <v>4.0216180029714792</v>
      </c>
      <c r="L126" s="20">
        <f t="shared" si="7"/>
        <v>1</v>
      </c>
      <c r="M126" s="20">
        <f t="shared" si="8"/>
        <v>1</v>
      </c>
      <c r="N126" s="24">
        <f t="shared" si="10"/>
        <v>2.0225600861063819</v>
      </c>
      <c r="O126" s="24">
        <f t="shared" si="11"/>
        <v>2.7333427142337383</v>
      </c>
      <c r="P126" s="24">
        <f t="shared" si="12"/>
        <v>4.0216180029714792</v>
      </c>
      <c r="Q126" s="20">
        <f t="shared" si="13"/>
        <v>1</v>
      </c>
      <c r="R126" s="23"/>
    </row>
    <row r="127" spans="1:18">
      <c r="A127" s="21">
        <v>8105</v>
      </c>
      <c r="B127" s="22">
        <f>INDEX(WeightUpdate!$I$6:$I$794,MATCH($A127*10+B$2,WeightUpdate!$A$6:$A$794,0))</f>
        <v>1.6932000000000005</v>
      </c>
      <c r="C127" s="22">
        <f>INDEX(WeightUpdate!$I$6:$I$794,MATCH($A127*10+C$2,WeightUpdate!$A$6:$A$794,0))</f>
        <v>1.9569000000000001</v>
      </c>
      <c r="D127" s="22">
        <f>INDEX(WeightUpdate!$I$6:$I$794,MATCH($A127*10+D$2,WeightUpdate!$A$6:$A$794,0))</f>
        <v>3.3331</v>
      </c>
      <c r="E127" s="23">
        <f>INDEX(WeightUpdate!$F$6:$F$794,MATCH($A127*10+E$2,WeightUpdate!$A$6:$A$794,0))</f>
        <v>1</v>
      </c>
      <c r="F127" s="23">
        <f>INDEX(WeightUpdate!$F$6:$F$794,MATCH($A127*10+F$2,WeightUpdate!$A$6:$A$794,0))</f>
        <v>2</v>
      </c>
      <c r="G127" s="23">
        <f>INDEX(WeightUpdate!$F$6:$F$794,MATCH($A127*10+G$2,WeightUpdate!$A$6:$A$794,0))</f>
        <v>0</v>
      </c>
      <c r="H127" s="23">
        <f t="shared" si="9"/>
        <v>3</v>
      </c>
      <c r="I127" s="22">
        <f>INDEX(WeightUpdate!$J$6:$J$794,MATCH($A127*10+I$2,WeightUpdate!$A$6:$A$794,0))</f>
        <v>1.8195130034922453</v>
      </c>
      <c r="J127" s="22">
        <f>INDEX(WeightUpdate!$J$6:$J$794,MATCH($A127*10+J$2,WeightUpdate!$A$6:$A$794,0))</f>
        <v>2.1378991008163775</v>
      </c>
      <c r="K127" s="22">
        <f>INDEX(WeightUpdate!$J$6:$J$794,MATCH($A127*10+K$2,WeightUpdate!$A$6:$A$794,0))</f>
        <v>3.3331</v>
      </c>
      <c r="L127" s="20">
        <f t="shared" si="7"/>
        <v>1</v>
      </c>
      <c r="M127" s="20">
        <f t="shared" si="8"/>
        <v>2</v>
      </c>
      <c r="N127" s="24">
        <f t="shared" si="10"/>
        <v>1.8195130034922453</v>
      </c>
      <c r="O127" s="24">
        <f t="shared" si="11"/>
        <v>2.1378991008163775</v>
      </c>
      <c r="P127" s="24">
        <f t="shared" si="12"/>
        <v>3.3331</v>
      </c>
      <c r="Q127" s="20">
        <f t="shared" si="13"/>
        <v>1</v>
      </c>
      <c r="R127" s="23"/>
    </row>
    <row r="128" spans="1:18">
      <c r="A128" s="21">
        <v>8106</v>
      </c>
      <c r="B128" s="22">
        <f>INDEX(WeightUpdate!$I$6:$I$794,MATCH($A128*10+B$2,WeightUpdate!$A$6:$A$794,0))</f>
        <v>4.4271000000000003</v>
      </c>
      <c r="C128" s="22">
        <f>INDEX(WeightUpdate!$I$6:$I$794,MATCH($A128*10+C$2,WeightUpdate!$A$6:$A$794,0))</f>
        <v>5.3174999999999999</v>
      </c>
      <c r="D128" s="22">
        <f>INDEX(WeightUpdate!$I$6:$I$794,MATCH($A128*10+D$2,WeightUpdate!$A$6:$A$794,0))</f>
        <v>7.8845227479000002</v>
      </c>
      <c r="E128" s="23">
        <f>INDEX(WeightUpdate!$F$6:$F$794,MATCH($A128*10+E$2,WeightUpdate!$A$6:$A$794,0))</f>
        <v>2</v>
      </c>
      <c r="F128" s="23">
        <f>INDEX(WeightUpdate!$F$6:$F$794,MATCH($A128*10+F$2,WeightUpdate!$A$6:$A$794,0))</f>
        <v>4</v>
      </c>
      <c r="G128" s="23">
        <f>INDEX(WeightUpdate!$F$6:$F$794,MATCH($A128*10+G$2,WeightUpdate!$A$6:$A$794,0))</f>
        <v>1</v>
      </c>
      <c r="H128" s="23">
        <f t="shared" si="9"/>
        <v>7</v>
      </c>
      <c r="I128" s="22">
        <f>INDEX(WeightUpdate!$J$6:$J$794,MATCH($A128*10+I$2,WeightUpdate!$A$6:$A$794,0))</f>
        <v>4.9933564855069559</v>
      </c>
      <c r="J128" s="22">
        <f>INDEX(WeightUpdate!$J$6:$J$794,MATCH($A128*10+J$2,WeightUpdate!$A$6:$A$794,0))</f>
        <v>5.5575295325348044</v>
      </c>
      <c r="K128" s="22">
        <f>INDEX(WeightUpdate!$J$6:$J$794,MATCH($A128*10+K$2,WeightUpdate!$A$6:$A$794,0))</f>
        <v>7.5327660161450058</v>
      </c>
      <c r="L128" s="20">
        <f t="shared" si="7"/>
        <v>1</v>
      </c>
      <c r="M128" s="20">
        <f t="shared" si="8"/>
        <v>2</v>
      </c>
      <c r="N128" s="24">
        <f t="shared" si="10"/>
        <v>4.9933564855069559</v>
      </c>
      <c r="O128" s="24">
        <f t="shared" si="11"/>
        <v>5.5575295325348044</v>
      </c>
      <c r="P128" s="24">
        <f t="shared" si="12"/>
        <v>7.5327660161450058</v>
      </c>
      <c r="Q128" s="20">
        <f t="shared" si="13"/>
        <v>1</v>
      </c>
      <c r="R128" s="23"/>
    </row>
    <row r="129" spans="1:18">
      <c r="A129" s="21">
        <v>8107</v>
      </c>
      <c r="B129" s="22">
        <f>INDEX(WeightUpdate!$I$6:$I$794,MATCH($A129*10+B$2,WeightUpdate!$A$6:$A$794,0))</f>
        <v>2.3392000000000039</v>
      </c>
      <c r="C129" s="22">
        <f>INDEX(WeightUpdate!$I$6:$I$794,MATCH($A129*10+C$2,WeightUpdate!$A$6:$A$794,0))</f>
        <v>3.1337999999999995</v>
      </c>
      <c r="D129" s="22">
        <f>INDEX(WeightUpdate!$I$6:$I$794,MATCH($A129*10+D$2,WeightUpdate!$A$6:$A$794,0))</f>
        <v>6.3838999999999997</v>
      </c>
      <c r="E129" s="23">
        <f>INDEX(WeightUpdate!$F$6:$F$794,MATCH($A129*10+E$2,WeightUpdate!$A$6:$A$794,0))</f>
        <v>146</v>
      </c>
      <c r="F129" s="23">
        <f>INDEX(WeightUpdate!$F$6:$F$794,MATCH($A129*10+F$2,WeightUpdate!$A$6:$A$794,0))</f>
        <v>46</v>
      </c>
      <c r="G129" s="23">
        <f>INDEX(WeightUpdate!$F$6:$F$794,MATCH($A129*10+G$2,WeightUpdate!$A$6:$A$794,0))</f>
        <v>16</v>
      </c>
      <c r="H129" s="23">
        <f t="shared" si="9"/>
        <v>208</v>
      </c>
      <c r="I129" s="22">
        <f>INDEX(WeightUpdate!$J$6:$J$794,MATCH($A129*10+I$2,WeightUpdate!$A$6:$A$794,0))</f>
        <v>2.7203937189190808</v>
      </c>
      <c r="J129" s="22">
        <f>INDEX(WeightUpdate!$J$6:$J$794,MATCH($A129*10+J$2,WeightUpdate!$A$6:$A$794,0))</f>
        <v>3.2772907728119045</v>
      </c>
      <c r="K129" s="22">
        <f>INDEX(WeightUpdate!$J$6:$J$794,MATCH($A129*10+K$2,WeightUpdate!$A$6:$A$794,0))</f>
        <v>5.4184435920270069</v>
      </c>
      <c r="L129" s="20">
        <f t="shared" si="7"/>
        <v>1</v>
      </c>
      <c r="M129" s="20">
        <f t="shared" si="8"/>
        <v>1</v>
      </c>
      <c r="N129" s="24">
        <f t="shared" si="10"/>
        <v>2.7203937189190808</v>
      </c>
      <c r="O129" s="24">
        <f t="shared" si="11"/>
        <v>3.2772907728119045</v>
      </c>
      <c r="P129" s="24">
        <f t="shared" si="12"/>
        <v>5.4184435920270069</v>
      </c>
      <c r="Q129" s="20">
        <f t="shared" si="13"/>
        <v>1</v>
      </c>
      <c r="R129" s="23"/>
    </row>
    <row r="130" spans="1:18">
      <c r="A130" s="21">
        <v>8110</v>
      </c>
      <c r="B130" s="22">
        <f>INDEX(WeightUpdate!$I$6:$I$794,MATCH($A130*10+B$2,WeightUpdate!$A$6:$A$794,0))</f>
        <v>1.3783999999999994</v>
      </c>
      <c r="C130" s="22">
        <f>INDEX(WeightUpdate!$I$6:$I$794,MATCH($A130*10+C$2,WeightUpdate!$A$6:$A$794,0))</f>
        <v>1.8556999999999999</v>
      </c>
      <c r="D130" s="22">
        <f>INDEX(WeightUpdate!$I$6:$I$794,MATCH($A130*10+D$2,WeightUpdate!$A$6:$A$794,0))</f>
        <v>2.7898837409000001</v>
      </c>
      <c r="E130" s="23">
        <f>INDEX(WeightUpdate!$F$6:$F$794,MATCH($A130*10+E$2,WeightUpdate!$A$6:$A$794,0))</f>
        <v>37</v>
      </c>
      <c r="F130" s="23">
        <f>INDEX(WeightUpdate!$F$6:$F$794,MATCH($A130*10+F$2,WeightUpdate!$A$6:$A$794,0))</f>
        <v>40</v>
      </c>
      <c r="G130" s="23">
        <f>INDEX(WeightUpdate!$F$6:$F$794,MATCH($A130*10+G$2,WeightUpdate!$A$6:$A$794,0))</f>
        <v>3</v>
      </c>
      <c r="H130" s="23">
        <f t="shared" si="9"/>
        <v>80</v>
      </c>
      <c r="I130" s="22">
        <f>INDEX(WeightUpdate!$J$6:$J$794,MATCH($A130*10+I$2,WeightUpdate!$A$6:$A$794,0))</f>
        <v>1.978853116432036</v>
      </c>
      <c r="J130" s="22">
        <f>INDEX(WeightUpdate!$J$6:$J$794,MATCH($A130*10+J$2,WeightUpdate!$A$6:$A$794,0))</f>
        <v>1.8445519774020533</v>
      </c>
      <c r="K130" s="22">
        <f>INDEX(WeightUpdate!$J$6:$J$794,MATCH($A130*10+K$2,WeightUpdate!$A$6:$A$794,0))</f>
        <v>2.8197106747038005</v>
      </c>
      <c r="L130" s="20">
        <f t="shared" si="7"/>
        <v>0</v>
      </c>
      <c r="M130" s="20">
        <f t="shared" si="8"/>
        <v>2</v>
      </c>
      <c r="N130" s="24">
        <f t="shared" si="10"/>
        <v>1.3701193326782288</v>
      </c>
      <c r="O130" s="24">
        <f t="shared" si="11"/>
        <v>1.8445519774020533</v>
      </c>
      <c r="P130" s="24">
        <f t="shared" si="12"/>
        <v>2.7731236573793896</v>
      </c>
      <c r="Q130" s="20">
        <f t="shared" si="13"/>
        <v>1</v>
      </c>
      <c r="R130" s="23"/>
    </row>
    <row r="131" spans="1:18">
      <c r="A131" s="21">
        <v>8120</v>
      </c>
      <c r="B131" s="22">
        <f>INDEX(WeightUpdate!$I$6:$I$794,MATCH($A131*10+B$2,WeightUpdate!$A$6:$A$794,0))</f>
        <v>1.3620999999999988</v>
      </c>
      <c r="C131" s="22">
        <f>INDEX(WeightUpdate!$I$6:$I$794,MATCH($A131*10+C$2,WeightUpdate!$A$6:$A$794,0))</f>
        <v>1.7529999999999981</v>
      </c>
      <c r="D131" s="22">
        <f>INDEX(WeightUpdate!$I$6:$I$794,MATCH($A131*10+D$2,WeightUpdate!$A$6:$A$794,0))</f>
        <v>3.0279999999999991</v>
      </c>
      <c r="E131" s="23">
        <f>INDEX(WeightUpdate!$F$6:$F$794,MATCH($A131*10+E$2,WeightUpdate!$A$6:$A$794,0))</f>
        <v>143</v>
      </c>
      <c r="F131" s="23">
        <f>INDEX(WeightUpdate!$F$6:$F$794,MATCH($A131*10+F$2,WeightUpdate!$A$6:$A$794,0))</f>
        <v>58</v>
      </c>
      <c r="G131" s="23">
        <f>INDEX(WeightUpdate!$F$6:$F$794,MATCH($A131*10+G$2,WeightUpdate!$A$6:$A$794,0))</f>
        <v>31</v>
      </c>
      <c r="H131" s="23">
        <f t="shared" si="9"/>
        <v>232</v>
      </c>
      <c r="I131" s="22">
        <f>INDEX(WeightUpdate!$J$6:$J$794,MATCH($A131*10+I$2,WeightUpdate!$A$6:$A$794,0))</f>
        <v>1.4009027150951863</v>
      </c>
      <c r="J131" s="22">
        <f>INDEX(WeightUpdate!$J$6:$J$794,MATCH($A131*10+J$2,WeightUpdate!$A$6:$A$794,0))</f>
        <v>2.1800457755760303</v>
      </c>
      <c r="K131" s="22">
        <f>INDEX(WeightUpdate!$J$6:$J$794,MATCH($A131*10+K$2,WeightUpdate!$A$6:$A$794,0))</f>
        <v>4.0374380144211459</v>
      </c>
      <c r="L131" s="20">
        <f t="shared" ref="L131:L194" si="14">AND(I131&lt;J131,J131&lt;K131)*1</f>
        <v>1</v>
      </c>
      <c r="M131" s="20">
        <f t="shared" ref="M131:M194" si="15">MATCH(MAX(E131:G131),E131:G131,0)</f>
        <v>1</v>
      </c>
      <c r="N131" s="24">
        <f t="shared" si="10"/>
        <v>1.4009027150951863</v>
      </c>
      <c r="O131" s="24">
        <f t="shared" si="11"/>
        <v>2.1800457755760303</v>
      </c>
      <c r="P131" s="24">
        <f t="shared" si="12"/>
        <v>4.0374380144211459</v>
      </c>
      <c r="Q131" s="20">
        <f t="shared" si="13"/>
        <v>1</v>
      </c>
      <c r="R131" s="23"/>
    </row>
    <row r="132" spans="1:18">
      <c r="A132" s="21">
        <v>8130</v>
      </c>
      <c r="B132" s="22">
        <f>INDEX(WeightUpdate!$I$6:$I$794,MATCH($A132*10+B$2,WeightUpdate!$A$6:$A$794,0))</f>
        <v>0.9693000000000016</v>
      </c>
      <c r="C132" s="22">
        <f>INDEX(WeightUpdate!$I$6:$I$794,MATCH($A132*10+C$2,WeightUpdate!$A$6:$A$794,0))</f>
        <v>1.428199999999999</v>
      </c>
      <c r="D132" s="22">
        <f>INDEX(WeightUpdate!$I$6:$I$794,MATCH($A132*10+D$2,WeightUpdate!$A$6:$A$794,0))</f>
        <v>2.1305999999999998</v>
      </c>
      <c r="E132" s="23">
        <f>INDEX(WeightUpdate!$F$6:$F$794,MATCH($A132*10+E$2,WeightUpdate!$A$6:$A$794,0))</f>
        <v>224</v>
      </c>
      <c r="F132" s="23">
        <f>INDEX(WeightUpdate!$F$6:$F$794,MATCH($A132*10+F$2,WeightUpdate!$A$6:$A$794,0))</f>
        <v>19</v>
      </c>
      <c r="G132" s="23">
        <f>INDEX(WeightUpdate!$F$6:$F$794,MATCH($A132*10+G$2,WeightUpdate!$A$6:$A$794,0))</f>
        <v>27</v>
      </c>
      <c r="H132" s="23">
        <f t="shared" ref="H132:H195" si="16">E132+F132+G132</f>
        <v>270</v>
      </c>
      <c r="I132" s="22">
        <f>INDEX(WeightUpdate!$J$6:$J$794,MATCH($A132*10+I$2,WeightUpdate!$A$6:$A$794,0))</f>
        <v>0.82190693412973004</v>
      </c>
      <c r="J132" s="22">
        <f>INDEX(WeightUpdate!$J$6:$J$794,MATCH($A132*10+J$2,WeightUpdate!$A$6:$A$794,0))</f>
        <v>1.1019194322983998</v>
      </c>
      <c r="K132" s="22">
        <f>INDEX(WeightUpdate!$J$6:$J$794,MATCH($A132*10+K$2,WeightUpdate!$A$6:$A$794,0))</f>
        <v>1.5106679014075461</v>
      </c>
      <c r="L132" s="20">
        <f t="shared" si="14"/>
        <v>1</v>
      </c>
      <c r="M132" s="20">
        <f t="shared" si="15"/>
        <v>1</v>
      </c>
      <c r="N132" s="24">
        <f t="shared" ref="N132:N195" si="17">MIN(MAX(I132:K132)*1,IF($L132=0,IF($M132=1,I132,IF($M132=2,J132*B132/C132,K132*B132/D132)),I132))</f>
        <v>0.82190693412973004</v>
      </c>
      <c r="O132" s="24">
        <f t="shared" ref="O132:O195" si="18">MIN(MAX(I132:K132)*1.1,IF($L132=0,IF($M132=1,I132*C132/B132,IF($M132=2,J132,K132*C132/D132)),J132))</f>
        <v>1.1019194322983998</v>
      </c>
      <c r="P132" s="24">
        <f t="shared" ref="P132:P195" si="19">MIN(MAX(I132:K132)*1.2,IF($L132=0,IF($M132=1,I132*D132/B132,IF($M132=2,J132*D132/C132,K132)),K132))</f>
        <v>1.5106679014075461</v>
      </c>
      <c r="Q132" s="20">
        <f t="shared" ref="Q132:Q195" si="20">AND(N132&lt;O132,O132&lt;P132)*1</f>
        <v>1</v>
      </c>
      <c r="R132" s="23"/>
    </row>
    <row r="133" spans="1:18">
      <c r="A133" s="21">
        <v>8140</v>
      </c>
      <c r="B133" s="22">
        <f>INDEX(WeightUpdate!$I$6:$I$794,MATCH($A133*10+B$2,WeightUpdate!$A$6:$A$794,0))</f>
        <v>0.89829999999999999</v>
      </c>
      <c r="C133" s="22">
        <f>INDEX(WeightUpdate!$I$6:$I$794,MATCH($A133*10+C$2,WeightUpdate!$A$6:$A$794,0))</f>
        <v>1.4784999999999979</v>
      </c>
      <c r="D133" s="22">
        <f>INDEX(WeightUpdate!$I$6:$I$794,MATCH($A133*10+D$2,WeightUpdate!$A$6:$A$794,0))</f>
        <v>2.7073999999999998</v>
      </c>
      <c r="E133" s="23">
        <f>INDEX(WeightUpdate!$F$6:$F$794,MATCH($A133*10+E$2,WeightUpdate!$A$6:$A$794,0))</f>
        <v>505</v>
      </c>
      <c r="F133" s="23">
        <f>INDEX(WeightUpdate!$F$6:$F$794,MATCH($A133*10+F$2,WeightUpdate!$A$6:$A$794,0))</f>
        <v>29</v>
      </c>
      <c r="G133" s="23">
        <f>INDEX(WeightUpdate!$F$6:$F$794,MATCH($A133*10+G$2,WeightUpdate!$A$6:$A$794,0))</f>
        <v>9</v>
      </c>
      <c r="H133" s="23">
        <f t="shared" si="16"/>
        <v>543</v>
      </c>
      <c r="I133" s="22">
        <f>INDEX(WeightUpdate!$J$6:$J$794,MATCH($A133*10+I$2,WeightUpdate!$A$6:$A$794,0))</f>
        <v>0.46595660363840286</v>
      </c>
      <c r="J133" s="22">
        <f>INDEX(WeightUpdate!$J$6:$J$794,MATCH($A133*10+J$2,WeightUpdate!$A$6:$A$794,0))</f>
        <v>0.77846327457623432</v>
      </c>
      <c r="K133" s="22">
        <f>INDEX(WeightUpdate!$J$6:$J$794,MATCH($A133*10+K$2,WeightUpdate!$A$6:$A$794,0))</f>
        <v>1.9314981819817749</v>
      </c>
      <c r="L133" s="20">
        <f t="shared" si="14"/>
        <v>1</v>
      </c>
      <c r="M133" s="20">
        <f t="shared" si="15"/>
        <v>1</v>
      </c>
      <c r="N133" s="24">
        <f t="shared" si="17"/>
        <v>0.46595660363840286</v>
      </c>
      <c r="O133" s="24">
        <f t="shared" si="18"/>
        <v>0.77846327457623432</v>
      </c>
      <c r="P133" s="24">
        <f t="shared" si="19"/>
        <v>1.9314981819817749</v>
      </c>
      <c r="Q133" s="20">
        <f t="shared" si="20"/>
        <v>1</v>
      </c>
      <c r="R133" s="23"/>
    </row>
    <row r="134" spans="1:18">
      <c r="A134" s="21">
        <v>8150</v>
      </c>
      <c r="B134" s="22">
        <f>INDEX(WeightUpdate!$I$6:$I$794,MATCH($A134*10+B$2,WeightUpdate!$A$6:$A$794,0))</f>
        <v>0.84609999999999752</v>
      </c>
      <c r="C134" s="22">
        <f>INDEX(WeightUpdate!$I$6:$I$794,MATCH($A134*10+C$2,WeightUpdate!$A$6:$A$794,0))</f>
        <v>1.4164999999999994</v>
      </c>
      <c r="D134" s="22">
        <f>INDEX(WeightUpdate!$I$6:$I$794,MATCH($A134*10+D$2,WeightUpdate!$A$6:$A$794,0))</f>
        <v>3.0912000000000002</v>
      </c>
      <c r="E134" s="23">
        <f>INDEX(WeightUpdate!$F$6:$F$794,MATCH($A134*10+E$2,WeightUpdate!$A$6:$A$794,0))</f>
        <v>438</v>
      </c>
      <c r="F134" s="23">
        <f>INDEX(WeightUpdate!$F$6:$F$794,MATCH($A134*10+F$2,WeightUpdate!$A$6:$A$794,0))</f>
        <v>49</v>
      </c>
      <c r="G134" s="23">
        <f>INDEX(WeightUpdate!$F$6:$F$794,MATCH($A134*10+G$2,WeightUpdate!$A$6:$A$794,0))</f>
        <v>16</v>
      </c>
      <c r="H134" s="23">
        <f t="shared" si="16"/>
        <v>503</v>
      </c>
      <c r="I134" s="22">
        <f>INDEX(WeightUpdate!$J$6:$J$794,MATCH($A134*10+I$2,WeightUpdate!$A$6:$A$794,0))</f>
        <v>0.56437580630417128</v>
      </c>
      <c r="J134" s="22">
        <f>INDEX(WeightUpdate!$J$6:$J$794,MATCH($A134*10+J$2,WeightUpdate!$A$6:$A$794,0))</f>
        <v>1.0362860549439161</v>
      </c>
      <c r="K134" s="22">
        <f>INDEX(WeightUpdate!$J$6:$J$794,MATCH($A134*10+K$2,WeightUpdate!$A$6:$A$794,0))</f>
        <v>3.0810652681122028</v>
      </c>
      <c r="L134" s="20">
        <f t="shared" si="14"/>
        <v>1</v>
      </c>
      <c r="M134" s="20">
        <f t="shared" si="15"/>
        <v>1</v>
      </c>
      <c r="N134" s="24">
        <f t="shared" si="17"/>
        <v>0.56437580630417128</v>
      </c>
      <c r="O134" s="24">
        <f t="shared" si="18"/>
        <v>1.0362860549439161</v>
      </c>
      <c r="P134" s="24">
        <f t="shared" si="19"/>
        <v>3.0810652681122028</v>
      </c>
      <c r="Q134" s="20">
        <f t="shared" si="20"/>
        <v>1</v>
      </c>
      <c r="R134" s="23"/>
    </row>
    <row r="135" spans="1:18">
      <c r="A135" s="21">
        <v>8160</v>
      </c>
      <c r="B135" s="22">
        <f>INDEX(WeightUpdate!$I$6:$I$794,MATCH($A135*10+B$2,WeightUpdate!$A$6:$A$794,0))</f>
        <v>0.95960000000001178</v>
      </c>
      <c r="C135" s="22">
        <f>INDEX(WeightUpdate!$I$6:$I$794,MATCH($A135*10+C$2,WeightUpdate!$A$6:$A$794,0))</f>
        <v>1.644299999999995</v>
      </c>
      <c r="D135" s="22">
        <f>INDEX(WeightUpdate!$I$6:$I$794,MATCH($A135*10+D$2,WeightUpdate!$A$6:$A$794,0))</f>
        <v>3.3434999999999993</v>
      </c>
      <c r="E135" s="23">
        <f>INDEX(WeightUpdate!$F$6:$F$794,MATCH($A135*10+E$2,WeightUpdate!$A$6:$A$794,0))</f>
        <v>437</v>
      </c>
      <c r="F135" s="23">
        <f>INDEX(WeightUpdate!$F$6:$F$794,MATCH($A135*10+F$2,WeightUpdate!$A$6:$A$794,0))</f>
        <v>112</v>
      </c>
      <c r="G135" s="23">
        <f>INDEX(WeightUpdate!$F$6:$F$794,MATCH($A135*10+G$2,WeightUpdate!$A$6:$A$794,0))</f>
        <v>48</v>
      </c>
      <c r="H135" s="23">
        <f t="shared" si="16"/>
        <v>597</v>
      </c>
      <c r="I135" s="22">
        <f>INDEX(WeightUpdate!$J$6:$J$794,MATCH($A135*10+I$2,WeightUpdate!$A$6:$A$794,0))</f>
        <v>1.1876778270922705</v>
      </c>
      <c r="J135" s="22">
        <f>INDEX(WeightUpdate!$J$6:$J$794,MATCH($A135*10+J$2,WeightUpdate!$A$6:$A$794,0))</f>
        <v>1.8492775936484802</v>
      </c>
      <c r="K135" s="22">
        <f>INDEX(WeightUpdate!$J$6:$J$794,MATCH($A135*10+K$2,WeightUpdate!$A$6:$A$794,0))</f>
        <v>4.6515834166386307</v>
      </c>
      <c r="L135" s="20">
        <f t="shared" si="14"/>
        <v>1</v>
      </c>
      <c r="M135" s="20">
        <f t="shared" si="15"/>
        <v>1</v>
      </c>
      <c r="N135" s="24">
        <f t="shared" si="17"/>
        <v>1.1876778270922705</v>
      </c>
      <c r="O135" s="24">
        <f t="shared" si="18"/>
        <v>1.8492775936484802</v>
      </c>
      <c r="P135" s="24">
        <f t="shared" si="19"/>
        <v>4.6515834166386307</v>
      </c>
      <c r="Q135" s="20">
        <f t="shared" si="20"/>
        <v>1</v>
      </c>
      <c r="R135" s="23"/>
    </row>
    <row r="136" spans="1:18">
      <c r="A136" s="21">
        <v>8170</v>
      </c>
      <c r="B136" s="22">
        <f>INDEX(WeightUpdate!$I$6:$I$794,MATCH($A136*10+B$2,WeightUpdate!$A$6:$A$794,0))</f>
        <v>1.1074000000000384</v>
      </c>
      <c r="C136" s="22">
        <f>INDEX(WeightUpdate!$I$6:$I$794,MATCH($A136*10+C$2,WeightUpdate!$A$6:$A$794,0))</f>
        <v>1.6204999999999978</v>
      </c>
      <c r="D136" s="22">
        <f>INDEX(WeightUpdate!$I$6:$I$794,MATCH($A136*10+D$2,WeightUpdate!$A$6:$A$794,0))</f>
        <v>3.0760999999999998</v>
      </c>
      <c r="E136" s="23">
        <f>INDEX(WeightUpdate!$F$6:$F$794,MATCH($A136*10+E$2,WeightUpdate!$A$6:$A$794,0))</f>
        <v>1588</v>
      </c>
      <c r="F136" s="23">
        <f>INDEX(WeightUpdate!$F$6:$F$794,MATCH($A136*10+F$2,WeightUpdate!$A$6:$A$794,0))</f>
        <v>81</v>
      </c>
      <c r="G136" s="23">
        <f>INDEX(WeightUpdate!$F$6:$F$794,MATCH($A136*10+G$2,WeightUpdate!$A$6:$A$794,0))</f>
        <v>22</v>
      </c>
      <c r="H136" s="23">
        <f t="shared" si="16"/>
        <v>1691</v>
      </c>
      <c r="I136" s="22">
        <f>INDEX(WeightUpdate!$J$6:$J$794,MATCH($A136*10+I$2,WeightUpdate!$A$6:$A$794,0))</f>
        <v>0.88401584803773514</v>
      </c>
      <c r="J136" s="22">
        <f>INDEX(WeightUpdate!$J$6:$J$794,MATCH($A136*10+J$2,WeightUpdate!$A$6:$A$794,0))</f>
        <v>1.2631509504084053</v>
      </c>
      <c r="K136" s="22">
        <f>INDEX(WeightUpdate!$J$6:$J$794,MATCH($A136*10+K$2,WeightUpdate!$A$6:$A$794,0))</f>
        <v>2.2846210639312536</v>
      </c>
      <c r="L136" s="20">
        <f t="shared" si="14"/>
        <v>1</v>
      </c>
      <c r="M136" s="20">
        <f t="shared" si="15"/>
        <v>1</v>
      </c>
      <c r="N136" s="24">
        <f t="shared" si="17"/>
        <v>0.88401584803773514</v>
      </c>
      <c r="O136" s="24">
        <f t="shared" si="18"/>
        <v>1.2631509504084053</v>
      </c>
      <c r="P136" s="24">
        <f t="shared" si="19"/>
        <v>2.2846210639312536</v>
      </c>
      <c r="Q136" s="20">
        <f t="shared" si="20"/>
        <v>1</v>
      </c>
      <c r="R136" s="23"/>
    </row>
    <row r="137" spans="1:18">
      <c r="A137" s="21">
        <v>8180</v>
      </c>
      <c r="B137" s="22">
        <f>INDEX(WeightUpdate!$I$6:$I$794,MATCH($A137*10+B$2,WeightUpdate!$A$6:$A$794,0))</f>
        <v>0.90409999999998769</v>
      </c>
      <c r="C137" s="22">
        <f>INDEX(WeightUpdate!$I$6:$I$794,MATCH($A137*10+C$2,WeightUpdate!$A$6:$A$794,0))</f>
        <v>1.3694999999999973</v>
      </c>
      <c r="D137" s="22">
        <f>INDEX(WeightUpdate!$I$6:$I$794,MATCH($A137*10+D$2,WeightUpdate!$A$6:$A$794,0))</f>
        <v>2.6223999999999994</v>
      </c>
      <c r="E137" s="23">
        <f>INDEX(WeightUpdate!$F$6:$F$794,MATCH($A137*10+E$2,WeightUpdate!$A$6:$A$794,0))</f>
        <v>1695</v>
      </c>
      <c r="F137" s="23">
        <f>INDEX(WeightUpdate!$F$6:$F$794,MATCH($A137*10+F$2,WeightUpdate!$A$6:$A$794,0))</f>
        <v>98</v>
      </c>
      <c r="G137" s="23">
        <f>INDEX(WeightUpdate!$F$6:$F$794,MATCH($A137*10+G$2,WeightUpdate!$A$6:$A$794,0))</f>
        <v>32</v>
      </c>
      <c r="H137" s="23">
        <f t="shared" si="16"/>
        <v>1825</v>
      </c>
      <c r="I137" s="22">
        <f>INDEX(WeightUpdate!$J$6:$J$794,MATCH($A137*10+I$2,WeightUpdate!$A$6:$A$794,0))</f>
        <v>0.77194638349604394</v>
      </c>
      <c r="J137" s="22">
        <f>INDEX(WeightUpdate!$J$6:$J$794,MATCH($A137*10+J$2,WeightUpdate!$A$6:$A$794,0))</f>
        <v>1.1651834957911253</v>
      </c>
      <c r="K137" s="22">
        <f>INDEX(WeightUpdate!$J$6:$J$794,MATCH($A137*10+K$2,WeightUpdate!$A$6:$A$794,0))</f>
        <v>1.5000290322088581</v>
      </c>
      <c r="L137" s="20">
        <f t="shared" si="14"/>
        <v>1</v>
      </c>
      <c r="M137" s="20">
        <f t="shared" si="15"/>
        <v>1</v>
      </c>
      <c r="N137" s="24">
        <f t="shared" si="17"/>
        <v>0.77194638349604394</v>
      </c>
      <c r="O137" s="24">
        <f t="shared" si="18"/>
        <v>1.1651834957911253</v>
      </c>
      <c r="P137" s="24">
        <f t="shared" si="19"/>
        <v>1.5000290322088581</v>
      </c>
      <c r="Q137" s="20">
        <f t="shared" si="20"/>
        <v>1</v>
      </c>
      <c r="R137" s="23"/>
    </row>
    <row r="138" spans="1:18">
      <c r="A138" s="21">
        <v>8410</v>
      </c>
      <c r="B138" s="22">
        <f>INDEX(WeightUpdate!$I$6:$I$794,MATCH($A138*10+B$2,WeightUpdate!$A$6:$A$794,0))</f>
        <v>0.55969999999999964</v>
      </c>
      <c r="C138" s="22">
        <f>INDEX(WeightUpdate!$I$6:$I$794,MATCH($A138*10+C$2,WeightUpdate!$A$6:$A$794,0))</f>
        <v>0.73969999999999947</v>
      </c>
      <c r="D138" s="22">
        <f>INDEX(WeightUpdate!$I$6:$I$794,MATCH($A138*10+D$2,WeightUpdate!$A$6:$A$794,0))</f>
        <v>1.2796000000000001</v>
      </c>
      <c r="E138" s="23">
        <f>INDEX(WeightUpdate!$F$6:$F$794,MATCH($A138*10+E$2,WeightUpdate!$A$6:$A$794,0))</f>
        <v>63</v>
      </c>
      <c r="F138" s="23">
        <f>INDEX(WeightUpdate!$F$6:$F$794,MATCH($A138*10+F$2,WeightUpdate!$A$6:$A$794,0))</f>
        <v>32</v>
      </c>
      <c r="G138" s="23">
        <f>INDEX(WeightUpdate!$F$6:$F$794,MATCH($A138*10+G$2,WeightUpdate!$A$6:$A$794,0))</f>
        <v>55</v>
      </c>
      <c r="H138" s="23">
        <f t="shared" si="16"/>
        <v>150</v>
      </c>
      <c r="I138" s="22">
        <f>INDEX(WeightUpdate!$J$6:$J$794,MATCH($A138*10+I$2,WeightUpdate!$A$6:$A$794,0))</f>
        <v>1.0346497803758095</v>
      </c>
      <c r="J138" s="22">
        <f>INDEX(WeightUpdate!$J$6:$J$794,MATCH($A138*10+J$2,WeightUpdate!$A$6:$A$794,0))</f>
        <v>2.2540272745128944</v>
      </c>
      <c r="K138" s="22">
        <f>INDEX(WeightUpdate!$J$6:$J$794,MATCH($A138*10+K$2,WeightUpdate!$A$6:$A$794,0))</f>
        <v>4.7912469388320993</v>
      </c>
      <c r="L138" s="20">
        <f t="shared" si="14"/>
        <v>1</v>
      </c>
      <c r="M138" s="20">
        <f t="shared" si="15"/>
        <v>1</v>
      </c>
      <c r="N138" s="24">
        <f t="shared" si="17"/>
        <v>1.0346497803758095</v>
      </c>
      <c r="O138" s="24">
        <f t="shared" si="18"/>
        <v>2.2540272745128944</v>
      </c>
      <c r="P138" s="24">
        <f t="shared" si="19"/>
        <v>4.7912469388320993</v>
      </c>
      <c r="Q138" s="20">
        <f t="shared" si="20"/>
        <v>1</v>
      </c>
      <c r="R138" s="23"/>
    </row>
    <row r="139" spans="1:18">
      <c r="A139" s="21">
        <v>8411</v>
      </c>
      <c r="B139" s="22">
        <f>INDEX(WeightUpdate!$I$6:$I$794,MATCH($A139*10+B$2,WeightUpdate!$A$6:$A$794,0))</f>
        <v>0.53349999999999997</v>
      </c>
      <c r="C139" s="22">
        <f>INDEX(WeightUpdate!$I$6:$I$794,MATCH($A139*10+C$2,WeightUpdate!$A$6:$A$794,0))</f>
        <v>0.73440000000000061</v>
      </c>
      <c r="D139" s="22">
        <f>INDEX(WeightUpdate!$I$6:$I$794,MATCH($A139*10+D$2,WeightUpdate!$A$6:$A$794,0))</f>
        <v>1.3035000000000001</v>
      </c>
      <c r="E139" s="23">
        <f>INDEX(WeightUpdate!$F$6:$F$794,MATCH($A139*10+E$2,WeightUpdate!$A$6:$A$794,0))</f>
        <v>37</v>
      </c>
      <c r="F139" s="23">
        <f>INDEX(WeightUpdate!$F$6:$F$794,MATCH($A139*10+F$2,WeightUpdate!$A$6:$A$794,0))</f>
        <v>22</v>
      </c>
      <c r="G139" s="23">
        <f>INDEX(WeightUpdate!$F$6:$F$794,MATCH($A139*10+G$2,WeightUpdate!$A$6:$A$794,0))</f>
        <v>31</v>
      </c>
      <c r="H139" s="23">
        <f t="shared" si="16"/>
        <v>90</v>
      </c>
      <c r="I139" s="22">
        <f>INDEX(WeightUpdate!$J$6:$J$794,MATCH($A139*10+I$2,WeightUpdate!$A$6:$A$794,0))</f>
        <v>0.73352123863752783</v>
      </c>
      <c r="J139" s="22">
        <f>INDEX(WeightUpdate!$J$6:$J$794,MATCH($A139*10+J$2,WeightUpdate!$A$6:$A$794,0))</f>
        <v>1.1951399502789652</v>
      </c>
      <c r="K139" s="22">
        <f>INDEX(WeightUpdate!$J$6:$J$794,MATCH($A139*10+K$2,WeightUpdate!$A$6:$A$794,0))</f>
        <v>2.5633002403537928</v>
      </c>
      <c r="L139" s="20">
        <f t="shared" si="14"/>
        <v>1</v>
      </c>
      <c r="M139" s="20">
        <f t="shared" si="15"/>
        <v>1</v>
      </c>
      <c r="N139" s="24">
        <f t="shared" si="17"/>
        <v>0.73352123863752783</v>
      </c>
      <c r="O139" s="24">
        <f t="shared" si="18"/>
        <v>1.1951399502789652</v>
      </c>
      <c r="P139" s="24">
        <f t="shared" si="19"/>
        <v>2.5633002403537928</v>
      </c>
      <c r="Q139" s="20">
        <f t="shared" si="20"/>
        <v>1</v>
      </c>
      <c r="R139" s="23"/>
    </row>
    <row r="140" spans="1:18">
      <c r="A140" s="21">
        <v>8412</v>
      </c>
      <c r="B140" s="22">
        <f>INDEX(WeightUpdate!$I$6:$I$794,MATCH($A140*10+B$2,WeightUpdate!$A$6:$A$794,0))</f>
        <v>0.49870000000000275</v>
      </c>
      <c r="C140" s="22">
        <f>INDEX(WeightUpdate!$I$6:$I$794,MATCH($A140*10+C$2,WeightUpdate!$A$6:$A$794,0))</f>
        <v>0.71020000000000028</v>
      </c>
      <c r="D140" s="22">
        <f>INDEX(WeightUpdate!$I$6:$I$794,MATCH($A140*10+D$2,WeightUpdate!$A$6:$A$794,0))</f>
        <v>1.1986000000000001</v>
      </c>
      <c r="E140" s="23">
        <f>INDEX(WeightUpdate!$F$6:$F$794,MATCH($A140*10+E$2,WeightUpdate!$A$6:$A$794,0))</f>
        <v>512</v>
      </c>
      <c r="F140" s="23">
        <f>INDEX(WeightUpdate!$F$6:$F$794,MATCH($A140*10+F$2,WeightUpdate!$A$6:$A$794,0))</f>
        <v>72</v>
      </c>
      <c r="G140" s="23">
        <f>INDEX(WeightUpdate!$F$6:$F$794,MATCH($A140*10+G$2,WeightUpdate!$A$6:$A$794,0))</f>
        <v>48</v>
      </c>
      <c r="H140" s="23">
        <f t="shared" si="16"/>
        <v>632</v>
      </c>
      <c r="I140" s="22">
        <f>INDEX(WeightUpdate!$J$6:$J$794,MATCH($A140*10+I$2,WeightUpdate!$A$6:$A$794,0))</f>
        <v>0.4252302496158139</v>
      </c>
      <c r="J140" s="22">
        <f>INDEX(WeightUpdate!$J$6:$J$794,MATCH($A140*10+J$2,WeightUpdate!$A$6:$A$794,0))</f>
        <v>1.127439096642783</v>
      </c>
      <c r="K140" s="22">
        <f>INDEX(WeightUpdate!$J$6:$J$794,MATCH($A140*10+K$2,WeightUpdate!$A$6:$A$794,0))</f>
        <v>2.5247987030091785</v>
      </c>
      <c r="L140" s="20">
        <f t="shared" si="14"/>
        <v>1</v>
      </c>
      <c r="M140" s="20">
        <f t="shared" si="15"/>
        <v>1</v>
      </c>
      <c r="N140" s="24">
        <f t="shared" si="17"/>
        <v>0.4252302496158139</v>
      </c>
      <c r="O140" s="24">
        <f t="shared" si="18"/>
        <v>1.127439096642783</v>
      </c>
      <c r="P140" s="24">
        <f t="shared" si="19"/>
        <v>2.5247987030091785</v>
      </c>
      <c r="Q140" s="20">
        <f t="shared" si="20"/>
        <v>1</v>
      </c>
      <c r="R140" s="23"/>
    </row>
    <row r="141" spans="1:18">
      <c r="A141" s="21">
        <v>8413</v>
      </c>
      <c r="B141" s="22">
        <f>INDEX(WeightUpdate!$I$6:$I$794,MATCH($A141*10+B$2,WeightUpdate!$A$6:$A$794,0))</f>
        <v>0.69979999999999987</v>
      </c>
      <c r="C141" s="22">
        <f>INDEX(WeightUpdate!$I$6:$I$794,MATCH($A141*10+C$2,WeightUpdate!$A$6:$A$794,0))</f>
        <v>0.96650000000000003</v>
      </c>
      <c r="D141" s="22">
        <f>INDEX(WeightUpdate!$I$6:$I$794,MATCH($A141*10+D$2,WeightUpdate!$A$6:$A$794,0))</f>
        <v>1.7418000000000002</v>
      </c>
      <c r="E141" s="23">
        <f>INDEX(WeightUpdate!$F$6:$F$794,MATCH($A141*10+E$2,WeightUpdate!$A$6:$A$794,0))</f>
        <v>23</v>
      </c>
      <c r="F141" s="23">
        <f>INDEX(WeightUpdate!$F$6:$F$794,MATCH($A141*10+F$2,WeightUpdate!$A$6:$A$794,0))</f>
        <v>32</v>
      </c>
      <c r="G141" s="23">
        <f>INDEX(WeightUpdate!$F$6:$F$794,MATCH($A141*10+G$2,WeightUpdate!$A$6:$A$794,0))</f>
        <v>20</v>
      </c>
      <c r="H141" s="23">
        <f t="shared" si="16"/>
        <v>75</v>
      </c>
      <c r="I141" s="22">
        <f>INDEX(WeightUpdate!$J$6:$J$794,MATCH($A141*10+I$2,WeightUpdate!$A$6:$A$794,0))</f>
        <v>1.1692960603002065</v>
      </c>
      <c r="J141" s="22">
        <f>INDEX(WeightUpdate!$J$6:$J$794,MATCH($A141*10+J$2,WeightUpdate!$A$6:$A$794,0))</f>
        <v>2.2033505191547902</v>
      </c>
      <c r="K141" s="22">
        <f>INDEX(WeightUpdate!$J$6:$J$794,MATCH($A141*10+K$2,WeightUpdate!$A$6:$A$794,0))</f>
        <v>3.7214385881730458</v>
      </c>
      <c r="L141" s="20">
        <f t="shared" si="14"/>
        <v>1</v>
      </c>
      <c r="M141" s="20">
        <f t="shared" si="15"/>
        <v>2</v>
      </c>
      <c r="N141" s="24">
        <f t="shared" si="17"/>
        <v>1.1692960603002065</v>
      </c>
      <c r="O141" s="24">
        <f t="shared" si="18"/>
        <v>2.2033505191547902</v>
      </c>
      <c r="P141" s="24">
        <f t="shared" si="19"/>
        <v>3.7214385881730458</v>
      </c>
      <c r="Q141" s="20">
        <f t="shared" si="20"/>
        <v>1</v>
      </c>
      <c r="R141" s="23"/>
    </row>
    <row r="142" spans="1:18">
      <c r="A142" s="21">
        <v>8414</v>
      </c>
      <c r="B142" s="22">
        <f>INDEX(WeightUpdate!$I$6:$I$794,MATCH($A142*10+B$2,WeightUpdate!$A$6:$A$794,0))</f>
        <v>0.85839999999999972</v>
      </c>
      <c r="C142" s="22">
        <f>INDEX(WeightUpdate!$I$6:$I$794,MATCH($A142*10+C$2,WeightUpdate!$A$6:$A$794,0))</f>
        <v>1.2390000000000001</v>
      </c>
      <c r="D142" s="22">
        <f>INDEX(WeightUpdate!$I$6:$I$794,MATCH($A142*10+D$2,WeightUpdate!$A$6:$A$794,0))</f>
        <v>2.1071999999999997</v>
      </c>
      <c r="E142" s="23">
        <f>INDEX(WeightUpdate!$F$6:$F$794,MATCH($A142*10+E$2,WeightUpdate!$A$6:$A$794,0))</f>
        <v>9</v>
      </c>
      <c r="F142" s="23">
        <f>INDEX(WeightUpdate!$F$6:$F$794,MATCH($A142*10+F$2,WeightUpdate!$A$6:$A$794,0))</f>
        <v>13</v>
      </c>
      <c r="G142" s="23">
        <f>INDEX(WeightUpdate!$F$6:$F$794,MATCH($A142*10+G$2,WeightUpdate!$A$6:$A$794,0))</f>
        <v>11</v>
      </c>
      <c r="H142" s="23">
        <f t="shared" si="16"/>
        <v>33</v>
      </c>
      <c r="I142" s="22">
        <f>INDEX(WeightUpdate!$J$6:$J$794,MATCH($A142*10+I$2,WeightUpdate!$A$6:$A$794,0))</f>
        <v>1.0553850474161801</v>
      </c>
      <c r="J142" s="22">
        <f>INDEX(WeightUpdate!$J$6:$J$794,MATCH($A142*10+J$2,WeightUpdate!$A$6:$A$794,0))</f>
        <v>1.7651838372372111</v>
      </c>
      <c r="K142" s="22">
        <f>INDEX(WeightUpdate!$J$6:$J$794,MATCH($A142*10+K$2,WeightUpdate!$A$6:$A$794,0))</f>
        <v>2.8792754278989992</v>
      </c>
      <c r="L142" s="20">
        <f t="shared" si="14"/>
        <v>1</v>
      </c>
      <c r="M142" s="20">
        <f t="shared" si="15"/>
        <v>2</v>
      </c>
      <c r="N142" s="24">
        <f t="shared" si="17"/>
        <v>1.0553850474161801</v>
      </c>
      <c r="O142" s="24">
        <f t="shared" si="18"/>
        <v>1.7651838372372111</v>
      </c>
      <c r="P142" s="24">
        <f t="shared" si="19"/>
        <v>2.8792754278989992</v>
      </c>
      <c r="Q142" s="20">
        <f t="shared" si="20"/>
        <v>1</v>
      </c>
      <c r="R142" s="23"/>
    </row>
    <row r="143" spans="1:18">
      <c r="A143" s="21">
        <v>8415</v>
      </c>
      <c r="B143" s="22">
        <f>INDEX(WeightUpdate!$I$6:$I$794,MATCH($A143*10+B$2,WeightUpdate!$A$6:$A$794,0))</f>
        <v>0.6466999999999995</v>
      </c>
      <c r="C143" s="22">
        <f>INDEX(WeightUpdate!$I$6:$I$794,MATCH($A143*10+C$2,WeightUpdate!$A$6:$A$794,0))</f>
        <v>0.95960000000000001</v>
      </c>
      <c r="D143" s="22">
        <f>INDEX(WeightUpdate!$I$6:$I$794,MATCH($A143*10+D$2,WeightUpdate!$A$6:$A$794,0))</f>
        <v>1.8451</v>
      </c>
      <c r="E143" s="23">
        <f>INDEX(WeightUpdate!$F$6:$F$794,MATCH($A143*10+E$2,WeightUpdate!$A$6:$A$794,0))</f>
        <v>18</v>
      </c>
      <c r="F143" s="23">
        <f>INDEX(WeightUpdate!$F$6:$F$794,MATCH($A143*10+F$2,WeightUpdate!$A$6:$A$794,0))</f>
        <v>8</v>
      </c>
      <c r="G143" s="23">
        <f>INDEX(WeightUpdate!$F$6:$F$794,MATCH($A143*10+G$2,WeightUpdate!$A$6:$A$794,0))</f>
        <v>8</v>
      </c>
      <c r="H143" s="23">
        <f t="shared" si="16"/>
        <v>34</v>
      </c>
      <c r="I143" s="22">
        <f>INDEX(WeightUpdate!$J$6:$J$794,MATCH($A143*10+I$2,WeightUpdate!$A$6:$A$794,0))</f>
        <v>0.87041166649625323</v>
      </c>
      <c r="J143" s="22">
        <f>INDEX(WeightUpdate!$J$6:$J$794,MATCH($A143*10+J$2,WeightUpdate!$A$6:$A$794,0))</f>
        <v>1.9449916052034109</v>
      </c>
      <c r="K143" s="22">
        <f>INDEX(WeightUpdate!$J$6:$J$794,MATCH($A143*10+K$2,WeightUpdate!$A$6:$A$794,0))</f>
        <v>2.7594175236089642</v>
      </c>
      <c r="L143" s="20">
        <f t="shared" si="14"/>
        <v>1</v>
      </c>
      <c r="M143" s="20">
        <f t="shared" si="15"/>
        <v>1</v>
      </c>
      <c r="N143" s="24">
        <f t="shared" si="17"/>
        <v>0.87041166649625323</v>
      </c>
      <c r="O143" s="24">
        <f t="shared" si="18"/>
        <v>1.9449916052034109</v>
      </c>
      <c r="P143" s="24">
        <f t="shared" si="19"/>
        <v>2.7594175236089642</v>
      </c>
      <c r="Q143" s="20">
        <f t="shared" si="20"/>
        <v>1</v>
      </c>
      <c r="R143" s="23"/>
    </row>
    <row r="144" spans="1:18">
      <c r="A144" s="21">
        <v>8416</v>
      </c>
      <c r="B144" s="22">
        <f>INDEX(WeightUpdate!$I$6:$I$794,MATCH($A144*10+B$2,WeightUpdate!$A$6:$A$794,0))</f>
        <v>0.71259999999999879</v>
      </c>
      <c r="C144" s="22">
        <f>INDEX(WeightUpdate!$I$6:$I$794,MATCH($A144*10+C$2,WeightUpdate!$A$6:$A$794,0))</f>
        <v>1.0414000000000008</v>
      </c>
      <c r="D144" s="22">
        <f>INDEX(WeightUpdate!$I$6:$I$794,MATCH($A144*10+D$2,WeightUpdate!$A$6:$A$794,0))</f>
        <v>2.1580999999999992</v>
      </c>
      <c r="E144" s="23">
        <f>INDEX(WeightUpdate!$F$6:$F$794,MATCH($A144*10+E$2,WeightUpdate!$A$6:$A$794,0))</f>
        <v>79</v>
      </c>
      <c r="F144" s="23">
        <f>INDEX(WeightUpdate!$F$6:$F$794,MATCH($A144*10+F$2,WeightUpdate!$A$6:$A$794,0))</f>
        <v>51</v>
      </c>
      <c r="G144" s="23">
        <f>INDEX(WeightUpdate!$F$6:$F$794,MATCH($A144*10+G$2,WeightUpdate!$A$6:$A$794,0))</f>
        <v>45</v>
      </c>
      <c r="H144" s="23">
        <f t="shared" si="16"/>
        <v>175</v>
      </c>
      <c r="I144" s="22">
        <f>INDEX(WeightUpdate!$J$6:$J$794,MATCH($A144*10+I$2,WeightUpdate!$A$6:$A$794,0))</f>
        <v>0.83153861773118853</v>
      </c>
      <c r="J144" s="22">
        <f>INDEX(WeightUpdate!$J$6:$J$794,MATCH($A144*10+J$2,WeightUpdate!$A$6:$A$794,0))</f>
        <v>1.1699274744900965</v>
      </c>
      <c r="K144" s="22">
        <f>INDEX(WeightUpdate!$J$6:$J$794,MATCH($A144*10+K$2,WeightUpdate!$A$6:$A$794,0))</f>
        <v>2.8800798654547752</v>
      </c>
      <c r="L144" s="20">
        <f t="shared" si="14"/>
        <v>1</v>
      </c>
      <c r="M144" s="20">
        <f t="shared" si="15"/>
        <v>1</v>
      </c>
      <c r="N144" s="24">
        <f t="shared" si="17"/>
        <v>0.83153861773118853</v>
      </c>
      <c r="O144" s="24">
        <f t="shared" si="18"/>
        <v>1.1699274744900965</v>
      </c>
      <c r="P144" s="24">
        <f t="shared" si="19"/>
        <v>2.8800798654547752</v>
      </c>
      <c r="Q144" s="20">
        <f t="shared" si="20"/>
        <v>1</v>
      </c>
      <c r="R144" s="23"/>
    </row>
    <row r="145" spans="1:18">
      <c r="A145" s="21">
        <v>8417</v>
      </c>
      <c r="B145" s="22">
        <f>INDEX(WeightUpdate!$I$6:$I$794,MATCH($A145*10+B$2,WeightUpdate!$A$6:$A$794,0))</f>
        <v>0.58170000000000432</v>
      </c>
      <c r="C145" s="22">
        <f>INDEX(WeightUpdate!$I$6:$I$794,MATCH($A145*10+C$2,WeightUpdate!$A$6:$A$794,0))</f>
        <v>0.81109999999999971</v>
      </c>
      <c r="D145" s="22">
        <f>INDEX(WeightUpdate!$I$6:$I$794,MATCH($A145*10+D$2,WeightUpdate!$A$6:$A$794,0))</f>
        <v>1.3477000000000001</v>
      </c>
      <c r="E145" s="23">
        <f>INDEX(WeightUpdate!$F$6:$F$794,MATCH($A145*10+E$2,WeightUpdate!$A$6:$A$794,0))</f>
        <v>346</v>
      </c>
      <c r="F145" s="23">
        <f>INDEX(WeightUpdate!$F$6:$F$794,MATCH($A145*10+F$2,WeightUpdate!$A$6:$A$794,0))</f>
        <v>148</v>
      </c>
      <c r="G145" s="23">
        <f>INDEX(WeightUpdate!$F$6:$F$794,MATCH($A145*10+G$2,WeightUpdate!$A$6:$A$794,0))</f>
        <v>76</v>
      </c>
      <c r="H145" s="23">
        <f t="shared" si="16"/>
        <v>570</v>
      </c>
      <c r="I145" s="22">
        <f>INDEX(WeightUpdate!$J$6:$J$794,MATCH($A145*10+I$2,WeightUpdate!$A$6:$A$794,0))</f>
        <v>0.53886668709558294</v>
      </c>
      <c r="J145" s="22">
        <f>INDEX(WeightUpdate!$J$6:$J$794,MATCH($A145*10+J$2,WeightUpdate!$A$6:$A$794,0))</f>
        <v>0.91169675147216578</v>
      </c>
      <c r="K145" s="22">
        <f>INDEX(WeightUpdate!$J$6:$J$794,MATCH($A145*10+K$2,WeightUpdate!$A$6:$A$794,0))</f>
        <v>2.778077932662308</v>
      </c>
      <c r="L145" s="20">
        <f t="shared" si="14"/>
        <v>1</v>
      </c>
      <c r="M145" s="20">
        <f t="shared" si="15"/>
        <v>1</v>
      </c>
      <c r="N145" s="24">
        <f t="shared" si="17"/>
        <v>0.53886668709558294</v>
      </c>
      <c r="O145" s="24">
        <f t="shared" si="18"/>
        <v>0.91169675147216578</v>
      </c>
      <c r="P145" s="24">
        <f t="shared" si="19"/>
        <v>2.778077932662308</v>
      </c>
      <c r="Q145" s="20">
        <f t="shared" si="20"/>
        <v>1</v>
      </c>
      <c r="R145" s="23"/>
    </row>
    <row r="146" spans="1:18">
      <c r="A146" s="21">
        <v>8418</v>
      </c>
      <c r="B146" s="22">
        <f>INDEX(WeightUpdate!$I$6:$I$794,MATCH($A146*10+B$2,WeightUpdate!$A$6:$A$794,0))</f>
        <v>0.61070000000000091</v>
      </c>
      <c r="C146" s="22">
        <f>INDEX(WeightUpdate!$I$6:$I$794,MATCH($A146*10+C$2,WeightUpdate!$A$6:$A$794,0))</f>
        <v>0.75209999999999932</v>
      </c>
      <c r="D146" s="22">
        <f>INDEX(WeightUpdate!$I$6:$I$794,MATCH($A146*10+D$2,WeightUpdate!$A$6:$A$794,0))</f>
        <v>1.0358000000000001</v>
      </c>
      <c r="E146" s="23">
        <f>INDEX(WeightUpdate!$F$6:$F$794,MATCH($A146*10+E$2,WeightUpdate!$A$6:$A$794,0))</f>
        <v>64</v>
      </c>
      <c r="F146" s="23">
        <f>INDEX(WeightUpdate!$F$6:$F$794,MATCH($A146*10+F$2,WeightUpdate!$A$6:$A$794,0))</f>
        <v>37</v>
      </c>
      <c r="G146" s="23">
        <f>INDEX(WeightUpdate!$F$6:$F$794,MATCH($A146*10+G$2,WeightUpdate!$A$6:$A$794,0))</f>
        <v>27</v>
      </c>
      <c r="H146" s="23">
        <f t="shared" si="16"/>
        <v>128</v>
      </c>
      <c r="I146" s="22">
        <f>INDEX(WeightUpdate!$J$6:$J$794,MATCH($A146*10+I$2,WeightUpdate!$A$6:$A$794,0))</f>
        <v>0.45077582642961256</v>
      </c>
      <c r="J146" s="22">
        <f>INDEX(WeightUpdate!$J$6:$J$794,MATCH($A146*10+J$2,WeightUpdate!$A$6:$A$794,0))</f>
        <v>1.0711530639344378</v>
      </c>
      <c r="K146" s="22">
        <f>INDEX(WeightUpdate!$J$6:$J$794,MATCH($A146*10+K$2,WeightUpdate!$A$6:$A$794,0))</f>
        <v>1.9717582091324302</v>
      </c>
      <c r="L146" s="20">
        <f t="shared" si="14"/>
        <v>1</v>
      </c>
      <c r="M146" s="20">
        <f t="shared" si="15"/>
        <v>1</v>
      </c>
      <c r="N146" s="24">
        <f t="shared" si="17"/>
        <v>0.45077582642961256</v>
      </c>
      <c r="O146" s="24">
        <f t="shared" si="18"/>
        <v>1.0711530639344378</v>
      </c>
      <c r="P146" s="24">
        <f t="shared" si="19"/>
        <v>1.9717582091324302</v>
      </c>
      <c r="Q146" s="20">
        <f t="shared" si="20"/>
        <v>1</v>
      </c>
      <c r="R146" s="23"/>
    </row>
    <row r="147" spans="1:18">
      <c r="A147" s="21">
        <v>8419</v>
      </c>
      <c r="B147" s="22">
        <f>INDEX(WeightUpdate!$I$6:$I$794,MATCH($A147*10+B$2,WeightUpdate!$A$6:$A$794,0))</f>
        <v>0.51980000000000004</v>
      </c>
      <c r="C147" s="22">
        <f>INDEX(WeightUpdate!$I$6:$I$794,MATCH($A147*10+C$2,WeightUpdate!$A$6:$A$794,0))</f>
        <v>0.87550000000000006</v>
      </c>
      <c r="D147" s="22">
        <f>INDEX(WeightUpdate!$I$6:$I$794,MATCH($A147*10+D$2,WeightUpdate!$A$6:$A$794,0))</f>
        <v>1.7100000000000006</v>
      </c>
      <c r="E147" s="23">
        <f>INDEX(WeightUpdate!$F$6:$F$794,MATCH($A147*10+E$2,WeightUpdate!$A$6:$A$794,0))</f>
        <v>8</v>
      </c>
      <c r="F147" s="23">
        <f>INDEX(WeightUpdate!$F$6:$F$794,MATCH($A147*10+F$2,WeightUpdate!$A$6:$A$794,0))</f>
        <v>14</v>
      </c>
      <c r="G147" s="23">
        <f>INDEX(WeightUpdate!$F$6:$F$794,MATCH($A147*10+G$2,WeightUpdate!$A$6:$A$794,0))</f>
        <v>18</v>
      </c>
      <c r="H147" s="23">
        <f t="shared" si="16"/>
        <v>40</v>
      </c>
      <c r="I147" s="22">
        <f>INDEX(WeightUpdate!$J$6:$J$794,MATCH($A147*10+I$2,WeightUpdate!$A$6:$A$794,0))</f>
        <v>1.7540792384783668</v>
      </c>
      <c r="J147" s="22">
        <f>INDEX(WeightUpdate!$J$6:$J$794,MATCH($A147*10+J$2,WeightUpdate!$A$6:$A$794,0))</f>
        <v>2.229335385661753</v>
      </c>
      <c r="K147" s="22">
        <f>INDEX(WeightUpdate!$J$6:$J$794,MATCH($A147*10+K$2,WeightUpdate!$A$6:$A$794,0))</f>
        <v>4.6612974986369231</v>
      </c>
      <c r="L147" s="20">
        <f t="shared" si="14"/>
        <v>1</v>
      </c>
      <c r="M147" s="20">
        <f t="shared" si="15"/>
        <v>3</v>
      </c>
      <c r="N147" s="24">
        <f t="shared" si="17"/>
        <v>1.7540792384783668</v>
      </c>
      <c r="O147" s="24">
        <f t="shared" si="18"/>
        <v>2.229335385661753</v>
      </c>
      <c r="P147" s="24">
        <f t="shared" si="19"/>
        <v>4.6612974986369231</v>
      </c>
      <c r="Q147" s="20">
        <f t="shared" si="20"/>
        <v>1</v>
      </c>
      <c r="R147" s="23"/>
    </row>
    <row r="148" spans="1:18">
      <c r="A148" s="21">
        <v>8420</v>
      </c>
      <c r="B148" s="22">
        <f>INDEX(WeightUpdate!$I$6:$I$794,MATCH($A148*10+B$2,WeightUpdate!$A$6:$A$794,0))</f>
        <v>0.48899999999999899</v>
      </c>
      <c r="C148" s="22">
        <f>INDEX(WeightUpdate!$I$6:$I$794,MATCH($A148*10+C$2,WeightUpdate!$A$6:$A$794,0))</f>
        <v>0.62410000000000021</v>
      </c>
      <c r="D148" s="22">
        <f>INDEX(WeightUpdate!$I$6:$I$794,MATCH($A148*10+D$2,WeightUpdate!$A$6:$A$794,0))</f>
        <v>0.92130000000000012</v>
      </c>
      <c r="E148" s="23">
        <f>INDEX(WeightUpdate!$F$6:$F$794,MATCH($A148*10+E$2,WeightUpdate!$A$6:$A$794,0))</f>
        <v>121</v>
      </c>
      <c r="F148" s="23">
        <f>INDEX(WeightUpdate!$F$6:$F$794,MATCH($A148*10+F$2,WeightUpdate!$A$6:$A$794,0))</f>
        <v>37</v>
      </c>
      <c r="G148" s="23">
        <f>INDEX(WeightUpdate!$F$6:$F$794,MATCH($A148*10+G$2,WeightUpdate!$A$6:$A$794,0))</f>
        <v>16</v>
      </c>
      <c r="H148" s="23">
        <f t="shared" si="16"/>
        <v>174</v>
      </c>
      <c r="I148" s="22">
        <f>INDEX(WeightUpdate!$J$6:$J$794,MATCH($A148*10+I$2,WeightUpdate!$A$6:$A$794,0))</f>
        <v>0.28168987086750397</v>
      </c>
      <c r="J148" s="22">
        <f>INDEX(WeightUpdate!$J$6:$J$794,MATCH($A148*10+J$2,WeightUpdate!$A$6:$A$794,0))</f>
        <v>0.53061753686562341</v>
      </c>
      <c r="K148" s="22">
        <f>INDEX(WeightUpdate!$J$6:$J$794,MATCH($A148*10+K$2,WeightUpdate!$A$6:$A$794,0))</f>
        <v>0.92796597312715523</v>
      </c>
      <c r="L148" s="20">
        <f t="shared" si="14"/>
        <v>1</v>
      </c>
      <c r="M148" s="20">
        <f t="shared" si="15"/>
        <v>1</v>
      </c>
      <c r="N148" s="24">
        <f t="shared" si="17"/>
        <v>0.28168987086750397</v>
      </c>
      <c r="O148" s="24">
        <f t="shared" si="18"/>
        <v>0.53061753686562341</v>
      </c>
      <c r="P148" s="24">
        <f t="shared" si="19"/>
        <v>0.92796597312715523</v>
      </c>
      <c r="Q148" s="20">
        <f t="shared" si="20"/>
        <v>1</v>
      </c>
      <c r="R148" s="23"/>
    </row>
    <row r="149" spans="1:18">
      <c r="A149" s="21">
        <v>8421</v>
      </c>
      <c r="B149" s="22">
        <f>INDEX(WeightUpdate!$I$6:$I$794,MATCH($A149*10+B$2,WeightUpdate!$A$6:$A$794,0))</f>
        <v>0.5569999999999955</v>
      </c>
      <c r="C149" s="22">
        <f>INDEX(WeightUpdate!$I$6:$I$794,MATCH($A149*10+C$2,WeightUpdate!$A$6:$A$794,0))</f>
        <v>0.7998999999999995</v>
      </c>
      <c r="D149" s="22">
        <f>INDEX(WeightUpdate!$I$6:$I$794,MATCH($A149*10+D$2,WeightUpdate!$A$6:$A$794,0))</f>
        <v>1.3663999999999996</v>
      </c>
      <c r="E149" s="23">
        <f>INDEX(WeightUpdate!$F$6:$F$794,MATCH($A149*10+E$2,WeightUpdate!$A$6:$A$794,0))</f>
        <v>290</v>
      </c>
      <c r="F149" s="23">
        <f>INDEX(WeightUpdate!$F$6:$F$794,MATCH($A149*10+F$2,WeightUpdate!$A$6:$A$794,0))</f>
        <v>85</v>
      </c>
      <c r="G149" s="23">
        <f>INDEX(WeightUpdate!$F$6:$F$794,MATCH($A149*10+G$2,WeightUpdate!$A$6:$A$794,0))</f>
        <v>42</v>
      </c>
      <c r="H149" s="23">
        <f t="shared" si="16"/>
        <v>417</v>
      </c>
      <c r="I149" s="22">
        <f>INDEX(WeightUpdate!$J$6:$J$794,MATCH($A149*10+I$2,WeightUpdate!$A$6:$A$794,0))</f>
        <v>0.33160334971810768</v>
      </c>
      <c r="J149" s="22">
        <f>INDEX(WeightUpdate!$J$6:$J$794,MATCH($A149*10+J$2,WeightUpdate!$A$6:$A$794,0))</f>
        <v>0.84104257890065859</v>
      </c>
      <c r="K149" s="22">
        <f>INDEX(WeightUpdate!$J$6:$J$794,MATCH($A149*10+K$2,WeightUpdate!$A$6:$A$794,0))</f>
        <v>1.6443883520493081</v>
      </c>
      <c r="L149" s="20">
        <f t="shared" si="14"/>
        <v>1</v>
      </c>
      <c r="M149" s="20">
        <f t="shared" si="15"/>
        <v>1</v>
      </c>
      <c r="N149" s="24">
        <f t="shared" si="17"/>
        <v>0.33160334971810768</v>
      </c>
      <c r="O149" s="24">
        <f t="shared" si="18"/>
        <v>0.84104257890065859</v>
      </c>
      <c r="P149" s="24">
        <f t="shared" si="19"/>
        <v>1.6443883520493081</v>
      </c>
      <c r="Q149" s="20">
        <f t="shared" si="20"/>
        <v>1</v>
      </c>
      <c r="R149" s="23"/>
    </row>
    <row r="150" spans="1:18">
      <c r="A150" s="21">
        <v>9120</v>
      </c>
      <c r="B150" s="22">
        <f>INDEX(WeightUpdate!$I$6:$I$794,MATCH($A150*10+B$2,WeightUpdate!$A$6:$A$794,0))</f>
        <v>1.1475000000000004</v>
      </c>
      <c r="C150" s="22">
        <f>INDEX(WeightUpdate!$I$6:$I$794,MATCH($A150*10+C$2,WeightUpdate!$A$6:$A$794,0))</f>
        <v>2.5173000000000014</v>
      </c>
      <c r="D150" s="22">
        <f>INDEX(WeightUpdate!$I$6:$I$794,MATCH($A150*10+D$2,WeightUpdate!$A$6:$A$794,0))</f>
        <v>7.7826000000000004</v>
      </c>
      <c r="E150" s="23">
        <f>INDEX(WeightUpdate!$F$6:$F$794,MATCH($A150*10+E$2,WeightUpdate!$A$6:$A$794,0))</f>
        <v>12</v>
      </c>
      <c r="F150" s="23">
        <f>INDEX(WeightUpdate!$F$6:$F$794,MATCH($A150*10+F$2,WeightUpdate!$A$6:$A$794,0))</f>
        <v>26</v>
      </c>
      <c r="G150" s="23">
        <f>INDEX(WeightUpdate!$F$6:$F$794,MATCH($A150*10+G$2,WeightUpdate!$A$6:$A$794,0))</f>
        <v>21</v>
      </c>
      <c r="H150" s="23">
        <f t="shared" si="16"/>
        <v>59</v>
      </c>
      <c r="I150" s="22">
        <f>INDEX(WeightUpdate!$J$6:$J$794,MATCH($A150*10+I$2,WeightUpdate!$A$6:$A$794,0))</f>
        <v>1.5426529085391221</v>
      </c>
      <c r="J150" s="22">
        <f>INDEX(WeightUpdate!$J$6:$J$794,MATCH($A150*10+J$2,WeightUpdate!$A$6:$A$794,0))</f>
        <v>1.9549673270826129</v>
      </c>
      <c r="K150" s="22">
        <f>INDEX(WeightUpdate!$J$6:$J$794,MATCH($A150*10+K$2,WeightUpdate!$A$6:$A$794,0))</f>
        <v>3.3762413758613254</v>
      </c>
      <c r="L150" s="20">
        <f t="shared" si="14"/>
        <v>1</v>
      </c>
      <c r="M150" s="20">
        <f t="shared" si="15"/>
        <v>2</v>
      </c>
      <c r="N150" s="24">
        <f t="shared" si="17"/>
        <v>1.5426529085391221</v>
      </c>
      <c r="O150" s="24">
        <f t="shared" si="18"/>
        <v>1.9549673270826129</v>
      </c>
      <c r="P150" s="24">
        <f t="shared" si="19"/>
        <v>3.3762413758613254</v>
      </c>
      <c r="Q150" s="20">
        <f t="shared" si="20"/>
        <v>1</v>
      </c>
      <c r="R150" s="23"/>
    </row>
    <row r="151" spans="1:18">
      <c r="A151" s="21">
        <v>9130</v>
      </c>
      <c r="B151" s="22">
        <f>INDEX(WeightUpdate!$I$6:$I$794,MATCH($A151*10+B$2,WeightUpdate!$A$6:$A$794,0))</f>
        <v>1.3803000000000027</v>
      </c>
      <c r="C151" s="22">
        <f>INDEX(WeightUpdate!$I$6:$I$794,MATCH($A151*10+C$2,WeightUpdate!$A$6:$A$794,0))</f>
        <v>2.4924000000000026</v>
      </c>
      <c r="D151" s="22">
        <f>INDEX(WeightUpdate!$I$6:$I$794,MATCH($A151*10+D$2,WeightUpdate!$A$6:$A$794,0))</f>
        <v>5.7742000000000004</v>
      </c>
      <c r="E151" s="23">
        <f>INDEX(WeightUpdate!$F$6:$F$794,MATCH($A151*10+E$2,WeightUpdate!$A$6:$A$794,0))</f>
        <v>190</v>
      </c>
      <c r="F151" s="23">
        <f>INDEX(WeightUpdate!$F$6:$F$794,MATCH($A151*10+F$2,WeightUpdate!$A$6:$A$794,0))</f>
        <v>56</v>
      </c>
      <c r="G151" s="23">
        <f>INDEX(WeightUpdate!$F$6:$F$794,MATCH($A151*10+G$2,WeightUpdate!$A$6:$A$794,0))</f>
        <v>26</v>
      </c>
      <c r="H151" s="23">
        <f t="shared" si="16"/>
        <v>272</v>
      </c>
      <c r="I151" s="22">
        <f>INDEX(WeightUpdate!$J$6:$J$794,MATCH($A151*10+I$2,WeightUpdate!$A$6:$A$794,0))</f>
        <v>1.0608128285374818</v>
      </c>
      <c r="J151" s="22">
        <f>INDEX(WeightUpdate!$J$6:$J$794,MATCH($A151*10+J$2,WeightUpdate!$A$6:$A$794,0))</f>
        <v>2.5836900861615644</v>
      </c>
      <c r="K151" s="22">
        <f>INDEX(WeightUpdate!$J$6:$J$794,MATCH($A151*10+K$2,WeightUpdate!$A$6:$A$794,0))</f>
        <v>6.6977970359007371</v>
      </c>
      <c r="L151" s="20">
        <f t="shared" si="14"/>
        <v>1</v>
      </c>
      <c r="M151" s="20">
        <f t="shared" si="15"/>
        <v>1</v>
      </c>
      <c r="N151" s="24">
        <f t="shared" si="17"/>
        <v>1.0608128285374818</v>
      </c>
      <c r="O151" s="24">
        <f t="shared" si="18"/>
        <v>2.5836900861615644</v>
      </c>
      <c r="P151" s="24">
        <f t="shared" si="19"/>
        <v>6.6977970359007371</v>
      </c>
      <c r="Q151" s="20">
        <f t="shared" si="20"/>
        <v>1</v>
      </c>
      <c r="R151" s="23"/>
    </row>
    <row r="152" spans="1:18">
      <c r="A152" s="21">
        <v>9140</v>
      </c>
      <c r="B152" s="22">
        <f>INDEX(WeightUpdate!$I$6:$I$794,MATCH($A152*10+B$2,WeightUpdate!$A$6:$A$794,0))</f>
        <v>1.246699999999979</v>
      </c>
      <c r="C152" s="22">
        <f>INDEX(WeightUpdate!$I$6:$I$794,MATCH($A152*10+C$2,WeightUpdate!$A$6:$A$794,0))</f>
        <v>1.8156000000000021</v>
      </c>
      <c r="D152" s="22">
        <f>INDEX(WeightUpdate!$I$6:$I$794,MATCH($A152*10+D$2,WeightUpdate!$A$6:$A$794,0))</f>
        <v>3.411</v>
      </c>
      <c r="E152" s="23">
        <f>INDEX(WeightUpdate!$F$6:$F$794,MATCH($A152*10+E$2,WeightUpdate!$A$6:$A$794,0))</f>
        <v>1155</v>
      </c>
      <c r="F152" s="23">
        <f>INDEX(WeightUpdate!$F$6:$F$794,MATCH($A152*10+F$2,WeightUpdate!$A$6:$A$794,0))</f>
        <v>158</v>
      </c>
      <c r="G152" s="23">
        <f>INDEX(WeightUpdate!$F$6:$F$794,MATCH($A152*10+G$2,WeightUpdate!$A$6:$A$794,0))</f>
        <v>90</v>
      </c>
      <c r="H152" s="23">
        <f t="shared" si="16"/>
        <v>1403</v>
      </c>
      <c r="I152" s="22">
        <f>INDEX(WeightUpdate!$J$6:$J$794,MATCH($A152*10+I$2,WeightUpdate!$A$6:$A$794,0))</f>
        <v>0.51951033978646677</v>
      </c>
      <c r="J152" s="22">
        <f>INDEX(WeightUpdate!$J$6:$J$794,MATCH($A152*10+J$2,WeightUpdate!$A$6:$A$794,0))</f>
        <v>1.4321545422574979</v>
      </c>
      <c r="K152" s="22">
        <f>INDEX(WeightUpdate!$J$6:$J$794,MATCH($A152*10+K$2,WeightUpdate!$A$6:$A$794,0))</f>
        <v>1.6773610128712944</v>
      </c>
      <c r="L152" s="20">
        <f t="shared" si="14"/>
        <v>1</v>
      </c>
      <c r="M152" s="20">
        <f t="shared" si="15"/>
        <v>1</v>
      </c>
      <c r="N152" s="24">
        <f t="shared" si="17"/>
        <v>0.51951033978646677</v>
      </c>
      <c r="O152" s="24">
        <f t="shared" si="18"/>
        <v>1.4321545422574979</v>
      </c>
      <c r="P152" s="24">
        <f t="shared" si="19"/>
        <v>1.6773610128712944</v>
      </c>
      <c r="Q152" s="20">
        <f t="shared" si="20"/>
        <v>1</v>
      </c>
      <c r="R152" s="23"/>
    </row>
    <row r="153" spans="1:18">
      <c r="A153" s="21">
        <v>9150</v>
      </c>
      <c r="B153" s="22">
        <f>INDEX(WeightUpdate!$I$6:$I$794,MATCH($A153*10+B$2,WeightUpdate!$A$6:$A$794,0))</f>
        <v>1.009200000000007</v>
      </c>
      <c r="C153" s="22">
        <f>INDEX(WeightUpdate!$I$6:$I$794,MATCH($A153*10+C$2,WeightUpdate!$A$6:$A$794,0))</f>
        <v>1.1061000000000003</v>
      </c>
      <c r="D153" s="22">
        <f>INDEX(WeightUpdate!$I$6:$I$794,MATCH($A153*10+D$2,WeightUpdate!$A$6:$A$794,0))</f>
        <v>2.2463000000000002</v>
      </c>
      <c r="E153" s="23">
        <f>INDEX(WeightUpdate!$F$6:$F$794,MATCH($A153*10+E$2,WeightUpdate!$A$6:$A$794,0))</f>
        <v>346</v>
      </c>
      <c r="F153" s="23">
        <f>INDEX(WeightUpdate!$F$6:$F$794,MATCH($A153*10+F$2,WeightUpdate!$A$6:$A$794,0))</f>
        <v>33</v>
      </c>
      <c r="G153" s="23">
        <f>INDEX(WeightUpdate!$F$6:$F$794,MATCH($A153*10+G$2,WeightUpdate!$A$6:$A$794,0))</f>
        <v>3</v>
      </c>
      <c r="H153" s="23">
        <f t="shared" si="16"/>
        <v>382</v>
      </c>
      <c r="I153" s="22">
        <f>INDEX(WeightUpdate!$J$6:$J$794,MATCH($A153*10+I$2,WeightUpdate!$A$6:$A$794,0))</f>
        <v>0.66424726808596812</v>
      </c>
      <c r="J153" s="22">
        <f>INDEX(WeightUpdate!$J$6:$J$794,MATCH($A153*10+J$2,WeightUpdate!$A$6:$A$794,0))</f>
        <v>1.097649562789774</v>
      </c>
      <c r="K153" s="22">
        <f>INDEX(WeightUpdate!$J$6:$J$794,MATCH($A153*10+K$2,WeightUpdate!$A$6:$A$794,0))</f>
        <v>1.9177976211922418</v>
      </c>
      <c r="L153" s="20">
        <f t="shared" si="14"/>
        <v>1</v>
      </c>
      <c r="M153" s="20">
        <f t="shared" si="15"/>
        <v>1</v>
      </c>
      <c r="N153" s="24">
        <f t="shared" si="17"/>
        <v>0.66424726808596812</v>
      </c>
      <c r="O153" s="24">
        <f t="shared" si="18"/>
        <v>1.097649562789774</v>
      </c>
      <c r="P153" s="24">
        <f t="shared" si="19"/>
        <v>1.9177976211922418</v>
      </c>
      <c r="Q153" s="20">
        <f t="shared" si="20"/>
        <v>1</v>
      </c>
      <c r="R153" s="23"/>
    </row>
    <row r="154" spans="1:18">
      <c r="A154" s="21">
        <v>9410</v>
      </c>
      <c r="B154" s="22">
        <f>INDEX(WeightUpdate!$I$6:$I$794,MATCH($A154*10+B$2,WeightUpdate!$A$6:$A$794,0))</f>
        <v>0.6229000000000009</v>
      </c>
      <c r="C154" s="22">
        <f>INDEX(WeightUpdate!$I$6:$I$794,MATCH($A154*10+C$2,WeightUpdate!$A$6:$A$794,0))</f>
        <v>1.0148000000000004</v>
      </c>
      <c r="D154" s="22">
        <f>INDEX(WeightUpdate!$I$6:$I$794,MATCH($A154*10+D$2,WeightUpdate!$A$6:$A$794,0))</f>
        <v>1.7847000000000006</v>
      </c>
      <c r="E154" s="23">
        <f>INDEX(WeightUpdate!$F$6:$F$794,MATCH($A154*10+E$2,WeightUpdate!$A$6:$A$794,0))</f>
        <v>36</v>
      </c>
      <c r="F154" s="23">
        <f>INDEX(WeightUpdate!$F$6:$F$794,MATCH($A154*10+F$2,WeightUpdate!$A$6:$A$794,0))</f>
        <v>35</v>
      </c>
      <c r="G154" s="23">
        <f>INDEX(WeightUpdate!$F$6:$F$794,MATCH($A154*10+G$2,WeightUpdate!$A$6:$A$794,0))</f>
        <v>32</v>
      </c>
      <c r="H154" s="23">
        <f t="shared" si="16"/>
        <v>103</v>
      </c>
      <c r="I154" s="22">
        <f>INDEX(WeightUpdate!$J$6:$J$794,MATCH($A154*10+I$2,WeightUpdate!$A$6:$A$794,0))</f>
        <v>0.70091878616305592</v>
      </c>
      <c r="J154" s="22">
        <f>INDEX(WeightUpdate!$J$6:$J$794,MATCH($A154*10+J$2,WeightUpdate!$A$6:$A$794,0))</f>
        <v>1.3594240319448259</v>
      </c>
      <c r="K154" s="22">
        <f>INDEX(WeightUpdate!$J$6:$J$794,MATCH($A154*10+K$2,WeightUpdate!$A$6:$A$794,0))</f>
        <v>2.0724506533733269</v>
      </c>
      <c r="L154" s="20">
        <f t="shared" si="14"/>
        <v>1</v>
      </c>
      <c r="M154" s="20">
        <f t="shared" si="15"/>
        <v>1</v>
      </c>
      <c r="N154" s="24">
        <f t="shared" si="17"/>
        <v>0.70091878616305592</v>
      </c>
      <c r="O154" s="24">
        <f t="shared" si="18"/>
        <v>1.3594240319448259</v>
      </c>
      <c r="P154" s="24">
        <f t="shared" si="19"/>
        <v>2.0724506533733269</v>
      </c>
      <c r="Q154" s="20">
        <f t="shared" si="20"/>
        <v>1</v>
      </c>
      <c r="R154" s="23"/>
    </row>
    <row r="155" spans="1:18">
      <c r="A155" s="21">
        <v>9411</v>
      </c>
      <c r="B155" s="22">
        <f>INDEX(WeightUpdate!$I$6:$I$794,MATCH($A155*10+B$2,WeightUpdate!$A$6:$A$794,0))</f>
        <v>0.74009999999999843</v>
      </c>
      <c r="C155" s="22">
        <f>INDEX(WeightUpdate!$I$6:$I$794,MATCH($A155*10+C$2,WeightUpdate!$A$6:$A$794,0))</f>
        <v>1.014</v>
      </c>
      <c r="D155" s="22">
        <f>INDEX(WeightUpdate!$I$6:$I$794,MATCH($A155*10+D$2,WeightUpdate!$A$6:$A$794,0))</f>
        <v>1.6072</v>
      </c>
      <c r="E155" s="23">
        <f>INDEX(WeightUpdate!$F$6:$F$794,MATCH($A155*10+E$2,WeightUpdate!$A$6:$A$794,0))</f>
        <v>33</v>
      </c>
      <c r="F155" s="23">
        <f>INDEX(WeightUpdate!$F$6:$F$794,MATCH($A155*10+F$2,WeightUpdate!$A$6:$A$794,0))</f>
        <v>19</v>
      </c>
      <c r="G155" s="23">
        <f>INDEX(WeightUpdate!$F$6:$F$794,MATCH($A155*10+G$2,WeightUpdate!$A$6:$A$794,0))</f>
        <v>15</v>
      </c>
      <c r="H155" s="23">
        <f t="shared" si="16"/>
        <v>67</v>
      </c>
      <c r="I155" s="22">
        <f>INDEX(WeightUpdate!$J$6:$J$794,MATCH($A155*10+I$2,WeightUpdate!$A$6:$A$794,0))</f>
        <v>1.022281417589421</v>
      </c>
      <c r="J155" s="22">
        <f>INDEX(WeightUpdate!$J$6:$J$794,MATCH($A155*10+J$2,WeightUpdate!$A$6:$A$794,0))</f>
        <v>1.3254587661281501</v>
      </c>
      <c r="K155" s="22">
        <f>INDEX(WeightUpdate!$J$6:$J$794,MATCH($A155*10+K$2,WeightUpdate!$A$6:$A$794,0))</f>
        <v>2.2982231877252381</v>
      </c>
      <c r="L155" s="20">
        <f t="shared" si="14"/>
        <v>1</v>
      </c>
      <c r="M155" s="20">
        <f t="shared" si="15"/>
        <v>1</v>
      </c>
      <c r="N155" s="24">
        <f t="shared" si="17"/>
        <v>1.022281417589421</v>
      </c>
      <c r="O155" s="24">
        <f t="shared" si="18"/>
        <v>1.3254587661281501</v>
      </c>
      <c r="P155" s="24">
        <f t="shared" si="19"/>
        <v>2.2982231877252381</v>
      </c>
      <c r="Q155" s="20">
        <f t="shared" si="20"/>
        <v>1</v>
      </c>
      <c r="R155" s="23"/>
    </row>
    <row r="156" spans="1:18">
      <c r="A156" s="21">
        <v>9412</v>
      </c>
      <c r="B156" s="22">
        <f>INDEX(WeightUpdate!$I$6:$I$794,MATCH($A156*10+B$2,WeightUpdate!$A$6:$A$794,0))</f>
        <v>0.49029999999999407</v>
      </c>
      <c r="C156" s="22">
        <f>INDEX(WeightUpdate!$I$6:$I$794,MATCH($A156*10+C$2,WeightUpdate!$A$6:$A$794,0))</f>
        <v>0.77049999999999863</v>
      </c>
      <c r="D156" s="22">
        <f>INDEX(WeightUpdate!$I$6:$I$794,MATCH($A156*10+D$2,WeightUpdate!$A$6:$A$794,0))</f>
        <v>1.2479000000000007</v>
      </c>
      <c r="E156" s="23">
        <f>INDEX(WeightUpdate!$F$6:$F$794,MATCH($A156*10+E$2,WeightUpdate!$A$6:$A$794,0))</f>
        <v>793</v>
      </c>
      <c r="F156" s="23">
        <f>INDEX(WeightUpdate!$F$6:$F$794,MATCH($A156*10+F$2,WeightUpdate!$A$6:$A$794,0))</f>
        <v>294</v>
      </c>
      <c r="G156" s="23">
        <f>INDEX(WeightUpdate!$F$6:$F$794,MATCH($A156*10+G$2,WeightUpdate!$A$6:$A$794,0))</f>
        <v>86</v>
      </c>
      <c r="H156" s="23">
        <f t="shared" si="16"/>
        <v>1173</v>
      </c>
      <c r="I156" s="22">
        <f>INDEX(WeightUpdate!$J$6:$J$794,MATCH($A156*10+I$2,WeightUpdate!$A$6:$A$794,0))</f>
        <v>0.36979004699039131</v>
      </c>
      <c r="J156" s="22">
        <f>INDEX(WeightUpdate!$J$6:$J$794,MATCH($A156*10+J$2,WeightUpdate!$A$6:$A$794,0))</f>
        <v>0.5723736236491066</v>
      </c>
      <c r="K156" s="22">
        <f>INDEX(WeightUpdate!$J$6:$J$794,MATCH($A156*10+K$2,WeightUpdate!$A$6:$A$794,0))</f>
        <v>1.0583035910739944</v>
      </c>
      <c r="L156" s="20">
        <f t="shared" si="14"/>
        <v>1</v>
      </c>
      <c r="M156" s="20">
        <f t="shared" si="15"/>
        <v>1</v>
      </c>
      <c r="N156" s="24">
        <f t="shared" si="17"/>
        <v>0.36979004699039131</v>
      </c>
      <c r="O156" s="24">
        <f t="shared" si="18"/>
        <v>0.5723736236491066</v>
      </c>
      <c r="P156" s="24">
        <f t="shared" si="19"/>
        <v>1.0583035910739944</v>
      </c>
      <c r="Q156" s="20">
        <f t="shared" si="20"/>
        <v>1</v>
      </c>
      <c r="R156" s="23"/>
    </row>
    <row r="157" spans="1:18">
      <c r="A157" s="21">
        <v>9413</v>
      </c>
      <c r="B157" s="22">
        <f>INDEX(WeightUpdate!$I$6:$I$794,MATCH($A157*10+B$2,WeightUpdate!$A$6:$A$794,0))</f>
        <v>0.61360000000000214</v>
      </c>
      <c r="C157" s="22">
        <f>INDEX(WeightUpdate!$I$6:$I$794,MATCH($A157*10+C$2,WeightUpdate!$A$6:$A$794,0))</f>
        <v>0.70750000000000057</v>
      </c>
      <c r="D157" s="22">
        <f>INDEX(WeightUpdate!$I$6:$I$794,MATCH($A157*10+D$2,WeightUpdate!$A$6:$A$794,0))</f>
        <v>1.0612999999999999</v>
      </c>
      <c r="E157" s="23">
        <f>INDEX(WeightUpdate!$F$6:$F$794,MATCH($A157*10+E$2,WeightUpdate!$A$6:$A$794,0))</f>
        <v>447</v>
      </c>
      <c r="F157" s="23">
        <f>INDEX(WeightUpdate!$F$6:$F$794,MATCH($A157*10+F$2,WeightUpdate!$A$6:$A$794,0))</f>
        <v>76</v>
      </c>
      <c r="G157" s="23">
        <f>INDEX(WeightUpdate!$F$6:$F$794,MATCH($A157*10+G$2,WeightUpdate!$A$6:$A$794,0))</f>
        <v>30</v>
      </c>
      <c r="H157" s="23">
        <f t="shared" si="16"/>
        <v>553</v>
      </c>
      <c r="I157" s="22">
        <f>INDEX(WeightUpdate!$J$6:$J$794,MATCH($A157*10+I$2,WeightUpdate!$A$6:$A$794,0))</f>
        <v>0.39190569468541592</v>
      </c>
      <c r="J157" s="22">
        <f>INDEX(WeightUpdate!$J$6:$J$794,MATCH($A157*10+J$2,WeightUpdate!$A$6:$A$794,0))</f>
        <v>0.48429164499225485</v>
      </c>
      <c r="K157" s="22">
        <f>INDEX(WeightUpdate!$J$6:$J$794,MATCH($A157*10+K$2,WeightUpdate!$A$6:$A$794,0))</f>
        <v>0.68390520831728607</v>
      </c>
      <c r="L157" s="20">
        <f t="shared" si="14"/>
        <v>1</v>
      </c>
      <c r="M157" s="20">
        <f t="shared" si="15"/>
        <v>1</v>
      </c>
      <c r="N157" s="24">
        <f t="shared" si="17"/>
        <v>0.39190569468541592</v>
      </c>
      <c r="O157" s="24">
        <f t="shared" si="18"/>
        <v>0.48429164499225485</v>
      </c>
      <c r="P157" s="24">
        <f t="shared" si="19"/>
        <v>0.68390520831728607</v>
      </c>
      <c r="Q157" s="20">
        <f t="shared" si="20"/>
        <v>1</v>
      </c>
      <c r="R157" s="23"/>
    </row>
    <row r="158" spans="1:18">
      <c r="A158" s="21">
        <v>9414</v>
      </c>
      <c r="B158" s="22">
        <f>INDEX(WeightUpdate!$I$6:$I$794,MATCH($A158*10+B$2,WeightUpdate!$A$6:$A$794,0))</f>
        <v>0.41009999999999996</v>
      </c>
      <c r="C158" s="22">
        <f>INDEX(WeightUpdate!$I$6:$I$794,MATCH($A158*10+C$2,WeightUpdate!$A$6:$A$794,0))</f>
        <v>0.60950000000000004</v>
      </c>
      <c r="D158" s="22">
        <f>INDEX(WeightUpdate!$I$6:$I$794,MATCH($A158*10+D$2,WeightUpdate!$A$6:$A$794,0))</f>
        <v>1.1210000000000002</v>
      </c>
      <c r="E158" s="23">
        <f>INDEX(WeightUpdate!$F$6:$F$794,MATCH($A158*10+E$2,WeightUpdate!$A$6:$A$794,0))</f>
        <v>206</v>
      </c>
      <c r="F158" s="23">
        <f>INDEX(WeightUpdate!$F$6:$F$794,MATCH($A158*10+F$2,WeightUpdate!$A$6:$A$794,0))</f>
        <v>58</v>
      </c>
      <c r="G158" s="23">
        <f>INDEX(WeightUpdate!$F$6:$F$794,MATCH($A158*10+G$2,WeightUpdate!$A$6:$A$794,0))</f>
        <v>22</v>
      </c>
      <c r="H158" s="23">
        <f t="shared" si="16"/>
        <v>286</v>
      </c>
      <c r="I158" s="22">
        <f>INDEX(WeightUpdate!$J$6:$J$794,MATCH($A158*10+I$2,WeightUpdate!$A$6:$A$794,0))</f>
        <v>0.29618064663067223</v>
      </c>
      <c r="J158" s="22">
        <f>INDEX(WeightUpdate!$J$6:$J$794,MATCH($A158*10+J$2,WeightUpdate!$A$6:$A$794,0))</f>
        <v>0.41511592288139854</v>
      </c>
      <c r="K158" s="22">
        <f>INDEX(WeightUpdate!$J$6:$J$794,MATCH($A158*10+K$2,WeightUpdate!$A$6:$A$794,0))</f>
        <v>1.1323854437917846</v>
      </c>
      <c r="L158" s="20">
        <f t="shared" si="14"/>
        <v>1</v>
      </c>
      <c r="M158" s="20">
        <f t="shared" si="15"/>
        <v>1</v>
      </c>
      <c r="N158" s="24">
        <f t="shared" si="17"/>
        <v>0.29618064663067223</v>
      </c>
      <c r="O158" s="24">
        <f t="shared" si="18"/>
        <v>0.41511592288139854</v>
      </c>
      <c r="P158" s="24">
        <f t="shared" si="19"/>
        <v>1.1323854437917846</v>
      </c>
      <c r="Q158" s="20">
        <f t="shared" si="20"/>
        <v>1</v>
      </c>
      <c r="R158" s="23"/>
    </row>
    <row r="159" spans="1:18">
      <c r="A159" s="21">
        <v>10101</v>
      </c>
      <c r="B159" s="22">
        <f>INDEX(WeightUpdate!$I$6:$I$794,MATCH($A159*10+B$2,WeightUpdate!$A$6:$A$794,0))</f>
        <v>1.9063836943000001</v>
      </c>
      <c r="C159" s="22">
        <f>INDEX(WeightUpdate!$I$6:$I$794,MATCH($A159*10+C$2,WeightUpdate!$A$6:$A$794,0))</f>
        <v>2.4971919790399997</v>
      </c>
      <c r="D159" s="22">
        <f>INDEX(WeightUpdate!$I$6:$I$794,MATCH($A159*10+D$2,WeightUpdate!$A$6:$A$794,0))</f>
        <v>4.9497932481499998</v>
      </c>
      <c r="E159" s="23">
        <f>INDEX(WeightUpdate!$F$6:$F$794,MATCH($A159*10+E$2,WeightUpdate!$A$6:$A$794,0))</f>
        <v>0</v>
      </c>
      <c r="F159" s="23">
        <f>INDEX(WeightUpdate!$F$6:$F$794,MATCH($A159*10+F$2,WeightUpdate!$A$6:$A$794,0))</f>
        <v>0</v>
      </c>
      <c r="G159" s="23">
        <f>INDEX(WeightUpdate!$F$6:$F$794,MATCH($A159*10+G$2,WeightUpdate!$A$6:$A$794,0))</f>
        <v>0</v>
      </c>
      <c r="H159" s="23">
        <f t="shared" si="16"/>
        <v>0</v>
      </c>
      <c r="I159" s="22">
        <f>INDEX(WeightUpdate!$J$6:$J$794,MATCH($A159*10+I$2,WeightUpdate!$A$6:$A$794,0))</f>
        <v>1.9063836943000001</v>
      </c>
      <c r="J159" s="22">
        <f>INDEX(WeightUpdate!$J$6:$J$794,MATCH($A159*10+J$2,WeightUpdate!$A$6:$A$794,0))</f>
        <v>2.4971919790399997</v>
      </c>
      <c r="K159" s="22">
        <f>INDEX(WeightUpdate!$J$6:$J$794,MATCH($A159*10+K$2,WeightUpdate!$A$6:$A$794,0))</f>
        <v>4.9497932481499998</v>
      </c>
      <c r="L159" s="20">
        <f t="shared" si="14"/>
        <v>1</v>
      </c>
      <c r="M159" s="20">
        <f t="shared" si="15"/>
        <v>1</v>
      </c>
      <c r="N159" s="24">
        <f t="shared" si="17"/>
        <v>1.9063836943000001</v>
      </c>
      <c r="O159" s="24">
        <f t="shared" si="18"/>
        <v>2.4971919790399997</v>
      </c>
      <c r="P159" s="24">
        <f t="shared" si="19"/>
        <v>4.9497932481499998</v>
      </c>
      <c r="Q159" s="20">
        <f t="shared" si="20"/>
        <v>1</v>
      </c>
      <c r="R159" s="23"/>
    </row>
    <row r="160" spans="1:18">
      <c r="A160" s="21">
        <v>10110</v>
      </c>
      <c r="B160" s="22">
        <f>INDEX(WeightUpdate!$I$6:$I$794,MATCH($A160*10+B$2,WeightUpdate!$A$6:$A$794,0))</f>
        <v>1.458689269475</v>
      </c>
      <c r="C160" s="22">
        <f>INDEX(WeightUpdate!$I$6:$I$794,MATCH($A160*10+C$2,WeightUpdate!$A$6:$A$794,0))</f>
        <v>1.7704836622</v>
      </c>
      <c r="D160" s="22">
        <f>INDEX(WeightUpdate!$I$6:$I$794,MATCH($A160*10+D$2,WeightUpdate!$A$6:$A$794,0))</f>
        <v>3.7316239020999999</v>
      </c>
      <c r="E160" s="23">
        <f>INDEX(WeightUpdate!$F$6:$F$794,MATCH($A160*10+E$2,WeightUpdate!$A$6:$A$794,0))</f>
        <v>4</v>
      </c>
      <c r="F160" s="23">
        <f>INDEX(WeightUpdate!$F$6:$F$794,MATCH($A160*10+F$2,WeightUpdate!$A$6:$A$794,0))</f>
        <v>4</v>
      </c>
      <c r="G160" s="23">
        <f>INDEX(WeightUpdate!$F$6:$F$794,MATCH($A160*10+G$2,WeightUpdate!$A$6:$A$794,0))</f>
        <v>0</v>
      </c>
      <c r="H160" s="23">
        <f t="shared" si="16"/>
        <v>8</v>
      </c>
      <c r="I160" s="22">
        <f>INDEX(WeightUpdate!$J$6:$J$794,MATCH($A160*10+I$2,WeightUpdate!$A$6:$A$794,0))</f>
        <v>1.0152127716903716</v>
      </c>
      <c r="J160" s="22">
        <f>INDEX(WeightUpdate!$J$6:$J$794,MATCH($A160*10+J$2,WeightUpdate!$A$6:$A$794,0))</f>
        <v>1.4627970209255858</v>
      </c>
      <c r="K160" s="22">
        <f>INDEX(WeightUpdate!$J$6:$J$794,MATCH($A160*10+K$2,WeightUpdate!$A$6:$A$794,0))</f>
        <v>3.7316239020999999</v>
      </c>
      <c r="L160" s="20">
        <f t="shared" si="14"/>
        <v>1</v>
      </c>
      <c r="M160" s="20">
        <f t="shared" si="15"/>
        <v>1</v>
      </c>
      <c r="N160" s="24">
        <f t="shared" si="17"/>
        <v>1.0152127716903716</v>
      </c>
      <c r="O160" s="24">
        <f t="shared" si="18"/>
        <v>1.4627970209255858</v>
      </c>
      <c r="P160" s="24">
        <f t="shared" si="19"/>
        <v>3.7316239020999999</v>
      </c>
      <c r="Q160" s="20">
        <f t="shared" si="20"/>
        <v>1</v>
      </c>
      <c r="R160" s="23"/>
    </row>
    <row r="161" spans="1:18">
      <c r="A161" s="21">
        <v>10120</v>
      </c>
      <c r="B161" s="22">
        <f>INDEX(WeightUpdate!$I$6:$I$794,MATCH($A161*10+B$2,WeightUpdate!$A$6:$A$794,0))</f>
        <v>0.82169987520155696</v>
      </c>
      <c r="C161" s="22">
        <f>INDEX(WeightUpdate!$I$6:$I$794,MATCH($A161*10+C$2,WeightUpdate!$A$6:$A$794,0))</f>
        <v>1.0782997250781245</v>
      </c>
      <c r="D161" s="22">
        <f>INDEX(WeightUpdate!$I$6:$I$794,MATCH($A161*10+D$2,WeightUpdate!$A$6:$A$794,0))</f>
        <v>2.4383151097</v>
      </c>
      <c r="E161" s="23">
        <f>INDEX(WeightUpdate!$F$6:$F$794,MATCH($A161*10+E$2,WeightUpdate!$A$6:$A$794,0))</f>
        <v>387</v>
      </c>
      <c r="F161" s="23">
        <f>INDEX(WeightUpdate!$F$6:$F$794,MATCH($A161*10+F$2,WeightUpdate!$A$6:$A$794,0))</f>
        <v>64</v>
      </c>
      <c r="G161" s="23">
        <f>INDEX(WeightUpdate!$F$6:$F$794,MATCH($A161*10+G$2,WeightUpdate!$A$6:$A$794,0))</f>
        <v>2</v>
      </c>
      <c r="H161" s="23">
        <f t="shared" si="16"/>
        <v>453</v>
      </c>
      <c r="I161" s="22">
        <f>INDEX(WeightUpdate!$J$6:$J$794,MATCH($A161*10+I$2,WeightUpdate!$A$6:$A$794,0))</f>
        <v>0.82286279708006571</v>
      </c>
      <c r="J161" s="22">
        <f>INDEX(WeightUpdate!$J$6:$J$794,MATCH($A161*10+J$2,WeightUpdate!$A$6:$A$794,0))</f>
        <v>1.0519963084566846</v>
      </c>
      <c r="K161" s="22">
        <f>INDEX(WeightUpdate!$J$6:$J$794,MATCH($A161*10+K$2,WeightUpdate!$A$6:$A$794,0))</f>
        <v>1.6137251002940873</v>
      </c>
      <c r="L161" s="20">
        <f t="shared" si="14"/>
        <v>1</v>
      </c>
      <c r="M161" s="20">
        <f t="shared" si="15"/>
        <v>1</v>
      </c>
      <c r="N161" s="24">
        <f t="shared" si="17"/>
        <v>0.82286279708006571</v>
      </c>
      <c r="O161" s="24">
        <f t="shared" si="18"/>
        <v>1.0519963084566846</v>
      </c>
      <c r="P161" s="24">
        <f t="shared" si="19"/>
        <v>1.6137251002940873</v>
      </c>
      <c r="Q161" s="20">
        <f t="shared" si="20"/>
        <v>1</v>
      </c>
      <c r="R161" s="23"/>
    </row>
    <row r="162" spans="1:18">
      <c r="A162" s="21">
        <v>10410</v>
      </c>
      <c r="B162" s="22">
        <f>INDEX(WeightUpdate!$I$6:$I$794,MATCH($A162*10+B$2,WeightUpdate!$A$6:$A$794,0))</f>
        <v>0.48150005101580778</v>
      </c>
      <c r="C162" s="22">
        <f>INDEX(WeightUpdate!$I$6:$I$794,MATCH($A162*10+C$2,WeightUpdate!$A$6:$A$794,0))</f>
        <v>0.71379996031827575</v>
      </c>
      <c r="D162" s="22">
        <f>INDEX(WeightUpdate!$I$6:$I$794,MATCH($A162*10+D$2,WeightUpdate!$A$6:$A$794,0))</f>
        <v>1.2511001461260853</v>
      </c>
      <c r="E162" s="23">
        <f>INDEX(WeightUpdate!$F$6:$F$794,MATCH($A162*10+E$2,WeightUpdate!$A$6:$A$794,0))</f>
        <v>666</v>
      </c>
      <c r="F162" s="23">
        <f>INDEX(WeightUpdate!$F$6:$F$794,MATCH($A162*10+F$2,WeightUpdate!$A$6:$A$794,0))</f>
        <v>445</v>
      </c>
      <c r="G162" s="23">
        <f>INDEX(WeightUpdate!$F$6:$F$794,MATCH($A162*10+G$2,WeightUpdate!$A$6:$A$794,0))</f>
        <v>198</v>
      </c>
      <c r="H162" s="23">
        <f t="shared" si="16"/>
        <v>1309</v>
      </c>
      <c r="I162" s="22">
        <f>INDEX(WeightUpdate!$J$6:$J$794,MATCH($A162*10+I$2,WeightUpdate!$A$6:$A$794,0))</f>
        <v>0.38963178468572701</v>
      </c>
      <c r="J162" s="22">
        <f>INDEX(WeightUpdate!$J$6:$J$794,MATCH($A162*10+J$2,WeightUpdate!$A$6:$A$794,0))</f>
        <v>0.65343177896193461</v>
      </c>
      <c r="K162" s="22">
        <f>INDEX(WeightUpdate!$J$6:$J$794,MATCH($A162*10+K$2,WeightUpdate!$A$6:$A$794,0))</f>
        <v>1.3652305751146852</v>
      </c>
      <c r="L162" s="20">
        <f t="shared" si="14"/>
        <v>1</v>
      </c>
      <c r="M162" s="20">
        <f t="shared" si="15"/>
        <v>1</v>
      </c>
      <c r="N162" s="24">
        <f t="shared" si="17"/>
        <v>0.38963178468572701</v>
      </c>
      <c r="O162" s="24">
        <f t="shared" si="18"/>
        <v>0.65343177896193461</v>
      </c>
      <c r="P162" s="24">
        <f t="shared" si="19"/>
        <v>1.3652305751146852</v>
      </c>
      <c r="Q162" s="20">
        <f t="shared" si="20"/>
        <v>1</v>
      </c>
      <c r="R162" s="23"/>
    </row>
    <row r="163" spans="1:18">
      <c r="A163" s="21">
        <v>10411</v>
      </c>
      <c r="B163" s="22">
        <f>INDEX(WeightUpdate!$I$6:$I$794,MATCH($A163*10+B$2,WeightUpdate!$A$6:$A$794,0))</f>
        <v>0.32659993574004298</v>
      </c>
      <c r="C163" s="22">
        <f>INDEX(WeightUpdate!$I$6:$I$794,MATCH($A163*10+C$2,WeightUpdate!$A$6:$A$794,0))</f>
        <v>0.61780003828713559</v>
      </c>
      <c r="D163" s="22">
        <f>INDEX(WeightUpdate!$I$6:$I$794,MATCH($A163*10+D$2,WeightUpdate!$A$6:$A$794,0))</f>
        <v>1.0188000029114277</v>
      </c>
      <c r="E163" s="23">
        <f>INDEX(WeightUpdate!$F$6:$F$794,MATCH($A163*10+E$2,WeightUpdate!$A$6:$A$794,0))</f>
        <v>1441</v>
      </c>
      <c r="F163" s="23">
        <f>INDEX(WeightUpdate!$F$6:$F$794,MATCH($A163*10+F$2,WeightUpdate!$A$6:$A$794,0))</f>
        <v>906</v>
      </c>
      <c r="G163" s="23">
        <f>INDEX(WeightUpdate!$F$6:$F$794,MATCH($A163*10+G$2,WeightUpdate!$A$6:$A$794,0))</f>
        <v>580</v>
      </c>
      <c r="H163" s="23">
        <f t="shared" si="16"/>
        <v>2927</v>
      </c>
      <c r="I163" s="22">
        <f>INDEX(WeightUpdate!$J$6:$J$794,MATCH($A163*10+I$2,WeightUpdate!$A$6:$A$794,0))</f>
        <v>0.22176740116222604</v>
      </c>
      <c r="J163" s="22">
        <f>INDEX(WeightUpdate!$J$6:$J$794,MATCH($A163*10+J$2,WeightUpdate!$A$6:$A$794,0))</f>
        <v>0.36455125518890119</v>
      </c>
      <c r="K163" s="22">
        <f>INDEX(WeightUpdate!$J$6:$J$794,MATCH($A163*10+K$2,WeightUpdate!$A$6:$A$794,0))</f>
        <v>0.54966417801435086</v>
      </c>
      <c r="L163" s="20">
        <f t="shared" si="14"/>
        <v>1</v>
      </c>
      <c r="M163" s="20">
        <f t="shared" si="15"/>
        <v>1</v>
      </c>
      <c r="N163" s="24">
        <f t="shared" si="17"/>
        <v>0.22176740116222604</v>
      </c>
      <c r="O163" s="24">
        <f t="shared" si="18"/>
        <v>0.36455125518890119</v>
      </c>
      <c r="P163" s="24">
        <f t="shared" si="19"/>
        <v>0.54966417801435086</v>
      </c>
      <c r="Q163" s="20">
        <f t="shared" si="20"/>
        <v>1</v>
      </c>
      <c r="R163" s="23"/>
    </row>
    <row r="164" spans="1:18">
      <c r="A164" s="21">
        <v>10412</v>
      </c>
      <c r="B164" s="22">
        <f>INDEX(WeightUpdate!$I$6:$I$794,MATCH($A164*10+B$2,WeightUpdate!$A$6:$A$794,0))</f>
        <v>0.49419997634060692</v>
      </c>
      <c r="C164" s="22">
        <f>INDEX(WeightUpdate!$I$6:$I$794,MATCH($A164*10+C$2,WeightUpdate!$A$6:$A$794,0))</f>
        <v>0.85850021826481437</v>
      </c>
      <c r="D164" s="22">
        <f>INDEX(WeightUpdate!$I$6:$I$794,MATCH($A164*10+D$2,WeightUpdate!$A$6:$A$794,0))</f>
        <v>1.5209984710789477</v>
      </c>
      <c r="E164" s="23">
        <f>INDEX(WeightUpdate!$F$6:$F$794,MATCH($A164*10+E$2,WeightUpdate!$A$6:$A$794,0))</f>
        <v>47</v>
      </c>
      <c r="F164" s="23">
        <f>INDEX(WeightUpdate!$F$6:$F$794,MATCH($A164*10+F$2,WeightUpdate!$A$6:$A$794,0))</f>
        <v>33</v>
      </c>
      <c r="G164" s="23">
        <f>INDEX(WeightUpdate!$F$6:$F$794,MATCH($A164*10+G$2,WeightUpdate!$A$6:$A$794,0))</f>
        <v>35</v>
      </c>
      <c r="H164" s="23">
        <f t="shared" si="16"/>
        <v>115</v>
      </c>
      <c r="I164" s="22">
        <f>INDEX(WeightUpdate!$J$6:$J$794,MATCH($A164*10+I$2,WeightUpdate!$A$6:$A$794,0))</f>
        <v>0.60941017779414142</v>
      </c>
      <c r="J164" s="22">
        <f>INDEX(WeightUpdate!$J$6:$J$794,MATCH($A164*10+J$2,WeightUpdate!$A$6:$A$794,0))</f>
        <v>1.9758836588384692</v>
      </c>
      <c r="K164" s="22">
        <f>INDEX(WeightUpdate!$J$6:$J$794,MATCH($A164*10+K$2,WeightUpdate!$A$6:$A$794,0))</f>
        <v>3.6294304262303045</v>
      </c>
      <c r="L164" s="20">
        <f t="shared" si="14"/>
        <v>1</v>
      </c>
      <c r="M164" s="20">
        <f t="shared" si="15"/>
        <v>1</v>
      </c>
      <c r="N164" s="24">
        <f t="shared" si="17"/>
        <v>0.60941017779414142</v>
      </c>
      <c r="O164" s="24">
        <f t="shared" si="18"/>
        <v>1.9758836588384692</v>
      </c>
      <c r="P164" s="24">
        <f t="shared" si="19"/>
        <v>3.6294304262303045</v>
      </c>
      <c r="Q164" s="20">
        <f t="shared" si="20"/>
        <v>1</v>
      </c>
      <c r="R164" s="23"/>
    </row>
    <row r="165" spans="1:18">
      <c r="A165" s="21">
        <v>10413</v>
      </c>
      <c r="B165" s="22">
        <f>INDEX(WeightUpdate!$I$6:$I$794,MATCH($A165*10+B$2,WeightUpdate!$A$6:$A$794,0))</f>
        <v>0.51740039546190542</v>
      </c>
      <c r="C165" s="22">
        <f>INDEX(WeightUpdate!$I$6:$I$794,MATCH($A165*10+C$2,WeightUpdate!$A$6:$A$794,0))</f>
        <v>0.88849957291707282</v>
      </c>
      <c r="D165" s="22">
        <f>INDEX(WeightUpdate!$I$6:$I$794,MATCH($A165*10+D$2,WeightUpdate!$A$6:$A$794,0))</f>
        <v>1.5372981648176476</v>
      </c>
      <c r="E165" s="23">
        <f>INDEX(WeightUpdate!$F$6:$F$794,MATCH($A165*10+E$2,WeightUpdate!$A$6:$A$794,0))</f>
        <v>92</v>
      </c>
      <c r="F165" s="23">
        <f>INDEX(WeightUpdate!$F$6:$F$794,MATCH($A165*10+F$2,WeightUpdate!$A$6:$A$794,0))</f>
        <v>80</v>
      </c>
      <c r="G165" s="23">
        <f>INDEX(WeightUpdate!$F$6:$F$794,MATCH($A165*10+G$2,WeightUpdate!$A$6:$A$794,0))</f>
        <v>29</v>
      </c>
      <c r="H165" s="23">
        <f t="shared" si="16"/>
        <v>201</v>
      </c>
      <c r="I165" s="22">
        <f>INDEX(WeightUpdate!$J$6:$J$794,MATCH($A165*10+I$2,WeightUpdate!$A$6:$A$794,0))</f>
        <v>0.53409866026306374</v>
      </c>
      <c r="J165" s="22">
        <f>INDEX(WeightUpdate!$J$6:$J$794,MATCH($A165*10+J$2,WeightUpdate!$A$6:$A$794,0))</f>
        <v>0.74777301995233736</v>
      </c>
      <c r="K165" s="22">
        <f>INDEX(WeightUpdate!$J$6:$J$794,MATCH($A165*10+K$2,WeightUpdate!$A$6:$A$794,0))</f>
        <v>2.3900589673237151</v>
      </c>
      <c r="L165" s="20">
        <f t="shared" si="14"/>
        <v>1</v>
      </c>
      <c r="M165" s="20">
        <f t="shared" si="15"/>
        <v>1</v>
      </c>
      <c r="N165" s="24">
        <f t="shared" si="17"/>
        <v>0.53409866026306374</v>
      </c>
      <c r="O165" s="24">
        <f t="shared" si="18"/>
        <v>0.74777301995233736</v>
      </c>
      <c r="P165" s="24">
        <f t="shared" si="19"/>
        <v>2.3900589673237151</v>
      </c>
      <c r="Q165" s="20">
        <f t="shared" si="20"/>
        <v>1</v>
      </c>
      <c r="R165" s="23"/>
    </row>
    <row r="166" spans="1:18">
      <c r="A166" s="21">
        <v>11101</v>
      </c>
      <c r="B166" s="22">
        <f>INDEX(WeightUpdate!$I$6:$I$794,MATCH($A166*10+B$2,WeightUpdate!$A$6:$A$794,0))</f>
        <v>5.9117777613500007</v>
      </c>
      <c r="C166" s="22">
        <f>INDEX(WeightUpdate!$I$6:$I$794,MATCH($A166*10+C$2,WeightUpdate!$A$6:$A$794,0))</f>
        <v>6.5382565966000001</v>
      </c>
      <c r="D166" s="22">
        <f>INDEX(WeightUpdate!$I$6:$I$794,MATCH($A166*10+D$2,WeightUpdate!$A$6:$A$794,0))</f>
        <v>8.8512210527999997</v>
      </c>
      <c r="E166" s="23">
        <f>INDEX(WeightUpdate!$F$6:$F$794,MATCH($A166*10+E$2,WeightUpdate!$A$6:$A$794,0))</f>
        <v>0</v>
      </c>
      <c r="F166" s="23">
        <f>INDEX(WeightUpdate!$F$6:$F$794,MATCH($A166*10+F$2,WeightUpdate!$A$6:$A$794,0))</f>
        <v>0</v>
      </c>
      <c r="G166" s="23">
        <f>INDEX(WeightUpdate!$F$6:$F$794,MATCH($A166*10+G$2,WeightUpdate!$A$6:$A$794,0))</f>
        <v>0</v>
      </c>
      <c r="H166" s="23">
        <f t="shared" si="16"/>
        <v>0</v>
      </c>
      <c r="I166" s="22">
        <f>INDEX(WeightUpdate!$J$6:$J$794,MATCH($A166*10+I$2,WeightUpdate!$A$6:$A$794,0))</f>
        <v>5.9117777613500007</v>
      </c>
      <c r="J166" s="22">
        <f>INDEX(WeightUpdate!$J$6:$J$794,MATCH($A166*10+J$2,WeightUpdate!$A$6:$A$794,0))</f>
        <v>6.5382565966000001</v>
      </c>
      <c r="K166" s="22">
        <f>INDEX(WeightUpdate!$J$6:$J$794,MATCH($A166*10+K$2,WeightUpdate!$A$6:$A$794,0))</f>
        <v>8.8512210527999997</v>
      </c>
      <c r="L166" s="20">
        <f t="shared" si="14"/>
        <v>1</v>
      </c>
      <c r="M166" s="20">
        <f t="shared" si="15"/>
        <v>1</v>
      </c>
      <c r="N166" s="24">
        <f t="shared" si="17"/>
        <v>5.9117777613500007</v>
      </c>
      <c r="O166" s="24">
        <f t="shared" si="18"/>
        <v>6.5382565966000001</v>
      </c>
      <c r="P166" s="24">
        <f t="shared" si="19"/>
        <v>8.8512210527999997</v>
      </c>
      <c r="Q166" s="20">
        <f t="shared" si="20"/>
        <v>1</v>
      </c>
      <c r="R166" s="23"/>
    </row>
    <row r="167" spans="1:18">
      <c r="A167" s="21">
        <v>11111</v>
      </c>
      <c r="B167" s="22">
        <f>INDEX(WeightUpdate!$I$6:$I$794,MATCH($A167*10+B$2,WeightUpdate!$A$6:$A$794,0))</f>
        <v>1.7811920432833332</v>
      </c>
      <c r="C167" s="22">
        <f>INDEX(WeightUpdate!$I$6:$I$794,MATCH($A167*10+C$2,WeightUpdate!$A$6:$A$794,0))</f>
        <v>2.4089954582714279</v>
      </c>
      <c r="D167" s="22">
        <f>INDEX(WeightUpdate!$I$6:$I$794,MATCH($A167*10+D$2,WeightUpdate!$A$6:$A$794,0))</f>
        <v>5.1077097611999998</v>
      </c>
      <c r="E167" s="23">
        <f>INDEX(WeightUpdate!$F$6:$F$794,MATCH($A167*10+E$2,WeightUpdate!$A$6:$A$794,0))</f>
        <v>3</v>
      </c>
      <c r="F167" s="23">
        <f>INDEX(WeightUpdate!$F$6:$F$794,MATCH($A167*10+F$2,WeightUpdate!$A$6:$A$794,0))</f>
        <v>6</v>
      </c>
      <c r="G167" s="23">
        <f>INDEX(WeightUpdate!$F$6:$F$794,MATCH($A167*10+G$2,WeightUpdate!$A$6:$A$794,0))</f>
        <v>1</v>
      </c>
      <c r="H167" s="23">
        <f t="shared" si="16"/>
        <v>10</v>
      </c>
      <c r="I167" s="22">
        <f>INDEX(WeightUpdate!$J$6:$J$794,MATCH($A167*10+I$2,WeightUpdate!$A$6:$A$794,0))</f>
        <v>1.9495392781211742</v>
      </c>
      <c r="J167" s="22">
        <f>INDEX(WeightUpdate!$J$6:$J$794,MATCH($A167*10+J$2,WeightUpdate!$A$6:$A$794,0))</f>
        <v>2.5620260929535807</v>
      </c>
      <c r="K167" s="22">
        <f>INDEX(WeightUpdate!$J$6:$J$794,MATCH($A167*10+K$2,WeightUpdate!$A$6:$A$794,0))</f>
        <v>5.4204157260261354</v>
      </c>
      <c r="L167" s="20">
        <f t="shared" si="14"/>
        <v>1</v>
      </c>
      <c r="M167" s="20">
        <f t="shared" si="15"/>
        <v>2</v>
      </c>
      <c r="N167" s="24">
        <f t="shared" si="17"/>
        <v>1.9495392781211742</v>
      </c>
      <c r="O167" s="24">
        <f t="shared" si="18"/>
        <v>2.5620260929535807</v>
      </c>
      <c r="P167" s="24">
        <f t="shared" si="19"/>
        <v>5.4204157260261354</v>
      </c>
      <c r="Q167" s="20">
        <f t="shared" si="20"/>
        <v>1</v>
      </c>
      <c r="R167" s="23"/>
    </row>
    <row r="168" spans="1:18">
      <c r="A168" s="21">
        <v>11112</v>
      </c>
      <c r="B168" s="22">
        <f>INDEX(WeightUpdate!$I$6:$I$794,MATCH($A168*10+B$2,WeightUpdate!$A$6:$A$794,0))</f>
        <v>1.00220131542</v>
      </c>
      <c r="C168" s="22">
        <f>INDEX(WeightUpdate!$I$6:$I$794,MATCH($A168*10+C$2,WeightUpdate!$A$6:$A$794,0))</f>
        <v>1.9041007347292684</v>
      </c>
      <c r="D168" s="22">
        <f>INDEX(WeightUpdate!$I$6:$I$794,MATCH($A168*10+D$2,WeightUpdate!$A$6:$A$794,0))</f>
        <v>4.0881964539333326</v>
      </c>
      <c r="E168" s="23">
        <f>INDEX(WeightUpdate!$F$6:$F$794,MATCH($A168*10+E$2,WeightUpdate!$A$6:$A$794,0))</f>
        <v>2</v>
      </c>
      <c r="F168" s="23">
        <f>INDEX(WeightUpdate!$F$6:$F$794,MATCH($A168*10+F$2,WeightUpdate!$A$6:$A$794,0))</f>
        <v>0</v>
      </c>
      <c r="G168" s="23">
        <f>INDEX(WeightUpdate!$F$6:$F$794,MATCH($A168*10+G$2,WeightUpdate!$A$6:$A$794,0))</f>
        <v>25</v>
      </c>
      <c r="H168" s="23">
        <f t="shared" si="16"/>
        <v>27</v>
      </c>
      <c r="I168" s="22">
        <f>INDEX(WeightUpdate!$J$6:$J$794,MATCH($A168*10+I$2,WeightUpdate!$A$6:$A$794,0))</f>
        <v>1.0776082563440559</v>
      </c>
      <c r="J168" s="22">
        <f>INDEX(WeightUpdate!$J$6:$J$794,MATCH($A168*10+J$2,WeightUpdate!$A$6:$A$794,0))</f>
        <v>1.9041007347292684</v>
      </c>
      <c r="K168" s="22">
        <f>INDEX(WeightUpdate!$J$6:$J$794,MATCH($A168*10+K$2,WeightUpdate!$A$6:$A$794,0))</f>
        <v>2.3186677446753077</v>
      </c>
      <c r="L168" s="20">
        <f t="shared" si="14"/>
        <v>1</v>
      </c>
      <c r="M168" s="20">
        <f t="shared" si="15"/>
        <v>3</v>
      </c>
      <c r="N168" s="24">
        <f t="shared" si="17"/>
        <v>1.0776082563440559</v>
      </c>
      <c r="O168" s="24">
        <f t="shared" si="18"/>
        <v>1.9041007347292684</v>
      </c>
      <c r="P168" s="24">
        <f t="shared" si="19"/>
        <v>2.3186677446753077</v>
      </c>
      <c r="Q168" s="20">
        <f t="shared" si="20"/>
        <v>1</v>
      </c>
      <c r="R168" s="23"/>
    </row>
    <row r="169" spans="1:18">
      <c r="A169" s="21">
        <v>11120</v>
      </c>
      <c r="B169" s="22">
        <f>INDEX(WeightUpdate!$I$6:$I$794,MATCH($A169*10+B$2,WeightUpdate!$A$6:$A$794,0))</f>
        <v>1.3368999499602929</v>
      </c>
      <c r="C169" s="22">
        <f>INDEX(WeightUpdate!$I$6:$I$794,MATCH($A169*10+C$2,WeightUpdate!$A$6:$A$794,0))</f>
        <v>1.7049000939318231</v>
      </c>
      <c r="D169" s="22">
        <f>INDEX(WeightUpdate!$I$6:$I$794,MATCH($A169*10+D$2,WeightUpdate!$A$6:$A$794,0))</f>
        <v>3.479801011077778</v>
      </c>
      <c r="E169" s="23">
        <f>INDEX(WeightUpdate!$F$6:$F$794,MATCH($A169*10+E$2,WeightUpdate!$A$6:$A$794,0))</f>
        <v>473</v>
      </c>
      <c r="F169" s="23">
        <f>INDEX(WeightUpdate!$F$6:$F$794,MATCH($A169*10+F$2,WeightUpdate!$A$6:$A$794,0))</f>
        <v>97</v>
      </c>
      <c r="G169" s="23">
        <f>INDEX(WeightUpdate!$F$6:$F$794,MATCH($A169*10+G$2,WeightUpdate!$A$6:$A$794,0))</f>
        <v>133</v>
      </c>
      <c r="H169" s="23">
        <f t="shared" si="16"/>
        <v>703</v>
      </c>
      <c r="I169" s="22">
        <f>INDEX(WeightUpdate!$J$6:$J$794,MATCH($A169*10+I$2,WeightUpdate!$A$6:$A$794,0))</f>
        <v>0.78897830070095887</v>
      </c>
      <c r="J169" s="22">
        <f>INDEX(WeightUpdate!$J$6:$J$794,MATCH($A169*10+J$2,WeightUpdate!$A$6:$A$794,0))</f>
        <v>1.389805715265036</v>
      </c>
      <c r="K169" s="22">
        <f>INDEX(WeightUpdate!$J$6:$J$794,MATCH($A169*10+K$2,WeightUpdate!$A$6:$A$794,0))</f>
        <v>1.7992035027537689</v>
      </c>
      <c r="L169" s="20">
        <f t="shared" si="14"/>
        <v>1</v>
      </c>
      <c r="M169" s="20">
        <f t="shared" si="15"/>
        <v>1</v>
      </c>
      <c r="N169" s="24">
        <f t="shared" si="17"/>
        <v>0.78897830070095887</v>
      </c>
      <c r="O169" s="24">
        <f t="shared" si="18"/>
        <v>1.389805715265036</v>
      </c>
      <c r="P169" s="24">
        <f t="shared" si="19"/>
        <v>1.7992035027537689</v>
      </c>
      <c r="Q169" s="20">
        <f t="shared" si="20"/>
        <v>1</v>
      </c>
      <c r="R169" s="23"/>
    </row>
    <row r="170" spans="1:18">
      <c r="A170" s="21">
        <v>11130</v>
      </c>
      <c r="B170" s="22">
        <f>INDEX(WeightUpdate!$I$6:$I$794,MATCH($A170*10+B$2,WeightUpdate!$A$6:$A$794,0))</f>
        <v>0.79250004309396582</v>
      </c>
      <c r="C170" s="22">
        <f>INDEX(WeightUpdate!$I$6:$I$794,MATCH($A170*10+C$2,WeightUpdate!$A$6:$A$794,0))</f>
        <v>1.2043001853109105</v>
      </c>
      <c r="D170" s="22">
        <f>INDEX(WeightUpdate!$I$6:$I$794,MATCH($A170*10+D$2,WeightUpdate!$A$6:$A$794,0))</f>
        <v>2.7167938725000003</v>
      </c>
      <c r="E170" s="23">
        <f>INDEX(WeightUpdate!$F$6:$F$794,MATCH($A170*10+E$2,WeightUpdate!$A$6:$A$794,0))</f>
        <v>19</v>
      </c>
      <c r="F170" s="23">
        <f>INDEX(WeightUpdate!$F$6:$F$794,MATCH($A170*10+F$2,WeightUpdate!$A$6:$A$794,0))</f>
        <v>19</v>
      </c>
      <c r="G170" s="23">
        <f>INDEX(WeightUpdate!$F$6:$F$794,MATCH($A170*10+G$2,WeightUpdate!$A$6:$A$794,0))</f>
        <v>19</v>
      </c>
      <c r="H170" s="23">
        <f t="shared" si="16"/>
        <v>57</v>
      </c>
      <c r="I170" s="22">
        <f>INDEX(WeightUpdate!$J$6:$J$794,MATCH($A170*10+I$2,WeightUpdate!$A$6:$A$794,0))</f>
        <v>0.80038736699906166</v>
      </c>
      <c r="J170" s="22">
        <f>INDEX(WeightUpdate!$J$6:$J$794,MATCH($A170*10+J$2,WeightUpdate!$A$6:$A$794,0))</f>
        <v>1.1634616940045523</v>
      </c>
      <c r="K170" s="22">
        <f>INDEX(WeightUpdate!$J$6:$J$794,MATCH($A170*10+K$2,WeightUpdate!$A$6:$A$794,0))</f>
        <v>0.99572497386151504</v>
      </c>
      <c r="L170" s="20">
        <f t="shared" si="14"/>
        <v>0</v>
      </c>
      <c r="M170" s="20">
        <f t="shared" si="15"/>
        <v>1</v>
      </c>
      <c r="N170" s="24">
        <f t="shared" si="17"/>
        <v>0.80038736699906166</v>
      </c>
      <c r="O170" s="24">
        <f t="shared" si="18"/>
        <v>1.2162859331014477</v>
      </c>
      <c r="P170" s="24">
        <f t="shared" si="19"/>
        <v>1.3961540328054627</v>
      </c>
      <c r="Q170" s="20">
        <f t="shared" si="20"/>
        <v>1</v>
      </c>
      <c r="R170" s="23"/>
    </row>
    <row r="171" spans="1:18">
      <c r="A171" s="21">
        <v>11140</v>
      </c>
      <c r="B171" s="22">
        <f>INDEX(WeightUpdate!$I$6:$I$794,MATCH($A171*10+B$2,WeightUpdate!$A$6:$A$794,0))</f>
        <v>0.74039997453300543</v>
      </c>
      <c r="C171" s="22">
        <f>INDEX(WeightUpdate!$I$6:$I$794,MATCH($A171*10+C$2,WeightUpdate!$A$6:$A$794,0))</f>
        <v>1.0501999909197031</v>
      </c>
      <c r="D171" s="22">
        <f>INDEX(WeightUpdate!$I$6:$I$794,MATCH($A171*10+D$2,WeightUpdate!$A$6:$A$794,0))</f>
        <v>2.4244994930888897</v>
      </c>
      <c r="E171" s="23">
        <f>INDEX(WeightUpdate!$F$6:$F$794,MATCH($A171*10+E$2,WeightUpdate!$A$6:$A$794,0))</f>
        <v>973</v>
      </c>
      <c r="F171" s="23">
        <f>INDEX(WeightUpdate!$F$6:$F$794,MATCH($A171*10+F$2,WeightUpdate!$A$6:$A$794,0))</f>
        <v>229</v>
      </c>
      <c r="G171" s="23">
        <f>INDEX(WeightUpdate!$F$6:$F$794,MATCH($A171*10+G$2,WeightUpdate!$A$6:$A$794,0))</f>
        <v>278</v>
      </c>
      <c r="H171" s="23">
        <f t="shared" si="16"/>
        <v>1480</v>
      </c>
      <c r="I171" s="22">
        <f>INDEX(WeightUpdate!$J$6:$J$794,MATCH($A171*10+I$2,WeightUpdate!$A$6:$A$794,0))</f>
        <v>0.52759249568072397</v>
      </c>
      <c r="J171" s="22">
        <f>INDEX(WeightUpdate!$J$6:$J$794,MATCH($A171*10+J$2,WeightUpdate!$A$6:$A$794,0))</f>
        <v>0.74576709826473464</v>
      </c>
      <c r="K171" s="22">
        <f>INDEX(WeightUpdate!$J$6:$J$794,MATCH($A171*10+K$2,WeightUpdate!$A$6:$A$794,0))</f>
        <v>0.75797280362262098</v>
      </c>
      <c r="L171" s="20">
        <f t="shared" si="14"/>
        <v>1</v>
      </c>
      <c r="M171" s="20">
        <f t="shared" si="15"/>
        <v>1</v>
      </c>
      <c r="N171" s="24">
        <f t="shared" si="17"/>
        <v>0.52759249568072397</v>
      </c>
      <c r="O171" s="24">
        <f t="shared" si="18"/>
        <v>0.74576709826473464</v>
      </c>
      <c r="P171" s="24">
        <f t="shared" si="19"/>
        <v>0.75797280362262098</v>
      </c>
      <c r="Q171" s="20">
        <f t="shared" si="20"/>
        <v>1</v>
      </c>
      <c r="R171" s="23"/>
    </row>
    <row r="172" spans="1:18">
      <c r="A172" s="21">
        <v>11410</v>
      </c>
      <c r="B172" s="22">
        <f>INDEX(WeightUpdate!$I$6:$I$794,MATCH($A172*10+B$2,WeightUpdate!$A$6:$A$794,0))</f>
        <v>0.61349998352021395</v>
      </c>
      <c r="C172" s="22">
        <f>INDEX(WeightUpdate!$I$6:$I$794,MATCH($A172*10+C$2,WeightUpdate!$A$6:$A$794,0))</f>
        <v>1.0173001166334943</v>
      </c>
      <c r="D172" s="22">
        <f>INDEX(WeightUpdate!$I$6:$I$794,MATCH($A172*10+D$2,WeightUpdate!$A$6:$A$794,0))</f>
        <v>1.7690994115957728</v>
      </c>
      <c r="E172" s="23">
        <f>INDEX(WeightUpdate!$F$6:$F$794,MATCH($A172*10+E$2,WeightUpdate!$A$6:$A$794,0))</f>
        <v>76</v>
      </c>
      <c r="F172" s="23">
        <f>INDEX(WeightUpdate!$F$6:$F$794,MATCH($A172*10+F$2,WeightUpdate!$A$6:$A$794,0))</f>
        <v>149</v>
      </c>
      <c r="G172" s="23">
        <f>INDEX(WeightUpdate!$F$6:$F$794,MATCH($A172*10+G$2,WeightUpdate!$A$6:$A$794,0))</f>
        <v>338</v>
      </c>
      <c r="H172" s="23">
        <f t="shared" si="16"/>
        <v>563</v>
      </c>
      <c r="I172" s="22">
        <f>INDEX(WeightUpdate!$J$6:$J$794,MATCH($A172*10+I$2,WeightUpdate!$A$6:$A$794,0))</f>
        <v>0.55751554684941584</v>
      </c>
      <c r="J172" s="22">
        <f>INDEX(WeightUpdate!$J$6:$J$794,MATCH($A172*10+J$2,WeightUpdate!$A$6:$A$794,0))</f>
        <v>0.90575780871704625</v>
      </c>
      <c r="K172" s="22">
        <f>INDEX(WeightUpdate!$J$6:$J$794,MATCH($A172*10+K$2,WeightUpdate!$A$6:$A$794,0))</f>
        <v>1.6900496343437523</v>
      </c>
      <c r="L172" s="20">
        <f t="shared" si="14"/>
        <v>1</v>
      </c>
      <c r="M172" s="20">
        <f t="shared" si="15"/>
        <v>3</v>
      </c>
      <c r="N172" s="24">
        <f t="shared" si="17"/>
        <v>0.55751554684941584</v>
      </c>
      <c r="O172" s="24">
        <f t="shared" si="18"/>
        <v>0.90575780871704625</v>
      </c>
      <c r="P172" s="24">
        <f t="shared" si="19"/>
        <v>1.6900496343437523</v>
      </c>
      <c r="Q172" s="20">
        <f t="shared" si="20"/>
        <v>1</v>
      </c>
      <c r="R172" s="23"/>
    </row>
    <row r="173" spans="1:18">
      <c r="A173" s="21">
        <v>11411</v>
      </c>
      <c r="B173" s="22">
        <f>INDEX(WeightUpdate!$I$6:$I$794,MATCH($A173*10+B$2,WeightUpdate!$A$6:$A$794,0))</f>
        <v>0.53540015123043538</v>
      </c>
      <c r="C173" s="22">
        <f>INDEX(WeightUpdate!$I$6:$I$794,MATCH($A173*10+C$2,WeightUpdate!$A$6:$A$794,0))</f>
        <v>0.95669993223939442</v>
      </c>
      <c r="D173" s="22">
        <f>INDEX(WeightUpdate!$I$6:$I$794,MATCH($A173*10+D$2,WeightUpdate!$A$6:$A$794,0))</f>
        <v>1.6687969162000005</v>
      </c>
      <c r="E173" s="23">
        <f>INDEX(WeightUpdate!$F$6:$F$794,MATCH($A173*10+E$2,WeightUpdate!$A$6:$A$794,0))</f>
        <v>56</v>
      </c>
      <c r="F173" s="23">
        <f>INDEX(WeightUpdate!$F$6:$F$794,MATCH($A173*10+F$2,WeightUpdate!$A$6:$A$794,0))</f>
        <v>56</v>
      </c>
      <c r="G173" s="23">
        <f>INDEX(WeightUpdate!$F$6:$F$794,MATCH($A173*10+G$2,WeightUpdate!$A$6:$A$794,0))</f>
        <v>26</v>
      </c>
      <c r="H173" s="23">
        <f t="shared" si="16"/>
        <v>138</v>
      </c>
      <c r="I173" s="22">
        <f>INDEX(WeightUpdate!$J$6:$J$794,MATCH($A173*10+I$2,WeightUpdate!$A$6:$A$794,0))</f>
        <v>0.65498761037224995</v>
      </c>
      <c r="J173" s="22">
        <f>INDEX(WeightUpdate!$J$6:$J$794,MATCH($A173*10+J$2,WeightUpdate!$A$6:$A$794,0))</f>
        <v>0.93002722485273814</v>
      </c>
      <c r="K173" s="22">
        <f>INDEX(WeightUpdate!$J$6:$J$794,MATCH($A173*10+K$2,WeightUpdate!$A$6:$A$794,0))</f>
        <v>1.4799128923758169</v>
      </c>
      <c r="L173" s="20">
        <f t="shared" si="14"/>
        <v>1</v>
      </c>
      <c r="M173" s="20">
        <f t="shared" si="15"/>
        <v>1</v>
      </c>
      <c r="N173" s="24">
        <f t="shared" si="17"/>
        <v>0.65498761037224995</v>
      </c>
      <c r="O173" s="24">
        <f t="shared" si="18"/>
        <v>0.93002722485273814</v>
      </c>
      <c r="P173" s="24">
        <f t="shared" si="19"/>
        <v>1.4799128923758169</v>
      </c>
      <c r="Q173" s="20">
        <f t="shared" si="20"/>
        <v>1</v>
      </c>
      <c r="R173" s="23"/>
    </row>
    <row r="174" spans="1:18">
      <c r="A174" s="21">
        <v>11412</v>
      </c>
      <c r="B174" s="22">
        <f>INDEX(WeightUpdate!$I$6:$I$794,MATCH($A174*10+B$2,WeightUpdate!$A$6:$A$794,0))</f>
        <v>0.48859996903073616</v>
      </c>
      <c r="C174" s="22">
        <f>INDEX(WeightUpdate!$I$6:$I$794,MATCH($A174*10+C$2,WeightUpdate!$A$6:$A$794,0))</f>
        <v>0.68669998296032198</v>
      </c>
      <c r="D174" s="22">
        <f>INDEX(WeightUpdate!$I$6:$I$794,MATCH($A174*10+D$2,WeightUpdate!$A$6:$A$794,0))</f>
        <v>1.0792999604972224</v>
      </c>
      <c r="E174" s="23">
        <f>INDEX(WeightUpdate!$F$6:$F$794,MATCH($A174*10+E$2,WeightUpdate!$A$6:$A$794,0))</f>
        <v>536</v>
      </c>
      <c r="F174" s="23">
        <f>INDEX(WeightUpdate!$F$6:$F$794,MATCH($A174*10+F$2,WeightUpdate!$A$6:$A$794,0))</f>
        <v>447</v>
      </c>
      <c r="G174" s="23">
        <f>INDEX(WeightUpdate!$F$6:$F$794,MATCH($A174*10+G$2,WeightUpdate!$A$6:$A$794,0))</f>
        <v>347</v>
      </c>
      <c r="H174" s="23">
        <f t="shared" si="16"/>
        <v>1330</v>
      </c>
      <c r="I174" s="22">
        <f>INDEX(WeightUpdate!$J$6:$J$794,MATCH($A174*10+I$2,WeightUpdate!$A$6:$A$794,0))</f>
        <v>0.45678326683054721</v>
      </c>
      <c r="J174" s="22">
        <f>INDEX(WeightUpdate!$J$6:$J$794,MATCH($A174*10+J$2,WeightUpdate!$A$6:$A$794,0))</f>
        <v>0.77326361553460399</v>
      </c>
      <c r="K174" s="22">
        <f>INDEX(WeightUpdate!$J$6:$J$794,MATCH($A174*10+K$2,WeightUpdate!$A$6:$A$794,0))</f>
        <v>1.2948273860392643</v>
      </c>
      <c r="L174" s="20">
        <f t="shared" si="14"/>
        <v>1</v>
      </c>
      <c r="M174" s="20">
        <f t="shared" si="15"/>
        <v>1</v>
      </c>
      <c r="N174" s="24">
        <f t="shared" si="17"/>
        <v>0.45678326683054721</v>
      </c>
      <c r="O174" s="24">
        <f t="shared" si="18"/>
        <v>0.77326361553460399</v>
      </c>
      <c r="P174" s="24">
        <f t="shared" si="19"/>
        <v>1.2948273860392643</v>
      </c>
      <c r="Q174" s="20">
        <f t="shared" si="20"/>
        <v>1</v>
      </c>
      <c r="R174" s="23"/>
    </row>
    <row r="175" spans="1:18">
      <c r="A175" s="21">
        <v>11413</v>
      </c>
      <c r="B175" s="22">
        <f>INDEX(WeightUpdate!$I$6:$I$794,MATCH($A175*10+B$2,WeightUpdate!$A$6:$A$794,0))</f>
        <v>0.4438999131557283</v>
      </c>
      <c r="C175" s="22">
        <f>INDEX(WeightUpdate!$I$6:$I$794,MATCH($A175*10+C$2,WeightUpdate!$A$6:$A$794,0))</f>
        <v>0.63799979082211278</v>
      </c>
      <c r="D175" s="22">
        <f>INDEX(WeightUpdate!$I$6:$I$794,MATCH($A175*10+D$2,WeightUpdate!$A$6:$A$794,0))</f>
        <v>1.1208990473000002</v>
      </c>
      <c r="E175" s="23">
        <f>INDEX(WeightUpdate!$F$6:$F$794,MATCH($A175*10+E$2,WeightUpdate!$A$6:$A$794,0))</f>
        <v>140</v>
      </c>
      <c r="F175" s="23">
        <f>INDEX(WeightUpdate!$F$6:$F$794,MATCH($A175*10+F$2,WeightUpdate!$A$6:$A$794,0))</f>
        <v>76</v>
      </c>
      <c r="G175" s="23">
        <f>INDEX(WeightUpdate!$F$6:$F$794,MATCH($A175*10+G$2,WeightUpdate!$A$6:$A$794,0))</f>
        <v>142</v>
      </c>
      <c r="H175" s="23">
        <f t="shared" si="16"/>
        <v>358</v>
      </c>
      <c r="I175" s="22">
        <f>INDEX(WeightUpdate!$J$6:$J$794,MATCH($A175*10+I$2,WeightUpdate!$A$6:$A$794,0))</f>
        <v>0.35001999382645754</v>
      </c>
      <c r="J175" s="22">
        <f>INDEX(WeightUpdate!$J$6:$J$794,MATCH($A175*10+J$2,WeightUpdate!$A$6:$A$794,0))</f>
        <v>0.63939654272551449</v>
      </c>
      <c r="K175" s="22">
        <f>INDEX(WeightUpdate!$J$6:$J$794,MATCH($A175*10+K$2,WeightUpdate!$A$6:$A$794,0))</f>
        <v>0.70285248220821628</v>
      </c>
      <c r="L175" s="20">
        <f t="shared" si="14"/>
        <v>1</v>
      </c>
      <c r="M175" s="20">
        <f t="shared" si="15"/>
        <v>3</v>
      </c>
      <c r="N175" s="24">
        <f t="shared" si="17"/>
        <v>0.35001999382645754</v>
      </c>
      <c r="O175" s="24">
        <f t="shared" si="18"/>
        <v>0.63939654272551449</v>
      </c>
      <c r="P175" s="24">
        <f t="shared" si="19"/>
        <v>0.70285248220821628</v>
      </c>
      <c r="Q175" s="20">
        <f t="shared" si="20"/>
        <v>1</v>
      </c>
      <c r="R175" s="23"/>
    </row>
    <row r="176" spans="1:18">
      <c r="A176" s="21">
        <v>11414</v>
      </c>
      <c r="B176" s="22">
        <f>INDEX(WeightUpdate!$I$6:$I$794,MATCH($A176*10+B$2,WeightUpdate!$A$6:$A$794,0))</f>
        <v>0.51729887524999996</v>
      </c>
      <c r="C176" s="22">
        <f>INDEX(WeightUpdate!$I$6:$I$794,MATCH($A176*10+C$2,WeightUpdate!$A$6:$A$794,0))</f>
        <v>0.79650080284912395</v>
      </c>
      <c r="D176" s="22">
        <f>INDEX(WeightUpdate!$I$6:$I$794,MATCH($A176*10+D$2,WeightUpdate!$A$6:$A$794,0))</f>
        <v>1.2917024064055556</v>
      </c>
      <c r="E176" s="23">
        <f>INDEX(WeightUpdate!$F$6:$F$794,MATCH($A176*10+E$2,WeightUpdate!$A$6:$A$794,0))</f>
        <v>5</v>
      </c>
      <c r="F176" s="23">
        <f>INDEX(WeightUpdate!$F$6:$F$794,MATCH($A176*10+F$2,WeightUpdate!$A$6:$A$794,0))</f>
        <v>28</v>
      </c>
      <c r="G176" s="23">
        <f>INDEX(WeightUpdate!$F$6:$F$794,MATCH($A176*10+G$2,WeightUpdate!$A$6:$A$794,0))</f>
        <v>67</v>
      </c>
      <c r="H176" s="23">
        <f t="shared" si="16"/>
        <v>100</v>
      </c>
      <c r="I176" s="22">
        <f>INDEX(WeightUpdate!$J$6:$J$794,MATCH($A176*10+I$2,WeightUpdate!$A$6:$A$794,0))</f>
        <v>0.98869932462792409</v>
      </c>
      <c r="J176" s="22">
        <f>INDEX(WeightUpdate!$J$6:$J$794,MATCH($A176*10+J$2,WeightUpdate!$A$6:$A$794,0))</f>
        <v>1.1772422257574038</v>
      </c>
      <c r="K176" s="22">
        <f>INDEX(WeightUpdate!$J$6:$J$794,MATCH($A176*10+K$2,WeightUpdate!$A$6:$A$794,0))</f>
        <v>1.9659214143587767</v>
      </c>
      <c r="L176" s="20">
        <f t="shared" si="14"/>
        <v>1</v>
      </c>
      <c r="M176" s="20">
        <f t="shared" si="15"/>
        <v>3</v>
      </c>
      <c r="N176" s="24">
        <f t="shared" si="17"/>
        <v>0.98869932462792409</v>
      </c>
      <c r="O176" s="24">
        <f t="shared" si="18"/>
        <v>1.1772422257574038</v>
      </c>
      <c r="P176" s="24">
        <f t="shared" si="19"/>
        <v>1.9659214143587767</v>
      </c>
      <c r="Q176" s="20">
        <f t="shared" si="20"/>
        <v>1</v>
      </c>
      <c r="R176" s="23"/>
    </row>
    <row r="177" spans="1:18">
      <c r="A177" s="21">
        <v>11415</v>
      </c>
      <c r="B177" s="22">
        <f>INDEX(WeightUpdate!$I$6:$I$794,MATCH($A177*10+B$2,WeightUpdate!$A$6:$A$794,0))</f>
        <v>0.43590048801444398</v>
      </c>
      <c r="C177" s="22">
        <f>INDEX(WeightUpdate!$I$6:$I$794,MATCH($A177*10+C$2,WeightUpdate!$A$6:$A$794,0))</f>
        <v>0.59829794528750002</v>
      </c>
      <c r="D177" s="22">
        <f>INDEX(WeightUpdate!$I$6:$I$794,MATCH($A177*10+D$2,WeightUpdate!$A$6:$A$794,0))</f>
        <v>0.89159747622857144</v>
      </c>
      <c r="E177" s="23">
        <f>INDEX(WeightUpdate!$F$6:$F$794,MATCH($A177*10+E$2,WeightUpdate!$A$6:$A$794,0))</f>
        <v>52</v>
      </c>
      <c r="F177" s="23">
        <f>INDEX(WeightUpdate!$F$6:$F$794,MATCH($A177*10+F$2,WeightUpdate!$A$6:$A$794,0))</f>
        <v>26</v>
      </c>
      <c r="G177" s="23">
        <f>INDEX(WeightUpdate!$F$6:$F$794,MATCH($A177*10+G$2,WeightUpdate!$A$6:$A$794,0))</f>
        <v>13</v>
      </c>
      <c r="H177" s="23">
        <f t="shared" si="16"/>
        <v>91</v>
      </c>
      <c r="I177" s="22">
        <f>INDEX(WeightUpdate!$J$6:$J$794,MATCH($A177*10+I$2,WeightUpdate!$A$6:$A$794,0))</f>
        <v>0.32215035892753641</v>
      </c>
      <c r="J177" s="22">
        <f>INDEX(WeightUpdate!$J$6:$J$794,MATCH($A177*10+J$2,WeightUpdate!$A$6:$A$794,0))</f>
        <v>0.52671274526680323</v>
      </c>
      <c r="K177" s="22">
        <f>INDEX(WeightUpdate!$J$6:$J$794,MATCH($A177*10+K$2,WeightUpdate!$A$6:$A$794,0))</f>
        <v>1.4197180240578677</v>
      </c>
      <c r="L177" s="20">
        <f t="shared" si="14"/>
        <v>1</v>
      </c>
      <c r="M177" s="20">
        <f t="shared" si="15"/>
        <v>1</v>
      </c>
      <c r="N177" s="24">
        <f t="shared" si="17"/>
        <v>0.32215035892753641</v>
      </c>
      <c r="O177" s="24">
        <f t="shared" si="18"/>
        <v>0.52671274526680323</v>
      </c>
      <c r="P177" s="24">
        <f t="shared" si="19"/>
        <v>1.4197180240578677</v>
      </c>
      <c r="Q177" s="20">
        <f t="shared" si="20"/>
        <v>1</v>
      </c>
      <c r="R177" s="23"/>
    </row>
    <row r="178" spans="1:18">
      <c r="A178" s="21">
        <v>11416</v>
      </c>
      <c r="B178" s="22">
        <f>INDEX(WeightUpdate!$I$6:$I$794,MATCH($A178*10+B$2,WeightUpdate!$A$6:$A$794,0))</f>
        <v>0.57450000280486524</v>
      </c>
      <c r="C178" s="22">
        <f>INDEX(WeightUpdate!$I$6:$I$794,MATCH($A178*10+C$2,WeightUpdate!$A$6:$A$794,0))</f>
        <v>0.8617000406301526</v>
      </c>
      <c r="D178" s="22">
        <f>INDEX(WeightUpdate!$I$6:$I$794,MATCH($A178*10+D$2,WeightUpdate!$A$6:$A$794,0))</f>
        <v>1.4786996083305577</v>
      </c>
      <c r="E178" s="23">
        <f>INDEX(WeightUpdate!$F$6:$F$794,MATCH($A178*10+E$2,WeightUpdate!$A$6:$A$794,0))</f>
        <v>163</v>
      </c>
      <c r="F178" s="23">
        <f>INDEX(WeightUpdate!$F$6:$F$794,MATCH($A178*10+F$2,WeightUpdate!$A$6:$A$794,0))</f>
        <v>121</v>
      </c>
      <c r="G178" s="23">
        <f>INDEX(WeightUpdate!$F$6:$F$794,MATCH($A178*10+G$2,WeightUpdate!$A$6:$A$794,0))</f>
        <v>109</v>
      </c>
      <c r="H178" s="23">
        <f t="shared" si="16"/>
        <v>393</v>
      </c>
      <c r="I178" s="22">
        <f>INDEX(WeightUpdate!$J$6:$J$794,MATCH($A178*10+I$2,WeightUpdate!$A$6:$A$794,0))</f>
        <v>0.3109417783547952</v>
      </c>
      <c r="J178" s="22">
        <f>INDEX(WeightUpdate!$J$6:$J$794,MATCH($A178*10+J$2,WeightUpdate!$A$6:$A$794,0))</f>
        <v>0.74864444530612562</v>
      </c>
      <c r="K178" s="22">
        <f>INDEX(WeightUpdate!$J$6:$J$794,MATCH($A178*10+K$2,WeightUpdate!$A$6:$A$794,0))</f>
        <v>1.621244681815736</v>
      </c>
      <c r="L178" s="20">
        <f t="shared" si="14"/>
        <v>1</v>
      </c>
      <c r="M178" s="20">
        <f t="shared" si="15"/>
        <v>1</v>
      </c>
      <c r="N178" s="24">
        <f t="shared" si="17"/>
        <v>0.3109417783547952</v>
      </c>
      <c r="O178" s="24">
        <f t="shared" si="18"/>
        <v>0.74864444530612562</v>
      </c>
      <c r="P178" s="24">
        <f t="shared" si="19"/>
        <v>1.621244681815736</v>
      </c>
      <c r="Q178" s="20">
        <f t="shared" si="20"/>
        <v>1</v>
      </c>
      <c r="R178" s="23"/>
    </row>
    <row r="179" spans="1:18">
      <c r="A179" s="21">
        <v>12110</v>
      </c>
      <c r="B179" s="22">
        <f>INDEX(WeightUpdate!$I$6:$I$794,MATCH($A179*10+B$2,WeightUpdate!$A$6:$A$794,0))</f>
        <v>1.2454010708000001</v>
      </c>
      <c r="C179" s="22">
        <f>INDEX(WeightUpdate!$I$6:$I$794,MATCH($A179*10+C$2,WeightUpdate!$A$6:$A$794,0))</f>
        <v>1.430000623</v>
      </c>
      <c r="D179" s="22">
        <f>INDEX(WeightUpdate!$I$6:$I$794,MATCH($A179*10+D$2,WeightUpdate!$A$6:$A$794,0))</f>
        <v>2.5548665638000001</v>
      </c>
      <c r="E179" s="23">
        <f>INDEX(WeightUpdate!$F$6:$F$794,MATCH($A179*10+E$2,WeightUpdate!$A$6:$A$794,0))</f>
        <v>10</v>
      </c>
      <c r="F179" s="23">
        <f>INDEX(WeightUpdate!$F$6:$F$794,MATCH($A179*10+F$2,WeightUpdate!$A$6:$A$794,0))</f>
        <v>2</v>
      </c>
      <c r="G179" s="23">
        <f>INDEX(WeightUpdate!$F$6:$F$794,MATCH($A179*10+G$2,WeightUpdate!$A$6:$A$794,0))</f>
        <v>2</v>
      </c>
      <c r="H179" s="23">
        <f t="shared" si="16"/>
        <v>14</v>
      </c>
      <c r="I179" s="22">
        <f>INDEX(WeightUpdate!$J$6:$J$794,MATCH($A179*10+I$2,WeightUpdate!$A$6:$A$794,0))</f>
        <v>1.4663728113080861</v>
      </c>
      <c r="J179" s="22">
        <f>INDEX(WeightUpdate!$J$6:$J$794,MATCH($A179*10+J$2,WeightUpdate!$A$6:$A$794,0))</f>
        <v>1.8406902994035557</v>
      </c>
      <c r="K179" s="22">
        <f>INDEX(WeightUpdate!$J$6:$J$794,MATCH($A179*10+K$2,WeightUpdate!$A$6:$A$794,0))</f>
        <v>2.0313102446806139</v>
      </c>
      <c r="L179" s="20">
        <f t="shared" si="14"/>
        <v>1</v>
      </c>
      <c r="M179" s="20">
        <f t="shared" si="15"/>
        <v>1</v>
      </c>
      <c r="N179" s="24">
        <f t="shared" si="17"/>
        <v>1.4663728113080861</v>
      </c>
      <c r="O179" s="24">
        <f t="shared" si="18"/>
        <v>1.8406902994035557</v>
      </c>
      <c r="P179" s="24">
        <f t="shared" si="19"/>
        <v>2.0313102446806139</v>
      </c>
      <c r="Q179" s="20">
        <f t="shared" si="20"/>
        <v>1</v>
      </c>
      <c r="R179" s="23"/>
    </row>
    <row r="180" spans="1:18">
      <c r="A180" s="21">
        <v>12111</v>
      </c>
      <c r="B180" s="22">
        <f>INDEX(WeightUpdate!$I$6:$I$794,MATCH($A180*10+B$2,WeightUpdate!$A$6:$A$794,0))</f>
        <v>1.3537994552155868</v>
      </c>
      <c r="C180" s="22">
        <f>INDEX(WeightUpdate!$I$6:$I$794,MATCH($A180*10+C$2,WeightUpdate!$A$6:$A$794,0))</f>
        <v>1.5458858987999999</v>
      </c>
      <c r="D180" s="22">
        <f>INDEX(WeightUpdate!$I$6:$I$794,MATCH($A180*10+D$2,WeightUpdate!$A$6:$A$794,0))</f>
        <v>2.9567957964499998</v>
      </c>
      <c r="E180" s="23">
        <f>INDEX(WeightUpdate!$F$6:$F$794,MATCH($A180*10+E$2,WeightUpdate!$A$6:$A$794,0))</f>
        <v>56</v>
      </c>
      <c r="F180" s="23">
        <f>INDEX(WeightUpdate!$F$6:$F$794,MATCH($A180*10+F$2,WeightUpdate!$A$6:$A$794,0))</f>
        <v>10</v>
      </c>
      <c r="G180" s="23">
        <f>INDEX(WeightUpdate!$F$6:$F$794,MATCH($A180*10+G$2,WeightUpdate!$A$6:$A$794,0))</f>
        <v>1</v>
      </c>
      <c r="H180" s="23">
        <f t="shared" si="16"/>
        <v>67</v>
      </c>
      <c r="I180" s="22">
        <f>INDEX(WeightUpdate!$J$6:$J$794,MATCH($A180*10+I$2,WeightUpdate!$A$6:$A$794,0))</f>
        <v>1.516290011883463</v>
      </c>
      <c r="J180" s="22">
        <f>INDEX(WeightUpdate!$J$6:$J$794,MATCH($A180*10+J$2,WeightUpdate!$A$6:$A$794,0))</f>
        <v>2.0300327019739601</v>
      </c>
      <c r="K180" s="22">
        <f>INDEX(WeightUpdate!$J$6:$J$794,MATCH($A180*10+K$2,WeightUpdate!$A$6:$A$794,0))</f>
        <v>1.7970655698023328</v>
      </c>
      <c r="L180" s="20">
        <f t="shared" si="14"/>
        <v>0</v>
      </c>
      <c r="M180" s="20">
        <f t="shared" si="15"/>
        <v>1</v>
      </c>
      <c r="N180" s="24">
        <f t="shared" si="17"/>
        <v>1.516290011883463</v>
      </c>
      <c r="O180" s="24">
        <f t="shared" si="18"/>
        <v>1.7314317411131299</v>
      </c>
      <c r="P180" s="24">
        <f t="shared" si="19"/>
        <v>2.4360392423687522</v>
      </c>
      <c r="Q180" s="20">
        <f t="shared" si="20"/>
        <v>1</v>
      </c>
      <c r="R180" s="23"/>
    </row>
    <row r="181" spans="1:18">
      <c r="A181" s="21">
        <v>12112</v>
      </c>
      <c r="B181" s="22">
        <f>INDEX(WeightUpdate!$I$6:$I$794,MATCH($A181*10+B$2,WeightUpdate!$A$6:$A$794,0))</f>
        <v>0.64129994531881684</v>
      </c>
      <c r="C181" s="22">
        <f>INDEX(WeightUpdate!$I$6:$I$794,MATCH($A181*10+C$2,WeightUpdate!$A$6:$A$794,0))</f>
        <v>1.2209017852250001</v>
      </c>
      <c r="D181" s="22">
        <f>INDEX(WeightUpdate!$I$6:$I$794,MATCH($A181*10+D$2,WeightUpdate!$A$6:$A$794,0))</f>
        <v>2.86139803405</v>
      </c>
      <c r="E181" s="23">
        <f>INDEX(WeightUpdate!$F$6:$F$794,MATCH($A181*10+E$2,WeightUpdate!$A$6:$A$794,0))</f>
        <v>702</v>
      </c>
      <c r="F181" s="23">
        <f>INDEX(WeightUpdate!$F$6:$F$794,MATCH($A181*10+F$2,WeightUpdate!$A$6:$A$794,0))</f>
        <v>21</v>
      </c>
      <c r="G181" s="23">
        <f>INDEX(WeightUpdate!$F$6:$F$794,MATCH($A181*10+G$2,WeightUpdate!$A$6:$A$794,0))</f>
        <v>6</v>
      </c>
      <c r="H181" s="23">
        <f t="shared" si="16"/>
        <v>729</v>
      </c>
      <c r="I181" s="22">
        <f>INDEX(WeightUpdate!$J$6:$J$794,MATCH($A181*10+I$2,WeightUpdate!$A$6:$A$794,0))</f>
        <v>0.49290188834683024</v>
      </c>
      <c r="J181" s="22">
        <f>INDEX(WeightUpdate!$J$6:$J$794,MATCH($A181*10+J$2,WeightUpdate!$A$6:$A$794,0))</f>
        <v>0.7393508838766405</v>
      </c>
      <c r="K181" s="22">
        <f>INDEX(WeightUpdate!$J$6:$J$794,MATCH($A181*10+K$2,WeightUpdate!$A$6:$A$794,0))</f>
        <v>1.1288571863850803</v>
      </c>
      <c r="L181" s="20">
        <f t="shared" si="14"/>
        <v>1</v>
      </c>
      <c r="M181" s="20">
        <f t="shared" si="15"/>
        <v>1</v>
      </c>
      <c r="N181" s="24">
        <f t="shared" si="17"/>
        <v>0.49290188834683024</v>
      </c>
      <c r="O181" s="24">
        <f t="shared" si="18"/>
        <v>0.7393508838766405</v>
      </c>
      <c r="P181" s="24">
        <f t="shared" si="19"/>
        <v>1.1288571863850803</v>
      </c>
      <c r="Q181" s="20">
        <f t="shared" si="20"/>
        <v>1</v>
      </c>
      <c r="R181" s="23"/>
    </row>
    <row r="182" spans="1:18">
      <c r="A182" s="21">
        <v>12113</v>
      </c>
      <c r="B182" s="22">
        <f>INDEX(WeightUpdate!$I$6:$I$794,MATCH($A182*10+B$2,WeightUpdate!$A$6:$A$794,0))</f>
        <v>0.79890005998257796</v>
      </c>
      <c r="C182" s="22">
        <f>INDEX(WeightUpdate!$I$6:$I$794,MATCH($A182*10+C$2,WeightUpdate!$A$6:$A$794,0))</f>
        <v>1.3191970788923078</v>
      </c>
      <c r="D182" s="22">
        <f>INDEX(WeightUpdate!$I$6:$I$794,MATCH($A182*10+D$2,WeightUpdate!$A$6:$A$794,0))</f>
        <v>2.5947784336000002</v>
      </c>
      <c r="E182" s="23">
        <f>INDEX(WeightUpdate!$F$6:$F$794,MATCH($A182*10+E$2,WeightUpdate!$A$6:$A$794,0))</f>
        <v>129</v>
      </c>
      <c r="F182" s="23">
        <f>INDEX(WeightUpdate!$F$6:$F$794,MATCH($A182*10+F$2,WeightUpdate!$A$6:$A$794,0))</f>
        <v>15</v>
      </c>
      <c r="G182" s="23">
        <f>INDEX(WeightUpdate!$F$6:$F$794,MATCH($A182*10+G$2,WeightUpdate!$A$6:$A$794,0))</f>
        <v>4</v>
      </c>
      <c r="H182" s="23">
        <f t="shared" si="16"/>
        <v>148</v>
      </c>
      <c r="I182" s="22">
        <f>INDEX(WeightUpdate!$J$6:$J$794,MATCH($A182*10+I$2,WeightUpdate!$A$6:$A$794,0))</f>
        <v>0.5401386585220882</v>
      </c>
      <c r="J182" s="22">
        <f>INDEX(WeightUpdate!$J$6:$J$794,MATCH($A182*10+J$2,WeightUpdate!$A$6:$A$794,0))</f>
        <v>1.0423625571672381</v>
      </c>
      <c r="K182" s="22">
        <f>INDEX(WeightUpdate!$J$6:$J$794,MATCH($A182*10+K$2,WeightUpdate!$A$6:$A$794,0))</f>
        <v>1.3500864823454068</v>
      </c>
      <c r="L182" s="20">
        <f t="shared" si="14"/>
        <v>1</v>
      </c>
      <c r="M182" s="20">
        <f t="shared" si="15"/>
        <v>1</v>
      </c>
      <c r="N182" s="24">
        <f t="shared" si="17"/>
        <v>0.5401386585220882</v>
      </c>
      <c r="O182" s="24">
        <f t="shared" si="18"/>
        <v>1.0423625571672381</v>
      </c>
      <c r="P182" s="24">
        <f t="shared" si="19"/>
        <v>1.3500864823454068</v>
      </c>
      <c r="Q182" s="20">
        <f t="shared" si="20"/>
        <v>1</v>
      </c>
      <c r="R182" s="23"/>
    </row>
    <row r="183" spans="1:18">
      <c r="A183" s="21">
        <v>12114</v>
      </c>
      <c r="B183" s="22">
        <f>INDEX(WeightUpdate!$I$6:$I$794,MATCH($A183*10+B$2,WeightUpdate!$A$6:$A$794,0))</f>
        <v>0.66240031539693833</v>
      </c>
      <c r="C183" s="22">
        <f>INDEX(WeightUpdate!$I$6:$I$794,MATCH($A183*10+C$2,WeightUpdate!$A$6:$A$794,0))</f>
        <v>0.81819995576333382</v>
      </c>
      <c r="D183" s="22">
        <f>INDEX(WeightUpdate!$I$6:$I$794,MATCH($A183*10+D$2,WeightUpdate!$A$6:$A$794,0))</f>
        <v>1.9974837730666668</v>
      </c>
      <c r="E183" s="23">
        <f>INDEX(WeightUpdate!$F$6:$F$794,MATCH($A183*10+E$2,WeightUpdate!$A$6:$A$794,0))</f>
        <v>100</v>
      </c>
      <c r="F183" s="23">
        <f>INDEX(WeightUpdate!$F$6:$F$794,MATCH($A183*10+F$2,WeightUpdate!$A$6:$A$794,0))</f>
        <v>45</v>
      </c>
      <c r="G183" s="23">
        <f>INDEX(WeightUpdate!$F$6:$F$794,MATCH($A183*10+G$2,WeightUpdate!$A$6:$A$794,0))</f>
        <v>4</v>
      </c>
      <c r="H183" s="23">
        <f t="shared" si="16"/>
        <v>149</v>
      </c>
      <c r="I183" s="22">
        <f>INDEX(WeightUpdate!$J$6:$J$794,MATCH($A183*10+I$2,WeightUpdate!$A$6:$A$794,0))</f>
        <v>0.96752170925641179</v>
      </c>
      <c r="J183" s="22">
        <f>INDEX(WeightUpdate!$J$6:$J$794,MATCH($A183*10+J$2,WeightUpdate!$A$6:$A$794,0))</f>
        <v>1.067266220064587</v>
      </c>
      <c r="K183" s="22">
        <f>INDEX(WeightUpdate!$J$6:$J$794,MATCH($A183*10+K$2,WeightUpdate!$A$6:$A$794,0))</f>
        <v>2.2803621237923295</v>
      </c>
      <c r="L183" s="20">
        <f t="shared" si="14"/>
        <v>1</v>
      </c>
      <c r="M183" s="20">
        <f t="shared" si="15"/>
        <v>1</v>
      </c>
      <c r="N183" s="24">
        <f t="shared" si="17"/>
        <v>0.96752170925641179</v>
      </c>
      <c r="O183" s="24">
        <f t="shared" si="18"/>
        <v>1.067266220064587</v>
      </c>
      <c r="P183" s="24">
        <f t="shared" si="19"/>
        <v>2.2803621237923295</v>
      </c>
      <c r="Q183" s="20">
        <f t="shared" si="20"/>
        <v>1</v>
      </c>
      <c r="R183" s="23"/>
    </row>
    <row r="184" spans="1:18">
      <c r="A184" s="21">
        <v>12115</v>
      </c>
      <c r="B184" s="22">
        <f>INDEX(WeightUpdate!$I$6:$I$794,MATCH($A184*10+B$2,WeightUpdate!$A$6:$A$794,0))</f>
        <v>0.64059996634049066</v>
      </c>
      <c r="C184" s="22">
        <f>INDEX(WeightUpdate!$I$6:$I$794,MATCH($A184*10+C$2,WeightUpdate!$A$6:$A$794,0))</f>
        <v>1.2201987835454544</v>
      </c>
      <c r="D184" s="22">
        <f>INDEX(WeightUpdate!$I$6:$I$794,MATCH($A184*10+D$2,WeightUpdate!$A$6:$A$794,0))</f>
        <v>2.6740884319250005</v>
      </c>
      <c r="E184" s="23">
        <f>INDEX(WeightUpdate!$F$6:$F$794,MATCH($A184*10+E$2,WeightUpdate!$A$6:$A$794,0))</f>
        <v>173</v>
      </c>
      <c r="F184" s="23">
        <f>INDEX(WeightUpdate!$F$6:$F$794,MATCH($A184*10+F$2,WeightUpdate!$A$6:$A$794,0))</f>
        <v>6</v>
      </c>
      <c r="G184" s="23">
        <f>INDEX(WeightUpdate!$F$6:$F$794,MATCH($A184*10+G$2,WeightUpdate!$A$6:$A$794,0))</f>
        <v>3</v>
      </c>
      <c r="H184" s="23">
        <f t="shared" si="16"/>
        <v>182</v>
      </c>
      <c r="I184" s="22">
        <f>INDEX(WeightUpdate!$J$6:$J$794,MATCH($A184*10+I$2,WeightUpdate!$A$6:$A$794,0))</f>
        <v>0.18882784812571723</v>
      </c>
      <c r="J184" s="22">
        <f>INDEX(WeightUpdate!$J$6:$J$794,MATCH($A184*10+J$2,WeightUpdate!$A$6:$A$794,0))</f>
        <v>1.8655968734953421</v>
      </c>
      <c r="K184" s="22">
        <f>INDEX(WeightUpdate!$J$6:$J$794,MATCH($A184*10+K$2,WeightUpdate!$A$6:$A$794,0))</f>
        <v>2.655405253854648</v>
      </c>
      <c r="L184" s="20">
        <f t="shared" si="14"/>
        <v>1</v>
      </c>
      <c r="M184" s="20">
        <f t="shared" si="15"/>
        <v>1</v>
      </c>
      <c r="N184" s="24">
        <f t="shared" si="17"/>
        <v>0.18882784812571723</v>
      </c>
      <c r="O184" s="24">
        <f t="shared" si="18"/>
        <v>1.8655968734953421</v>
      </c>
      <c r="P184" s="24">
        <f t="shared" si="19"/>
        <v>2.655405253854648</v>
      </c>
      <c r="Q184" s="20">
        <f t="shared" si="20"/>
        <v>1</v>
      </c>
      <c r="R184" s="23"/>
    </row>
    <row r="185" spans="1:18">
      <c r="A185" s="21">
        <v>12410</v>
      </c>
      <c r="B185" s="22">
        <f>INDEX(WeightUpdate!$I$6:$I$794,MATCH($A185*10+B$2,WeightUpdate!$A$6:$A$794,0))</f>
        <v>1.0473996621235293</v>
      </c>
      <c r="C185" s="22">
        <f>INDEX(WeightUpdate!$I$6:$I$794,MATCH($A185*10+C$2,WeightUpdate!$A$6:$A$794,0))</f>
        <v>1.4229995294611115</v>
      </c>
      <c r="D185" s="22">
        <f>INDEX(WeightUpdate!$I$6:$I$794,MATCH($A185*10+D$2,WeightUpdate!$A$6:$A$794,0))</f>
        <v>1.5513003539874997</v>
      </c>
      <c r="E185" s="23">
        <f>INDEX(WeightUpdate!$F$6:$F$794,MATCH($A185*10+E$2,WeightUpdate!$A$6:$A$794,0))</f>
        <v>4</v>
      </c>
      <c r="F185" s="23">
        <f>INDEX(WeightUpdate!$F$6:$F$794,MATCH($A185*10+F$2,WeightUpdate!$A$6:$A$794,0))</f>
        <v>7</v>
      </c>
      <c r="G185" s="23">
        <f>INDEX(WeightUpdate!$F$6:$F$794,MATCH($A185*10+G$2,WeightUpdate!$A$6:$A$794,0))</f>
        <v>10</v>
      </c>
      <c r="H185" s="23">
        <f t="shared" si="16"/>
        <v>21</v>
      </c>
      <c r="I185" s="22">
        <f>INDEX(WeightUpdate!$J$6:$J$794,MATCH($A185*10+I$2,WeightUpdate!$A$6:$A$794,0))</f>
        <v>1.2679516462887028</v>
      </c>
      <c r="J185" s="22">
        <f>INDEX(WeightUpdate!$J$6:$J$794,MATCH($A185*10+J$2,WeightUpdate!$A$6:$A$794,0))</f>
        <v>1.9437616130984776</v>
      </c>
      <c r="K185" s="22">
        <f>INDEX(WeightUpdate!$J$6:$J$794,MATCH($A185*10+K$2,WeightUpdate!$A$6:$A$794,0))</f>
        <v>2.0143675082236046</v>
      </c>
      <c r="L185" s="20">
        <f t="shared" si="14"/>
        <v>1</v>
      </c>
      <c r="M185" s="20">
        <f t="shared" si="15"/>
        <v>3</v>
      </c>
      <c r="N185" s="24">
        <f t="shared" si="17"/>
        <v>1.2679516462887028</v>
      </c>
      <c r="O185" s="24">
        <f t="shared" si="18"/>
        <v>1.9437616130984776</v>
      </c>
      <c r="P185" s="24">
        <f t="shared" si="19"/>
        <v>2.0143675082236046</v>
      </c>
      <c r="Q185" s="20">
        <f t="shared" si="20"/>
        <v>1</v>
      </c>
      <c r="R185" s="23"/>
    </row>
    <row r="186" spans="1:18">
      <c r="A186" s="21">
        <v>12411</v>
      </c>
      <c r="B186" s="22">
        <f>INDEX(WeightUpdate!$I$6:$I$794,MATCH($A186*10+B$2,WeightUpdate!$A$6:$A$794,0))</f>
        <v>0.45319985367105226</v>
      </c>
      <c r="C186" s="22">
        <f>INDEX(WeightUpdate!$I$6:$I$794,MATCH($A186*10+C$2,WeightUpdate!$A$6:$A$794,0))</f>
        <v>0.66610047134827588</v>
      </c>
      <c r="D186" s="22">
        <f>INDEX(WeightUpdate!$I$6:$I$794,MATCH($A186*10+D$2,WeightUpdate!$A$6:$A$794,0))</f>
        <v>1.0925008427999998</v>
      </c>
      <c r="E186" s="23">
        <f>INDEX(WeightUpdate!$F$6:$F$794,MATCH($A186*10+E$2,WeightUpdate!$A$6:$A$794,0))</f>
        <v>141</v>
      </c>
      <c r="F186" s="23">
        <f>INDEX(WeightUpdate!$F$6:$F$794,MATCH($A186*10+F$2,WeightUpdate!$A$6:$A$794,0))</f>
        <v>64</v>
      </c>
      <c r="G186" s="23">
        <f>INDEX(WeightUpdate!$F$6:$F$794,MATCH($A186*10+G$2,WeightUpdate!$A$6:$A$794,0))</f>
        <v>40</v>
      </c>
      <c r="H186" s="23">
        <f t="shared" si="16"/>
        <v>245</v>
      </c>
      <c r="I186" s="22">
        <f>INDEX(WeightUpdate!$J$6:$J$794,MATCH($A186*10+I$2,WeightUpdate!$A$6:$A$794,0))</f>
        <v>0.38399184406198761</v>
      </c>
      <c r="J186" s="22">
        <f>INDEX(WeightUpdate!$J$6:$J$794,MATCH($A186*10+J$2,WeightUpdate!$A$6:$A$794,0))</f>
        <v>0.666474577509379</v>
      </c>
      <c r="K186" s="22">
        <f>INDEX(WeightUpdate!$J$6:$J$794,MATCH($A186*10+K$2,WeightUpdate!$A$6:$A$794,0))</f>
        <v>1.2478749871155335</v>
      </c>
      <c r="L186" s="20">
        <f t="shared" si="14"/>
        <v>1</v>
      </c>
      <c r="M186" s="20">
        <f t="shared" si="15"/>
        <v>1</v>
      </c>
      <c r="N186" s="24">
        <f t="shared" si="17"/>
        <v>0.38399184406198761</v>
      </c>
      <c r="O186" s="24">
        <f t="shared" si="18"/>
        <v>0.666474577509379</v>
      </c>
      <c r="P186" s="24">
        <f t="shared" si="19"/>
        <v>1.2478749871155335</v>
      </c>
      <c r="Q186" s="20">
        <f t="shared" si="20"/>
        <v>1</v>
      </c>
      <c r="R186" s="23"/>
    </row>
    <row r="187" spans="1:18">
      <c r="A187" s="21">
        <v>13101</v>
      </c>
      <c r="B187" s="22">
        <f>INDEX(WeightUpdate!$I$6:$I$794,MATCH($A187*10+B$2,WeightUpdate!$A$6:$A$794,0))</f>
        <v>1.32789822195</v>
      </c>
      <c r="C187" s="22">
        <f>INDEX(WeightUpdate!$I$6:$I$794,MATCH($A187*10+C$2,WeightUpdate!$A$6:$A$794,0))</f>
        <v>1.6901023181500001</v>
      </c>
      <c r="D187" s="22">
        <f>INDEX(WeightUpdate!$I$6:$I$794,MATCH($A187*10+D$2,WeightUpdate!$A$6:$A$794,0))</f>
        <v>3.4640169578000002</v>
      </c>
      <c r="E187" s="23">
        <f>INDEX(WeightUpdate!$F$6:$F$794,MATCH($A187*10+E$2,WeightUpdate!$A$6:$A$794,0))</f>
        <v>5</v>
      </c>
      <c r="F187" s="23">
        <f>INDEX(WeightUpdate!$F$6:$F$794,MATCH($A187*10+F$2,WeightUpdate!$A$6:$A$794,0))</f>
        <v>0</v>
      </c>
      <c r="G187" s="23">
        <f>INDEX(WeightUpdate!$F$6:$F$794,MATCH($A187*10+G$2,WeightUpdate!$A$6:$A$794,0))</f>
        <v>0</v>
      </c>
      <c r="H187" s="23">
        <f t="shared" si="16"/>
        <v>5</v>
      </c>
      <c r="I187" s="22">
        <f>INDEX(WeightUpdate!$J$6:$J$794,MATCH($A187*10+I$2,WeightUpdate!$A$6:$A$794,0))</f>
        <v>1.8703335329235249</v>
      </c>
      <c r="J187" s="22">
        <f>INDEX(WeightUpdate!$J$6:$J$794,MATCH($A187*10+J$2,WeightUpdate!$A$6:$A$794,0))</f>
        <v>1.6901023181500001</v>
      </c>
      <c r="K187" s="22">
        <f>INDEX(WeightUpdate!$J$6:$J$794,MATCH($A187*10+K$2,WeightUpdate!$A$6:$A$794,0))</f>
        <v>3.4640169578000002</v>
      </c>
      <c r="L187" s="20">
        <f t="shared" si="14"/>
        <v>0</v>
      </c>
      <c r="M187" s="20">
        <f t="shared" si="15"/>
        <v>1</v>
      </c>
      <c r="N187" s="24">
        <f t="shared" si="17"/>
        <v>1.8703335329235249</v>
      </c>
      <c r="O187" s="24">
        <f t="shared" si="18"/>
        <v>2.3804949712680266</v>
      </c>
      <c r="P187" s="24">
        <f t="shared" si="19"/>
        <v>4.1568203493600002</v>
      </c>
      <c r="Q187" s="20">
        <f t="shared" si="20"/>
        <v>1</v>
      </c>
      <c r="R187" s="23"/>
    </row>
    <row r="188" spans="1:18">
      <c r="A188" s="21">
        <v>13110</v>
      </c>
      <c r="B188" s="22">
        <f>INDEX(WeightUpdate!$I$6:$I$794,MATCH($A188*10+B$2,WeightUpdate!$A$6:$A$794,0))</f>
        <v>0.58139984225069552</v>
      </c>
      <c r="C188" s="22">
        <f>INDEX(WeightUpdate!$I$6:$I$794,MATCH($A188*10+C$2,WeightUpdate!$A$6:$A$794,0))</f>
        <v>0.93559852744545469</v>
      </c>
      <c r="D188" s="22">
        <f>INDEX(WeightUpdate!$I$6:$I$794,MATCH($A188*10+D$2,WeightUpdate!$A$6:$A$794,0))</f>
        <v>1.53030365302</v>
      </c>
      <c r="E188" s="23">
        <f>INDEX(WeightUpdate!$F$6:$F$794,MATCH($A188*10+E$2,WeightUpdate!$A$6:$A$794,0))</f>
        <v>52</v>
      </c>
      <c r="F188" s="23">
        <f>INDEX(WeightUpdate!$F$6:$F$794,MATCH($A188*10+F$2,WeightUpdate!$A$6:$A$794,0))</f>
        <v>8</v>
      </c>
      <c r="G188" s="23">
        <f>INDEX(WeightUpdate!$F$6:$F$794,MATCH($A188*10+G$2,WeightUpdate!$A$6:$A$794,0))</f>
        <v>1</v>
      </c>
      <c r="H188" s="23">
        <f t="shared" si="16"/>
        <v>61</v>
      </c>
      <c r="I188" s="22">
        <f>INDEX(WeightUpdate!$J$6:$J$794,MATCH($A188*10+I$2,WeightUpdate!$A$6:$A$794,0))</f>
        <v>0.55352195882015931</v>
      </c>
      <c r="J188" s="22">
        <f>INDEX(WeightUpdate!$J$6:$J$794,MATCH($A188*10+J$2,WeightUpdate!$A$6:$A$794,0))</f>
        <v>0.69363527189671204</v>
      </c>
      <c r="K188" s="22">
        <f>INDEX(WeightUpdate!$J$6:$J$794,MATCH($A188*10+K$2,WeightUpdate!$A$6:$A$794,0))</f>
        <v>4.0565119347439014</v>
      </c>
      <c r="L188" s="20">
        <f t="shared" si="14"/>
        <v>1</v>
      </c>
      <c r="M188" s="20">
        <f t="shared" si="15"/>
        <v>1</v>
      </c>
      <c r="N188" s="24">
        <f t="shared" si="17"/>
        <v>0.55352195882015931</v>
      </c>
      <c r="O188" s="24">
        <f t="shared" si="18"/>
        <v>0.69363527189671204</v>
      </c>
      <c r="P188" s="24">
        <f t="shared" si="19"/>
        <v>4.0565119347439014</v>
      </c>
      <c r="Q188" s="20">
        <f t="shared" si="20"/>
        <v>1</v>
      </c>
      <c r="R188" s="23"/>
    </row>
    <row r="189" spans="1:18">
      <c r="A189" s="21">
        <v>13111</v>
      </c>
      <c r="B189" s="22">
        <f>INDEX(WeightUpdate!$I$6:$I$794,MATCH($A189*10+B$2,WeightUpdate!$A$6:$A$794,0))</f>
        <v>0.58130002631486932</v>
      </c>
      <c r="C189" s="22">
        <f>INDEX(WeightUpdate!$I$6:$I$794,MATCH($A189*10+C$2,WeightUpdate!$A$6:$A$794,0))</f>
        <v>0.79829979626695502</v>
      </c>
      <c r="D189" s="22">
        <f>INDEX(WeightUpdate!$I$6:$I$794,MATCH($A189*10+D$2,WeightUpdate!$A$6:$A$794,0))</f>
        <v>0.97040015915609767</v>
      </c>
      <c r="E189" s="23">
        <f>INDEX(WeightUpdate!$F$6:$F$794,MATCH($A189*10+E$2,WeightUpdate!$A$6:$A$794,0))</f>
        <v>1074</v>
      </c>
      <c r="F189" s="23">
        <f>INDEX(WeightUpdate!$F$6:$F$794,MATCH($A189*10+F$2,WeightUpdate!$A$6:$A$794,0))</f>
        <v>208</v>
      </c>
      <c r="G189" s="23">
        <f>INDEX(WeightUpdate!$F$6:$F$794,MATCH($A189*10+G$2,WeightUpdate!$A$6:$A$794,0))</f>
        <v>16</v>
      </c>
      <c r="H189" s="23">
        <f t="shared" si="16"/>
        <v>1298</v>
      </c>
      <c r="I189" s="22">
        <f>INDEX(WeightUpdate!$J$6:$J$794,MATCH($A189*10+I$2,WeightUpdate!$A$6:$A$794,0))</f>
        <v>0.44058671016776801</v>
      </c>
      <c r="J189" s="22">
        <f>INDEX(WeightUpdate!$J$6:$J$794,MATCH($A189*10+J$2,WeightUpdate!$A$6:$A$794,0))</f>
        <v>0.53211100479910312</v>
      </c>
      <c r="K189" s="22">
        <f>INDEX(WeightUpdate!$J$6:$J$794,MATCH($A189*10+K$2,WeightUpdate!$A$6:$A$794,0))</f>
        <v>1.3121539704411918</v>
      </c>
      <c r="L189" s="20">
        <f t="shared" si="14"/>
        <v>1</v>
      </c>
      <c r="M189" s="20">
        <f t="shared" si="15"/>
        <v>1</v>
      </c>
      <c r="N189" s="24">
        <f t="shared" si="17"/>
        <v>0.44058671016776801</v>
      </c>
      <c r="O189" s="24">
        <f t="shared" si="18"/>
        <v>0.53211100479910312</v>
      </c>
      <c r="P189" s="24">
        <f t="shared" si="19"/>
        <v>1.3121539704411918</v>
      </c>
      <c r="Q189" s="20">
        <f t="shared" si="20"/>
        <v>1</v>
      </c>
      <c r="R189" s="23"/>
    </row>
    <row r="190" spans="1:18">
      <c r="A190" s="21">
        <v>13112</v>
      </c>
      <c r="B190" s="22">
        <f>INDEX(WeightUpdate!$I$6:$I$794,MATCH($A190*10+B$2,WeightUpdate!$A$6:$A$794,0))</f>
        <v>0.65374393119999996</v>
      </c>
      <c r="C190" s="22">
        <f>INDEX(WeightUpdate!$I$6:$I$794,MATCH($A190*10+C$2,WeightUpdate!$A$6:$A$794,0))</f>
        <v>0.74329432259999995</v>
      </c>
      <c r="D190" s="22">
        <f>INDEX(WeightUpdate!$I$6:$I$794,MATCH($A190*10+D$2,WeightUpdate!$A$6:$A$794,0))</f>
        <v>0.82639211530000001</v>
      </c>
      <c r="E190" s="23">
        <f>INDEX(WeightUpdate!$F$6:$F$794,MATCH($A190*10+E$2,WeightUpdate!$A$6:$A$794,0))</f>
        <v>1</v>
      </c>
      <c r="F190" s="23">
        <f>INDEX(WeightUpdate!$F$6:$F$794,MATCH($A190*10+F$2,WeightUpdate!$A$6:$A$794,0))</f>
        <v>0</v>
      </c>
      <c r="G190" s="23">
        <f>INDEX(WeightUpdate!$F$6:$F$794,MATCH($A190*10+G$2,WeightUpdate!$A$6:$A$794,0))</f>
        <v>0</v>
      </c>
      <c r="H190" s="23">
        <f t="shared" si="16"/>
        <v>1</v>
      </c>
      <c r="I190" s="22">
        <f>INDEX(WeightUpdate!$J$6:$J$794,MATCH($A190*10+I$2,WeightUpdate!$A$6:$A$794,0))</f>
        <v>1.1262683223075332</v>
      </c>
      <c r="J190" s="22">
        <f>INDEX(WeightUpdate!$J$6:$J$794,MATCH($A190*10+J$2,WeightUpdate!$A$6:$A$794,0))</f>
        <v>0.74329432259999995</v>
      </c>
      <c r="K190" s="22">
        <f>INDEX(WeightUpdate!$J$6:$J$794,MATCH($A190*10+K$2,WeightUpdate!$A$6:$A$794,0))</f>
        <v>0.82639211530000001</v>
      </c>
      <c r="L190" s="20">
        <f t="shared" si="14"/>
        <v>0</v>
      </c>
      <c r="M190" s="20">
        <f t="shared" si="15"/>
        <v>1</v>
      </c>
      <c r="N190" s="24">
        <f t="shared" si="17"/>
        <v>1.1262683223075332</v>
      </c>
      <c r="O190" s="24">
        <f t="shared" si="18"/>
        <v>1.2388951545382865</v>
      </c>
      <c r="P190" s="24">
        <f t="shared" si="19"/>
        <v>1.3515219867690398</v>
      </c>
      <c r="Q190" s="20">
        <f t="shared" si="20"/>
        <v>1</v>
      </c>
      <c r="R190" s="23"/>
    </row>
    <row r="191" spans="1:18">
      <c r="A191" s="21">
        <v>13113</v>
      </c>
      <c r="B191" s="22">
        <f>INDEX(WeightUpdate!$I$6:$I$794,MATCH($A191*10+B$2,WeightUpdate!$A$6:$A$794,0))</f>
        <v>0.70482835440000002</v>
      </c>
      <c r="C191" s="22">
        <f>INDEX(WeightUpdate!$I$6:$I$794,MATCH($A191*10+C$2,WeightUpdate!$A$6:$A$794,0))</f>
        <v>0.76524044970000005</v>
      </c>
      <c r="D191" s="22">
        <f>INDEX(WeightUpdate!$I$6:$I$794,MATCH($A191*10+D$2,WeightUpdate!$A$6:$A$794,0))</f>
        <v>1.0278591522</v>
      </c>
      <c r="E191" s="23">
        <f>INDEX(WeightUpdate!$F$6:$F$794,MATCH($A191*10+E$2,WeightUpdate!$A$6:$A$794,0))</f>
        <v>0</v>
      </c>
      <c r="F191" s="23">
        <f>INDEX(WeightUpdate!$F$6:$F$794,MATCH($A191*10+F$2,WeightUpdate!$A$6:$A$794,0))</f>
        <v>0</v>
      </c>
      <c r="G191" s="23">
        <f>INDEX(WeightUpdate!$F$6:$F$794,MATCH($A191*10+G$2,WeightUpdate!$A$6:$A$794,0))</f>
        <v>0</v>
      </c>
      <c r="H191" s="23">
        <f t="shared" si="16"/>
        <v>0</v>
      </c>
      <c r="I191" s="22">
        <f>INDEX(WeightUpdate!$J$6:$J$794,MATCH($A191*10+I$2,WeightUpdate!$A$6:$A$794,0))</f>
        <v>0.70482835440000002</v>
      </c>
      <c r="J191" s="22">
        <f>INDEX(WeightUpdate!$J$6:$J$794,MATCH($A191*10+J$2,WeightUpdate!$A$6:$A$794,0))</f>
        <v>0.76524044970000005</v>
      </c>
      <c r="K191" s="22">
        <f>INDEX(WeightUpdate!$J$6:$J$794,MATCH($A191*10+K$2,WeightUpdate!$A$6:$A$794,0))</f>
        <v>1.0278591522</v>
      </c>
      <c r="L191" s="20">
        <f t="shared" si="14"/>
        <v>1</v>
      </c>
      <c r="M191" s="20">
        <f t="shared" si="15"/>
        <v>1</v>
      </c>
      <c r="N191" s="24">
        <f t="shared" si="17"/>
        <v>0.70482835440000002</v>
      </c>
      <c r="O191" s="24">
        <f t="shared" si="18"/>
        <v>0.76524044970000005</v>
      </c>
      <c r="P191" s="24">
        <f t="shared" si="19"/>
        <v>1.0278591522</v>
      </c>
      <c r="Q191" s="20">
        <f t="shared" si="20"/>
        <v>1</v>
      </c>
      <c r="R191" s="23"/>
    </row>
    <row r="192" spans="1:18">
      <c r="A192" s="21">
        <v>13120</v>
      </c>
      <c r="B192" s="22">
        <f>INDEX(WeightUpdate!$I$6:$I$794,MATCH($A192*10+B$2,WeightUpdate!$A$6:$A$794,0))</f>
        <v>0.85460002970958737</v>
      </c>
      <c r="C192" s="22">
        <f>INDEX(WeightUpdate!$I$6:$I$794,MATCH($A192*10+C$2,WeightUpdate!$A$6:$A$794,0))</f>
        <v>1.0322000598484149</v>
      </c>
      <c r="D192" s="22">
        <f>INDEX(WeightUpdate!$I$6:$I$794,MATCH($A192*10+D$2,WeightUpdate!$A$6:$A$794,0))</f>
        <v>1.5186997955517241</v>
      </c>
      <c r="E192" s="23">
        <f>INDEX(WeightUpdate!$F$6:$F$794,MATCH($A192*10+E$2,WeightUpdate!$A$6:$A$794,0))</f>
        <v>996</v>
      </c>
      <c r="F192" s="23">
        <f>INDEX(WeightUpdate!$F$6:$F$794,MATCH($A192*10+F$2,WeightUpdate!$A$6:$A$794,0))</f>
        <v>194</v>
      </c>
      <c r="G192" s="23">
        <f>INDEX(WeightUpdate!$F$6:$F$794,MATCH($A192*10+G$2,WeightUpdate!$A$6:$A$794,0))</f>
        <v>51</v>
      </c>
      <c r="H192" s="23">
        <f t="shared" si="16"/>
        <v>1241</v>
      </c>
      <c r="I192" s="22">
        <f>INDEX(WeightUpdate!$J$6:$J$794,MATCH($A192*10+I$2,WeightUpdate!$A$6:$A$794,0))</f>
        <v>0.7111974700410113</v>
      </c>
      <c r="J192" s="22">
        <f>INDEX(WeightUpdate!$J$6:$J$794,MATCH($A192*10+J$2,WeightUpdate!$A$6:$A$794,0))</f>
        <v>0.97950300835066584</v>
      </c>
      <c r="K192" s="22">
        <f>INDEX(WeightUpdate!$J$6:$J$794,MATCH($A192*10+K$2,WeightUpdate!$A$6:$A$794,0))</f>
        <v>1.3163206308345663</v>
      </c>
      <c r="L192" s="20">
        <f t="shared" si="14"/>
        <v>1</v>
      </c>
      <c r="M192" s="20">
        <f t="shared" si="15"/>
        <v>1</v>
      </c>
      <c r="N192" s="24">
        <f t="shared" si="17"/>
        <v>0.7111974700410113</v>
      </c>
      <c r="O192" s="24">
        <f t="shared" si="18"/>
        <v>0.97950300835066584</v>
      </c>
      <c r="P192" s="24">
        <f t="shared" si="19"/>
        <v>1.3163206308345663</v>
      </c>
      <c r="Q192" s="20">
        <f t="shared" si="20"/>
        <v>1</v>
      </c>
      <c r="R192" s="23"/>
    </row>
    <row r="193" spans="1:18">
      <c r="A193" s="21">
        <v>13130</v>
      </c>
      <c r="B193" s="22">
        <f>INDEX(WeightUpdate!$I$6:$I$794,MATCH($A193*10+B$2,WeightUpdate!$A$6:$A$794,0))</f>
        <v>0.70609999587468808</v>
      </c>
      <c r="C193" s="22">
        <f>INDEX(WeightUpdate!$I$6:$I$794,MATCH($A193*10+C$2,WeightUpdate!$A$6:$A$794,0))</f>
        <v>0.89820001911558855</v>
      </c>
      <c r="D193" s="22">
        <f>INDEX(WeightUpdate!$I$6:$I$794,MATCH($A193*10+D$2,WeightUpdate!$A$6:$A$794,0))</f>
        <v>1.2219000674434821</v>
      </c>
      <c r="E193" s="23">
        <f>INDEX(WeightUpdate!$F$6:$F$794,MATCH($A193*10+E$2,WeightUpdate!$A$6:$A$794,0))</f>
        <v>643</v>
      </c>
      <c r="F193" s="23">
        <f>INDEX(WeightUpdate!$F$6:$F$794,MATCH($A193*10+F$2,WeightUpdate!$A$6:$A$794,0))</f>
        <v>87</v>
      </c>
      <c r="G193" s="23">
        <f>INDEX(WeightUpdate!$F$6:$F$794,MATCH($A193*10+G$2,WeightUpdate!$A$6:$A$794,0))</f>
        <v>23</v>
      </c>
      <c r="H193" s="23">
        <f t="shared" si="16"/>
        <v>753</v>
      </c>
      <c r="I193" s="22">
        <f>INDEX(WeightUpdate!$J$6:$J$794,MATCH($A193*10+I$2,WeightUpdate!$A$6:$A$794,0))</f>
        <v>0.50070518590304147</v>
      </c>
      <c r="J193" s="22">
        <f>INDEX(WeightUpdate!$J$6:$J$794,MATCH($A193*10+J$2,WeightUpdate!$A$6:$A$794,0))</f>
        <v>0.59228468853424454</v>
      </c>
      <c r="K193" s="22">
        <f>INDEX(WeightUpdate!$J$6:$J$794,MATCH($A193*10+K$2,WeightUpdate!$A$6:$A$794,0))</f>
        <v>1.058473138275539</v>
      </c>
      <c r="L193" s="20">
        <f t="shared" si="14"/>
        <v>1</v>
      </c>
      <c r="M193" s="20">
        <f t="shared" si="15"/>
        <v>1</v>
      </c>
      <c r="N193" s="24">
        <f t="shared" si="17"/>
        <v>0.50070518590304147</v>
      </c>
      <c r="O193" s="24">
        <f t="shared" si="18"/>
        <v>0.59228468853424454</v>
      </c>
      <c r="P193" s="24">
        <f t="shared" si="19"/>
        <v>1.058473138275539</v>
      </c>
      <c r="Q193" s="20">
        <f t="shared" si="20"/>
        <v>1</v>
      </c>
      <c r="R193" s="23"/>
    </row>
    <row r="194" spans="1:18">
      <c r="A194" s="21">
        <v>13410</v>
      </c>
      <c r="B194" s="22">
        <f>INDEX(WeightUpdate!$I$6:$I$794,MATCH($A194*10+B$2,WeightUpdate!$A$6:$A$794,0))</f>
        <v>0.79560163913000015</v>
      </c>
      <c r="C194" s="22">
        <f>INDEX(WeightUpdate!$I$6:$I$794,MATCH($A194*10+C$2,WeightUpdate!$A$6:$A$794,0))</f>
        <v>0.9988006940088231</v>
      </c>
      <c r="D194" s="22">
        <f>INDEX(WeightUpdate!$I$6:$I$794,MATCH($A194*10+D$2,WeightUpdate!$A$6:$A$794,0))</f>
        <v>1.7764026623300002</v>
      </c>
      <c r="E194" s="23">
        <f>INDEX(WeightUpdate!$F$6:$F$794,MATCH($A194*10+E$2,WeightUpdate!$A$6:$A$794,0))</f>
        <v>7</v>
      </c>
      <c r="F194" s="23">
        <f>INDEX(WeightUpdate!$F$6:$F$794,MATCH($A194*10+F$2,WeightUpdate!$A$6:$A$794,0))</f>
        <v>14</v>
      </c>
      <c r="G194" s="23">
        <f>INDEX(WeightUpdate!$F$6:$F$794,MATCH($A194*10+G$2,WeightUpdate!$A$6:$A$794,0))</f>
        <v>14</v>
      </c>
      <c r="H194" s="23">
        <f t="shared" si="16"/>
        <v>35</v>
      </c>
      <c r="I194" s="22">
        <f>INDEX(WeightUpdate!$J$6:$J$794,MATCH($A194*10+I$2,WeightUpdate!$A$6:$A$794,0))</f>
        <v>0.45086308825943833</v>
      </c>
      <c r="J194" s="22">
        <f>INDEX(WeightUpdate!$J$6:$J$794,MATCH($A194*10+J$2,WeightUpdate!$A$6:$A$794,0))</f>
        <v>2.0213440618028558</v>
      </c>
      <c r="K194" s="22">
        <f>INDEX(WeightUpdate!$J$6:$J$794,MATCH($A194*10+K$2,WeightUpdate!$A$6:$A$794,0))</f>
        <v>3.0660950580936381</v>
      </c>
      <c r="L194" s="20">
        <f t="shared" si="14"/>
        <v>1</v>
      </c>
      <c r="M194" s="20">
        <f t="shared" si="15"/>
        <v>2</v>
      </c>
      <c r="N194" s="24">
        <f t="shared" si="17"/>
        <v>0.45086308825943833</v>
      </c>
      <c r="O194" s="24">
        <f t="shared" si="18"/>
        <v>2.0213440618028558</v>
      </c>
      <c r="P194" s="24">
        <f t="shared" si="19"/>
        <v>3.0660950580936381</v>
      </c>
      <c r="Q194" s="20">
        <f t="shared" si="20"/>
        <v>1</v>
      </c>
      <c r="R194" s="23"/>
    </row>
    <row r="195" spans="1:18">
      <c r="A195" s="21">
        <v>13411</v>
      </c>
      <c r="B195" s="22">
        <f>INDEX(WeightUpdate!$I$6:$I$794,MATCH($A195*10+B$2,WeightUpdate!$A$6:$A$794,0))</f>
        <v>0.58080021566393425</v>
      </c>
      <c r="C195" s="22">
        <f>INDEX(WeightUpdate!$I$6:$I$794,MATCH($A195*10+C$2,WeightUpdate!$A$6:$A$794,0))</f>
        <v>0.79129730370666651</v>
      </c>
      <c r="D195" s="22">
        <f>INDEX(WeightUpdate!$I$6:$I$794,MATCH($A195*10+D$2,WeightUpdate!$A$6:$A$794,0))</f>
        <v>1.4974046378000001</v>
      </c>
      <c r="E195" s="23">
        <f>INDEX(WeightUpdate!$F$6:$F$794,MATCH($A195*10+E$2,WeightUpdate!$A$6:$A$794,0))</f>
        <v>52</v>
      </c>
      <c r="F195" s="23">
        <f>INDEX(WeightUpdate!$F$6:$F$794,MATCH($A195*10+F$2,WeightUpdate!$A$6:$A$794,0))</f>
        <v>17</v>
      </c>
      <c r="G195" s="23">
        <f>INDEX(WeightUpdate!$F$6:$F$794,MATCH($A195*10+G$2,WeightUpdate!$A$6:$A$794,0))</f>
        <v>4</v>
      </c>
      <c r="H195" s="23">
        <f t="shared" si="16"/>
        <v>73</v>
      </c>
      <c r="I195" s="22">
        <f>INDEX(WeightUpdate!$J$6:$J$794,MATCH($A195*10+I$2,WeightUpdate!$A$6:$A$794,0))</f>
        <v>0.38644408149071208</v>
      </c>
      <c r="J195" s="22">
        <f>INDEX(WeightUpdate!$J$6:$J$794,MATCH($A195*10+J$2,WeightUpdate!$A$6:$A$794,0))</f>
        <v>0.85481715094569632</v>
      </c>
      <c r="K195" s="22">
        <f>INDEX(WeightUpdate!$J$6:$J$794,MATCH($A195*10+K$2,WeightUpdate!$A$6:$A$794,0))</f>
        <v>2.4015107743335733</v>
      </c>
      <c r="L195" s="20">
        <f t="shared" ref="L195:L258" si="21">AND(I195&lt;J195,J195&lt;K195)*1</f>
        <v>1</v>
      </c>
      <c r="M195" s="20">
        <f t="shared" ref="M195:M258" si="22">MATCH(MAX(E195:G195),E195:G195,0)</f>
        <v>1</v>
      </c>
      <c r="N195" s="24">
        <f t="shared" si="17"/>
        <v>0.38644408149071208</v>
      </c>
      <c r="O195" s="24">
        <f t="shared" si="18"/>
        <v>0.85481715094569632</v>
      </c>
      <c r="P195" s="24">
        <f t="shared" si="19"/>
        <v>2.4015107743335733</v>
      </c>
      <c r="Q195" s="20">
        <f t="shared" si="20"/>
        <v>1</v>
      </c>
      <c r="R195" s="23"/>
    </row>
    <row r="196" spans="1:18">
      <c r="A196" s="21">
        <v>13412</v>
      </c>
      <c r="B196" s="22">
        <f>INDEX(WeightUpdate!$I$6:$I$794,MATCH($A196*10+B$2,WeightUpdate!$A$6:$A$794,0))</f>
        <v>0.50480001267534924</v>
      </c>
      <c r="C196" s="22">
        <f>INDEX(WeightUpdate!$I$6:$I$794,MATCH($A196*10+C$2,WeightUpdate!$A$6:$A$794,0))</f>
        <v>0.57690032146724168</v>
      </c>
      <c r="D196" s="22">
        <f>INDEX(WeightUpdate!$I$6:$I$794,MATCH($A196*10+D$2,WeightUpdate!$A$6:$A$794,0))</f>
        <v>0.95209775265999996</v>
      </c>
      <c r="E196" s="23">
        <f>INDEX(WeightUpdate!$F$6:$F$794,MATCH($A196*10+E$2,WeightUpdate!$A$6:$A$794,0))</f>
        <v>345</v>
      </c>
      <c r="F196" s="23">
        <f>INDEX(WeightUpdate!$F$6:$F$794,MATCH($A196*10+F$2,WeightUpdate!$A$6:$A$794,0))</f>
        <v>99</v>
      </c>
      <c r="G196" s="23">
        <f>INDEX(WeightUpdate!$F$6:$F$794,MATCH($A196*10+G$2,WeightUpdate!$A$6:$A$794,0))</f>
        <v>18</v>
      </c>
      <c r="H196" s="23">
        <f t="shared" ref="H196:H259" si="23">E196+F196+G196</f>
        <v>462</v>
      </c>
      <c r="I196" s="22">
        <f>INDEX(WeightUpdate!$J$6:$J$794,MATCH($A196*10+I$2,WeightUpdate!$A$6:$A$794,0))</f>
        <v>0.3148824108249807</v>
      </c>
      <c r="J196" s="22">
        <f>INDEX(WeightUpdate!$J$6:$J$794,MATCH($A196*10+J$2,WeightUpdate!$A$6:$A$794,0))</f>
        <v>0.51911221966067489</v>
      </c>
      <c r="K196" s="22">
        <f>INDEX(WeightUpdate!$J$6:$J$794,MATCH($A196*10+K$2,WeightUpdate!$A$6:$A$794,0))</f>
        <v>1.2122544670782138</v>
      </c>
      <c r="L196" s="20">
        <f t="shared" si="21"/>
        <v>1</v>
      </c>
      <c r="M196" s="20">
        <f t="shared" si="22"/>
        <v>1</v>
      </c>
      <c r="N196" s="24">
        <f t="shared" ref="N196:N259" si="24">MIN(MAX(I196:K196)*1,IF($L196=0,IF($M196=1,I196,IF($M196=2,J196*B196/C196,K196*B196/D196)),I196))</f>
        <v>0.3148824108249807</v>
      </c>
      <c r="O196" s="24">
        <f t="shared" ref="O196:O259" si="25">MIN(MAX(I196:K196)*1.1,IF($L196=0,IF($M196=1,I196*C196/B196,IF($M196=2,J196,K196*C196/D196)),J196))</f>
        <v>0.51911221966067489</v>
      </c>
      <c r="P196" s="24">
        <f t="shared" ref="P196:P259" si="26">MIN(MAX(I196:K196)*1.2,IF($L196=0,IF($M196=1,I196*D196/B196,IF($M196=2,J196*D196/C196,K196)),K196))</f>
        <v>1.2122544670782138</v>
      </c>
      <c r="Q196" s="20">
        <f t="shared" ref="Q196:Q259" si="27">AND(N196&lt;O196,O196&lt;P196)*1</f>
        <v>1</v>
      </c>
      <c r="R196" s="23"/>
    </row>
    <row r="197" spans="1:18">
      <c r="A197" s="21">
        <v>13413</v>
      </c>
      <c r="B197" s="22">
        <f>INDEX(WeightUpdate!$I$6:$I$794,MATCH($A197*10+B$2,WeightUpdate!$A$6:$A$794,0))</f>
        <v>0.36939998170616795</v>
      </c>
      <c r="C197" s="22">
        <f>INDEX(WeightUpdate!$I$6:$I$794,MATCH($A197*10+C$2,WeightUpdate!$A$6:$A$794,0))</f>
        <v>0.42630022815576901</v>
      </c>
      <c r="D197" s="22">
        <f>INDEX(WeightUpdate!$I$6:$I$794,MATCH($A197*10+D$2,WeightUpdate!$A$6:$A$794,0))</f>
        <v>0.49370033720810846</v>
      </c>
      <c r="E197" s="23">
        <f>INDEX(WeightUpdate!$F$6:$F$794,MATCH($A197*10+E$2,WeightUpdate!$A$6:$A$794,0))</f>
        <v>1300</v>
      </c>
      <c r="F197" s="23">
        <f>INDEX(WeightUpdate!$F$6:$F$794,MATCH($A197*10+F$2,WeightUpdate!$A$6:$A$794,0))</f>
        <v>190</v>
      </c>
      <c r="G197" s="23">
        <f>INDEX(WeightUpdate!$F$6:$F$794,MATCH($A197*10+G$2,WeightUpdate!$A$6:$A$794,0))</f>
        <v>45</v>
      </c>
      <c r="H197" s="23">
        <f t="shared" si="23"/>
        <v>1535</v>
      </c>
      <c r="I197" s="22">
        <f>INDEX(WeightUpdate!$J$6:$J$794,MATCH($A197*10+I$2,WeightUpdate!$A$6:$A$794,0))</f>
        <v>0.34905121462936078</v>
      </c>
      <c r="J197" s="22">
        <f>INDEX(WeightUpdate!$J$6:$J$794,MATCH($A197*10+J$2,WeightUpdate!$A$6:$A$794,0))</f>
        <v>0.48239297133897346</v>
      </c>
      <c r="K197" s="22">
        <f>INDEX(WeightUpdate!$J$6:$J$794,MATCH($A197*10+K$2,WeightUpdate!$A$6:$A$794,0))</f>
        <v>0.94687090907839067</v>
      </c>
      <c r="L197" s="20">
        <f t="shared" si="21"/>
        <v>1</v>
      </c>
      <c r="M197" s="20">
        <f t="shared" si="22"/>
        <v>1</v>
      </c>
      <c r="N197" s="24">
        <f t="shared" si="24"/>
        <v>0.34905121462936078</v>
      </c>
      <c r="O197" s="24">
        <f t="shared" si="25"/>
        <v>0.48239297133897346</v>
      </c>
      <c r="P197" s="24">
        <f t="shared" si="26"/>
        <v>0.94687090907839067</v>
      </c>
      <c r="Q197" s="20">
        <f t="shared" si="27"/>
        <v>1</v>
      </c>
      <c r="R197" s="23"/>
    </row>
    <row r="198" spans="1:18">
      <c r="A198" s="21">
        <v>13414</v>
      </c>
      <c r="B198" s="22">
        <f>INDEX(WeightUpdate!$I$6:$I$794,MATCH($A198*10+B$2,WeightUpdate!$A$6:$A$794,0))</f>
        <v>0.3479000566492968</v>
      </c>
      <c r="C198" s="22">
        <f>INDEX(WeightUpdate!$I$6:$I$794,MATCH($A198*10+C$2,WeightUpdate!$A$6:$A$794,0))</f>
        <v>0.45370019740045114</v>
      </c>
      <c r="D198" s="22">
        <f>INDEX(WeightUpdate!$I$6:$I$794,MATCH($A198*10+D$2,WeightUpdate!$A$6:$A$794,0))</f>
        <v>0.5627004053871556</v>
      </c>
      <c r="E198" s="23">
        <f>INDEX(WeightUpdate!$F$6:$F$794,MATCH($A198*10+E$2,WeightUpdate!$A$6:$A$794,0))</f>
        <v>963</v>
      </c>
      <c r="F198" s="23">
        <f>INDEX(WeightUpdate!$F$6:$F$794,MATCH($A198*10+F$2,WeightUpdate!$A$6:$A$794,0))</f>
        <v>278</v>
      </c>
      <c r="G198" s="23">
        <f>INDEX(WeightUpdate!$F$6:$F$794,MATCH($A198*10+G$2,WeightUpdate!$A$6:$A$794,0))</f>
        <v>58</v>
      </c>
      <c r="H198" s="23">
        <f t="shared" si="23"/>
        <v>1299</v>
      </c>
      <c r="I198" s="22">
        <f>INDEX(WeightUpdate!$J$6:$J$794,MATCH($A198*10+I$2,WeightUpdate!$A$6:$A$794,0))</f>
        <v>0.27470169222886776</v>
      </c>
      <c r="J198" s="22">
        <f>INDEX(WeightUpdate!$J$6:$J$794,MATCH($A198*10+J$2,WeightUpdate!$A$6:$A$794,0))</f>
        <v>0.36857299901488427</v>
      </c>
      <c r="K198" s="22">
        <f>INDEX(WeightUpdate!$J$6:$J$794,MATCH($A198*10+K$2,WeightUpdate!$A$6:$A$794,0))</f>
        <v>0.70129741767922726</v>
      </c>
      <c r="L198" s="20">
        <f t="shared" si="21"/>
        <v>1</v>
      </c>
      <c r="M198" s="20">
        <f t="shared" si="22"/>
        <v>1</v>
      </c>
      <c r="N198" s="24">
        <f t="shared" si="24"/>
        <v>0.27470169222886776</v>
      </c>
      <c r="O198" s="24">
        <f t="shared" si="25"/>
        <v>0.36857299901488427</v>
      </c>
      <c r="P198" s="24">
        <f t="shared" si="26"/>
        <v>0.70129741767922726</v>
      </c>
      <c r="Q198" s="20">
        <f t="shared" si="27"/>
        <v>1</v>
      </c>
      <c r="R198" s="23"/>
    </row>
    <row r="199" spans="1:18">
      <c r="A199" s="21">
        <v>13415</v>
      </c>
      <c r="B199" s="22">
        <f>INDEX(WeightUpdate!$I$6:$I$794,MATCH($A199*10+B$2,WeightUpdate!$A$6:$A$794,0))</f>
        <v>0.21639993222375573</v>
      </c>
      <c r="C199" s="22">
        <f>INDEX(WeightUpdate!$I$6:$I$794,MATCH($A199*10+C$2,WeightUpdate!$A$6:$A$794,0))</f>
        <v>0.23510021624861072</v>
      </c>
      <c r="D199" s="22">
        <f>INDEX(WeightUpdate!$I$6:$I$794,MATCH($A199*10+D$2,WeightUpdate!$A$6:$A$794,0))</f>
        <v>0.45959640914166666</v>
      </c>
      <c r="E199" s="23">
        <f>INDEX(WeightUpdate!$F$6:$F$794,MATCH($A199*10+E$2,WeightUpdate!$A$6:$A$794,0))</f>
        <v>382</v>
      </c>
      <c r="F199" s="23">
        <f>INDEX(WeightUpdate!$F$6:$F$794,MATCH($A199*10+F$2,WeightUpdate!$A$6:$A$794,0))</f>
        <v>45</v>
      </c>
      <c r="G199" s="23">
        <f>INDEX(WeightUpdate!$F$6:$F$794,MATCH($A199*10+G$2,WeightUpdate!$A$6:$A$794,0))</f>
        <v>2</v>
      </c>
      <c r="H199" s="23">
        <f t="shared" si="23"/>
        <v>429</v>
      </c>
      <c r="I199" s="22">
        <f>INDEX(WeightUpdate!$J$6:$J$794,MATCH($A199*10+I$2,WeightUpdate!$A$6:$A$794,0))</f>
        <v>0.15204985339100155</v>
      </c>
      <c r="J199" s="22">
        <f>INDEX(WeightUpdate!$J$6:$J$794,MATCH($A199*10+J$2,WeightUpdate!$A$6:$A$794,0))</f>
        <v>0.20684177701538334</v>
      </c>
      <c r="K199" s="22">
        <f>INDEX(WeightUpdate!$J$6:$J$794,MATCH($A199*10+K$2,WeightUpdate!$A$6:$A$794,0))</f>
        <v>0.25064901676849716</v>
      </c>
      <c r="L199" s="20">
        <f t="shared" si="21"/>
        <v>1</v>
      </c>
      <c r="M199" s="20">
        <f t="shared" si="22"/>
        <v>1</v>
      </c>
      <c r="N199" s="24">
        <f t="shared" si="24"/>
        <v>0.15204985339100155</v>
      </c>
      <c r="O199" s="24">
        <f t="shared" si="25"/>
        <v>0.20684177701538334</v>
      </c>
      <c r="P199" s="24">
        <f t="shared" si="26"/>
        <v>0.25064901676849716</v>
      </c>
      <c r="Q199" s="20">
        <f t="shared" si="27"/>
        <v>1</v>
      </c>
      <c r="R199" s="23"/>
    </row>
    <row r="200" spans="1:18">
      <c r="A200" s="21">
        <v>13416</v>
      </c>
      <c r="B200" s="22">
        <f>INDEX(WeightUpdate!$I$6:$I$794,MATCH($A200*10+B$2,WeightUpdate!$A$6:$A$794,0))</f>
        <v>0.29710001384887413</v>
      </c>
      <c r="C200" s="22">
        <f>INDEX(WeightUpdate!$I$6:$I$794,MATCH($A200*10+C$2,WeightUpdate!$A$6:$A$794,0))</f>
        <v>0.42569999346846704</v>
      </c>
      <c r="D200" s="22">
        <f>INDEX(WeightUpdate!$I$6:$I$794,MATCH($A200*10+D$2,WeightUpdate!$A$6:$A$794,0))</f>
        <v>0.59870019709479882</v>
      </c>
      <c r="E200" s="23">
        <f>INDEX(WeightUpdate!$F$6:$F$794,MATCH($A200*10+E$2,WeightUpdate!$A$6:$A$794,0))</f>
        <v>4088</v>
      </c>
      <c r="F200" s="23">
        <f>INDEX(WeightUpdate!$F$6:$F$794,MATCH($A200*10+F$2,WeightUpdate!$A$6:$A$794,0))</f>
        <v>1461</v>
      </c>
      <c r="G200" s="23">
        <f>INDEX(WeightUpdate!$F$6:$F$794,MATCH($A200*10+G$2,WeightUpdate!$A$6:$A$794,0))</f>
        <v>359</v>
      </c>
      <c r="H200" s="23">
        <f t="shared" si="23"/>
        <v>5908</v>
      </c>
      <c r="I200" s="22">
        <f>INDEX(WeightUpdate!$J$6:$J$794,MATCH($A200*10+I$2,WeightUpdate!$A$6:$A$794,0))</f>
        <v>0.25335871393418352</v>
      </c>
      <c r="J200" s="22">
        <f>INDEX(WeightUpdate!$J$6:$J$794,MATCH($A200*10+J$2,WeightUpdate!$A$6:$A$794,0))</f>
        <v>0.3410722863908085</v>
      </c>
      <c r="K200" s="22">
        <f>INDEX(WeightUpdate!$J$6:$J$794,MATCH($A200*10+K$2,WeightUpdate!$A$6:$A$794,0))</f>
        <v>0.54913174420318522</v>
      </c>
      <c r="L200" s="20">
        <f t="shared" si="21"/>
        <v>1</v>
      </c>
      <c r="M200" s="20">
        <f t="shared" si="22"/>
        <v>1</v>
      </c>
      <c r="N200" s="24">
        <f t="shared" si="24"/>
        <v>0.25335871393418352</v>
      </c>
      <c r="O200" s="24">
        <f t="shared" si="25"/>
        <v>0.3410722863908085</v>
      </c>
      <c r="P200" s="24">
        <f t="shared" si="26"/>
        <v>0.54913174420318522</v>
      </c>
      <c r="Q200" s="20">
        <f t="shared" si="27"/>
        <v>1</v>
      </c>
      <c r="R200" s="23"/>
    </row>
    <row r="201" spans="1:18">
      <c r="A201" s="21">
        <v>13417</v>
      </c>
      <c r="B201" s="22">
        <f>INDEX(WeightUpdate!$I$6:$I$794,MATCH($A201*10+B$2,WeightUpdate!$A$6:$A$794,0))</f>
        <v>0.36210002953040077</v>
      </c>
      <c r="C201" s="22">
        <f>INDEX(WeightUpdate!$I$6:$I$794,MATCH($A201*10+C$2,WeightUpdate!$A$6:$A$794,0))</f>
        <v>0.57990024033181886</v>
      </c>
      <c r="D201" s="22">
        <f>INDEX(WeightUpdate!$I$6:$I$794,MATCH($A201*10+D$2,WeightUpdate!$A$6:$A$794,0))</f>
        <v>1.1125002679142859</v>
      </c>
      <c r="E201" s="23">
        <f>INDEX(WeightUpdate!$F$6:$F$794,MATCH($A201*10+E$2,WeightUpdate!$A$6:$A$794,0))</f>
        <v>357</v>
      </c>
      <c r="F201" s="23">
        <f>INDEX(WeightUpdate!$F$6:$F$794,MATCH($A201*10+F$2,WeightUpdate!$A$6:$A$794,0))</f>
        <v>127</v>
      </c>
      <c r="G201" s="23">
        <f>INDEX(WeightUpdate!$F$6:$F$794,MATCH($A201*10+G$2,WeightUpdate!$A$6:$A$794,0))</f>
        <v>51</v>
      </c>
      <c r="H201" s="23">
        <f t="shared" si="23"/>
        <v>535</v>
      </c>
      <c r="I201" s="22">
        <f>INDEX(WeightUpdate!$J$6:$J$794,MATCH($A201*10+I$2,WeightUpdate!$A$6:$A$794,0))</f>
        <v>0.28857363915309364</v>
      </c>
      <c r="J201" s="22">
        <f>INDEX(WeightUpdate!$J$6:$J$794,MATCH($A201*10+J$2,WeightUpdate!$A$6:$A$794,0))</f>
        <v>0.49279214985470454</v>
      </c>
      <c r="K201" s="22">
        <f>INDEX(WeightUpdate!$J$6:$J$794,MATCH($A201*10+K$2,WeightUpdate!$A$6:$A$794,0))</f>
        <v>0.98963473344540187</v>
      </c>
      <c r="L201" s="20">
        <f t="shared" si="21"/>
        <v>1</v>
      </c>
      <c r="M201" s="20">
        <f t="shared" si="22"/>
        <v>1</v>
      </c>
      <c r="N201" s="24">
        <f t="shared" si="24"/>
        <v>0.28857363915309364</v>
      </c>
      <c r="O201" s="24">
        <f t="shared" si="25"/>
        <v>0.49279214985470454</v>
      </c>
      <c r="P201" s="24">
        <f t="shared" si="26"/>
        <v>0.98963473344540187</v>
      </c>
      <c r="Q201" s="20">
        <f t="shared" si="27"/>
        <v>1</v>
      </c>
      <c r="R201" s="23"/>
    </row>
    <row r="202" spans="1:18">
      <c r="A202" s="21">
        <v>14610</v>
      </c>
      <c r="B202" s="22">
        <f>INDEX(WeightUpdate!$I$6:$I$794,MATCH($A202*10+B$2,WeightUpdate!$A$6:$A$794,0))</f>
        <v>0.67009999629193262</v>
      </c>
      <c r="C202" s="22">
        <f>INDEX(WeightUpdate!$I$6:$I$794,MATCH($A202*10+C$2,WeightUpdate!$A$6:$A$794,0))</f>
        <v>0.74389999947869878</v>
      </c>
      <c r="D202" s="22">
        <f>INDEX(WeightUpdate!$I$6:$I$794,MATCH($A202*10+D$2,WeightUpdate!$A$6:$A$794,0))</f>
        <v>0.9803999664629528</v>
      </c>
      <c r="E202" s="23">
        <f>INDEX(WeightUpdate!$F$6:$F$794,MATCH($A202*10+E$2,WeightUpdate!$A$6:$A$794,0))</f>
        <v>4879</v>
      </c>
      <c r="F202" s="23">
        <f>INDEX(WeightUpdate!$F$6:$F$794,MATCH($A202*10+F$2,WeightUpdate!$A$6:$A$794,0))</f>
        <v>2065</v>
      </c>
      <c r="G202" s="23">
        <f>INDEX(WeightUpdate!$F$6:$F$794,MATCH($A202*10+G$2,WeightUpdate!$A$6:$A$794,0))</f>
        <v>997</v>
      </c>
      <c r="H202" s="23">
        <f t="shared" si="23"/>
        <v>7941</v>
      </c>
      <c r="I202" s="22">
        <f>INDEX(WeightUpdate!$J$6:$J$794,MATCH($A202*10+I$2,WeightUpdate!$A$6:$A$794,0))</f>
        <v>0.88760552725229269</v>
      </c>
      <c r="J202" s="22">
        <f>INDEX(WeightUpdate!$J$6:$J$794,MATCH($A202*10+J$2,WeightUpdate!$A$6:$A$794,0))</f>
        <v>0.91970914653406788</v>
      </c>
      <c r="K202" s="22">
        <f>INDEX(WeightUpdate!$J$6:$J$794,MATCH($A202*10+K$2,WeightUpdate!$A$6:$A$794,0))</f>
        <v>1.0121090710131753</v>
      </c>
      <c r="L202" s="20">
        <f t="shared" si="21"/>
        <v>1</v>
      </c>
      <c r="M202" s="20">
        <f t="shared" si="22"/>
        <v>1</v>
      </c>
      <c r="N202" s="24">
        <f t="shared" si="24"/>
        <v>0.88760552725229269</v>
      </c>
      <c r="O202" s="24">
        <f t="shared" si="25"/>
        <v>0.91970914653406788</v>
      </c>
      <c r="P202" s="24">
        <f t="shared" si="26"/>
        <v>1.0121090710131753</v>
      </c>
      <c r="Q202" s="20">
        <f t="shared" si="27"/>
        <v>1</v>
      </c>
      <c r="R202" s="23"/>
    </row>
    <row r="203" spans="1:18">
      <c r="A203" s="21">
        <v>14611</v>
      </c>
      <c r="B203" s="22">
        <f>INDEX(WeightUpdate!$I$6:$I$794,MATCH($A203*10+B$2,WeightUpdate!$A$6:$A$794,0))</f>
        <v>0.6174031958785714</v>
      </c>
      <c r="C203" s="22">
        <f>INDEX(WeightUpdate!$I$6:$I$794,MATCH($A203*10+C$2,WeightUpdate!$A$6:$A$794,0))</f>
        <v>0.64180206067500001</v>
      </c>
      <c r="D203" s="22">
        <f>INDEX(WeightUpdate!$I$6:$I$794,MATCH($A203*10+D$2,WeightUpdate!$A$6:$A$794,0))</f>
        <v>0.83129710790000011</v>
      </c>
      <c r="E203" s="23">
        <f>INDEX(WeightUpdate!$F$6:$F$794,MATCH($A203*10+E$2,WeightUpdate!$A$6:$A$794,0))</f>
        <v>13</v>
      </c>
      <c r="F203" s="23">
        <f>INDEX(WeightUpdate!$F$6:$F$794,MATCH($A203*10+F$2,WeightUpdate!$A$6:$A$794,0))</f>
        <v>8</v>
      </c>
      <c r="G203" s="23">
        <f>INDEX(WeightUpdate!$F$6:$F$794,MATCH($A203*10+G$2,WeightUpdate!$A$6:$A$794,0))</f>
        <v>3</v>
      </c>
      <c r="H203" s="23">
        <f t="shared" si="23"/>
        <v>24</v>
      </c>
      <c r="I203" s="22">
        <f>INDEX(WeightUpdate!$J$6:$J$794,MATCH($A203*10+I$2,WeightUpdate!$A$6:$A$794,0))</f>
        <v>0.86138465611623705</v>
      </c>
      <c r="J203" s="22">
        <f>INDEX(WeightUpdate!$J$6:$J$794,MATCH($A203*10+J$2,WeightUpdate!$A$6:$A$794,0))</f>
        <v>0.96163099106648131</v>
      </c>
      <c r="K203" s="22">
        <f>INDEX(WeightUpdate!$J$6:$J$794,MATCH($A203*10+K$2,WeightUpdate!$A$6:$A$794,0))</f>
        <v>1.8372668644587118</v>
      </c>
      <c r="L203" s="20">
        <f t="shared" si="21"/>
        <v>1</v>
      </c>
      <c r="M203" s="20">
        <f t="shared" si="22"/>
        <v>1</v>
      </c>
      <c r="N203" s="24">
        <f t="shared" si="24"/>
        <v>0.86138465611623705</v>
      </c>
      <c r="O203" s="24">
        <f t="shared" si="25"/>
        <v>0.96163099106648131</v>
      </c>
      <c r="P203" s="24">
        <f t="shared" si="26"/>
        <v>1.8372668644587118</v>
      </c>
      <c r="Q203" s="20">
        <f t="shared" si="27"/>
        <v>1</v>
      </c>
      <c r="R203" s="23"/>
    </row>
    <row r="204" spans="1:18">
      <c r="A204" s="21">
        <v>14612</v>
      </c>
      <c r="B204" s="22">
        <f>INDEX(WeightUpdate!$I$6:$I$794,MATCH($A204*10+B$2,WeightUpdate!$A$6:$A$794,0))</f>
        <v>0.38070000323479181</v>
      </c>
      <c r="C204" s="22">
        <f>INDEX(WeightUpdate!$I$6:$I$794,MATCH($A204*10+C$2,WeightUpdate!$A$6:$A$794,0))</f>
        <v>0.4180000377761488</v>
      </c>
      <c r="D204" s="22">
        <f>INDEX(WeightUpdate!$I$6:$I$794,MATCH($A204*10+D$2,WeightUpdate!$A$6:$A$794,0))</f>
        <v>0.5519997829387282</v>
      </c>
      <c r="E204" s="23">
        <f>INDEX(WeightUpdate!$F$6:$F$794,MATCH($A204*10+E$2,WeightUpdate!$A$6:$A$794,0))</f>
        <v>103</v>
      </c>
      <c r="F204" s="23">
        <f>INDEX(WeightUpdate!$F$6:$F$794,MATCH($A204*10+F$2,WeightUpdate!$A$6:$A$794,0))</f>
        <v>85</v>
      </c>
      <c r="G204" s="23">
        <f>INDEX(WeightUpdate!$F$6:$F$794,MATCH($A204*10+G$2,WeightUpdate!$A$6:$A$794,0))</f>
        <v>28</v>
      </c>
      <c r="H204" s="23">
        <f t="shared" si="23"/>
        <v>216</v>
      </c>
      <c r="I204" s="22">
        <f>INDEX(WeightUpdate!$J$6:$J$794,MATCH($A204*10+I$2,WeightUpdate!$A$6:$A$794,0))</f>
        <v>0.74958774093901381</v>
      </c>
      <c r="J204" s="22">
        <f>INDEX(WeightUpdate!$J$6:$J$794,MATCH($A204*10+J$2,WeightUpdate!$A$6:$A$794,0))</f>
        <v>0.8373669614531446</v>
      </c>
      <c r="K204" s="22">
        <f>INDEX(WeightUpdate!$J$6:$J$794,MATCH($A204*10+K$2,WeightUpdate!$A$6:$A$794,0))</f>
        <v>2.5040292178736729</v>
      </c>
      <c r="L204" s="20">
        <f t="shared" si="21"/>
        <v>1</v>
      </c>
      <c r="M204" s="20">
        <f t="shared" si="22"/>
        <v>1</v>
      </c>
      <c r="N204" s="24">
        <f t="shared" si="24"/>
        <v>0.74958774093901381</v>
      </c>
      <c r="O204" s="24">
        <f t="shared" si="25"/>
        <v>0.8373669614531446</v>
      </c>
      <c r="P204" s="24">
        <f t="shared" si="26"/>
        <v>2.5040292178736729</v>
      </c>
      <c r="Q204" s="20">
        <f t="shared" si="27"/>
        <v>1</v>
      </c>
      <c r="R204" s="23"/>
    </row>
    <row r="205" spans="1:18">
      <c r="A205" s="21">
        <v>14613</v>
      </c>
      <c r="B205" s="22">
        <f>INDEX(WeightUpdate!$I$6:$I$794,MATCH($A205*10+B$2,WeightUpdate!$A$6:$A$794,0))</f>
        <v>0.38390000140788411</v>
      </c>
      <c r="C205" s="22">
        <f>INDEX(WeightUpdate!$I$6:$I$794,MATCH($A205*10+C$2,WeightUpdate!$A$6:$A$794,0))</f>
        <v>0.42269999386296664</v>
      </c>
      <c r="D205" s="22">
        <f>INDEX(WeightUpdate!$I$6:$I$794,MATCH($A205*10+D$2,WeightUpdate!$A$6:$A$794,0))</f>
        <v>0.58520005454654334</v>
      </c>
      <c r="E205" s="23">
        <f>INDEX(WeightUpdate!$F$6:$F$794,MATCH($A205*10+E$2,WeightUpdate!$A$6:$A$794,0))</f>
        <v>16927</v>
      </c>
      <c r="F205" s="23">
        <f>INDEX(WeightUpdate!$F$6:$F$794,MATCH($A205*10+F$2,WeightUpdate!$A$6:$A$794,0))</f>
        <v>3369</v>
      </c>
      <c r="G205" s="23">
        <f>INDEX(WeightUpdate!$F$6:$F$794,MATCH($A205*10+G$2,WeightUpdate!$A$6:$A$794,0))</f>
        <v>1091</v>
      </c>
      <c r="H205" s="23">
        <f t="shared" si="23"/>
        <v>21387</v>
      </c>
      <c r="I205" s="22">
        <f>INDEX(WeightUpdate!$J$6:$J$794,MATCH($A205*10+I$2,WeightUpdate!$A$6:$A$794,0))</f>
        <v>0.55297131909845398</v>
      </c>
      <c r="J205" s="22">
        <f>INDEX(WeightUpdate!$J$6:$J$794,MATCH($A205*10+J$2,WeightUpdate!$A$6:$A$794,0))</f>
        <v>0.64954039641258232</v>
      </c>
      <c r="K205" s="22">
        <f>INDEX(WeightUpdate!$J$6:$J$794,MATCH($A205*10+K$2,WeightUpdate!$A$6:$A$794,0))</f>
        <v>0.83945845178779965</v>
      </c>
      <c r="L205" s="20">
        <f t="shared" si="21"/>
        <v>1</v>
      </c>
      <c r="M205" s="20">
        <f t="shared" si="22"/>
        <v>1</v>
      </c>
      <c r="N205" s="24">
        <f t="shared" si="24"/>
        <v>0.55297131909845398</v>
      </c>
      <c r="O205" s="24">
        <f t="shared" si="25"/>
        <v>0.64954039641258232</v>
      </c>
      <c r="P205" s="24">
        <f t="shared" si="26"/>
        <v>0.83945845178779965</v>
      </c>
      <c r="Q205" s="20">
        <f t="shared" si="27"/>
        <v>1</v>
      </c>
      <c r="R205" s="23"/>
    </row>
    <row r="206" spans="1:18">
      <c r="A206" s="21">
        <v>15801</v>
      </c>
      <c r="B206" s="22">
        <f>INDEX(WeightUpdate!$I$6:$I$794,MATCH($A206*10+B$2,WeightUpdate!$A$6:$A$794,0))</f>
        <v>15.004973163700001</v>
      </c>
      <c r="C206" s="22">
        <f>INDEX(WeightUpdate!$I$6:$I$794,MATCH($A206*10+C$2,WeightUpdate!$A$6:$A$794,0))</f>
        <v>18.566307133599999</v>
      </c>
      <c r="D206" s="22">
        <f>INDEX(WeightUpdate!$I$6:$I$794,MATCH($A206*10+D$2,WeightUpdate!$A$6:$A$794,0))</f>
        <v>21.791639927399999</v>
      </c>
      <c r="E206" s="23">
        <f>INDEX(WeightUpdate!$F$6:$F$794,MATCH($A206*10+E$2,WeightUpdate!$A$6:$A$794,0))</f>
        <v>0</v>
      </c>
      <c r="F206" s="23">
        <f>INDEX(WeightUpdate!$F$6:$F$794,MATCH($A206*10+F$2,WeightUpdate!$A$6:$A$794,0))</f>
        <v>0</v>
      </c>
      <c r="G206" s="23">
        <f>INDEX(WeightUpdate!$F$6:$F$794,MATCH($A206*10+G$2,WeightUpdate!$A$6:$A$794,0))</f>
        <v>0</v>
      </c>
      <c r="H206" s="23">
        <f t="shared" si="23"/>
        <v>0</v>
      </c>
      <c r="I206" s="22">
        <f>INDEX(WeightUpdate!$J$6:$J$794,MATCH($A206*10+I$2,WeightUpdate!$A$6:$A$794,0))</f>
        <v>15.004973163700001</v>
      </c>
      <c r="J206" s="22">
        <f>INDEX(WeightUpdate!$J$6:$J$794,MATCH($A206*10+J$2,WeightUpdate!$A$6:$A$794,0))</f>
        <v>18.566307133599999</v>
      </c>
      <c r="K206" s="22">
        <f>INDEX(WeightUpdate!$J$6:$J$794,MATCH($A206*10+K$2,WeightUpdate!$A$6:$A$794,0))</f>
        <v>21.791639927399999</v>
      </c>
      <c r="L206" s="20">
        <f t="shared" si="21"/>
        <v>1</v>
      </c>
      <c r="M206" s="20">
        <f t="shared" si="22"/>
        <v>1</v>
      </c>
      <c r="N206" s="24">
        <f t="shared" si="24"/>
        <v>15.004973163700001</v>
      </c>
      <c r="O206" s="24">
        <f t="shared" si="25"/>
        <v>18.566307133599999</v>
      </c>
      <c r="P206" s="24">
        <f t="shared" si="26"/>
        <v>21.791639927399999</v>
      </c>
      <c r="Q206" s="20">
        <f t="shared" si="27"/>
        <v>1</v>
      </c>
      <c r="R206" s="23"/>
    </row>
    <row r="207" spans="1:18">
      <c r="A207" s="21">
        <v>15802</v>
      </c>
      <c r="B207" s="22">
        <f>INDEX(WeightUpdate!$I$6:$I$794,MATCH($A207*10+B$2,WeightUpdate!$A$6:$A$794,0))</f>
        <v>24.209809435099999</v>
      </c>
      <c r="C207" s="22">
        <f>INDEX(WeightUpdate!$I$6:$I$794,MATCH($A207*10+C$2,WeightUpdate!$A$6:$A$794,0))</f>
        <v>27.771143405</v>
      </c>
      <c r="D207" s="22">
        <f>INDEX(WeightUpdate!$I$6:$I$794,MATCH($A207*10+D$2,WeightUpdate!$A$6:$A$794,0))</f>
        <v>31.7305169887</v>
      </c>
      <c r="E207" s="23">
        <f>INDEX(WeightUpdate!$F$6:$F$794,MATCH($A207*10+E$2,WeightUpdate!$A$6:$A$794,0))</f>
        <v>0</v>
      </c>
      <c r="F207" s="23">
        <f>INDEX(WeightUpdate!$F$6:$F$794,MATCH($A207*10+F$2,WeightUpdate!$A$6:$A$794,0))</f>
        <v>0</v>
      </c>
      <c r="G207" s="23">
        <f>INDEX(WeightUpdate!$F$6:$F$794,MATCH($A207*10+G$2,WeightUpdate!$A$6:$A$794,0))</f>
        <v>0</v>
      </c>
      <c r="H207" s="23">
        <f t="shared" si="23"/>
        <v>0</v>
      </c>
      <c r="I207" s="22">
        <f>INDEX(WeightUpdate!$J$6:$J$794,MATCH($A207*10+I$2,WeightUpdate!$A$6:$A$794,0))</f>
        <v>24.209809435099999</v>
      </c>
      <c r="J207" s="22">
        <f>INDEX(WeightUpdate!$J$6:$J$794,MATCH($A207*10+J$2,WeightUpdate!$A$6:$A$794,0))</f>
        <v>27.771143405</v>
      </c>
      <c r="K207" s="22">
        <f>INDEX(WeightUpdate!$J$6:$J$794,MATCH($A207*10+K$2,WeightUpdate!$A$6:$A$794,0))</f>
        <v>31.7305169887</v>
      </c>
      <c r="L207" s="20">
        <f t="shared" si="21"/>
        <v>1</v>
      </c>
      <c r="M207" s="20">
        <f t="shared" si="22"/>
        <v>1</v>
      </c>
      <c r="N207" s="24">
        <f t="shared" si="24"/>
        <v>24.209809435099999</v>
      </c>
      <c r="O207" s="24">
        <f t="shared" si="25"/>
        <v>27.771143405</v>
      </c>
      <c r="P207" s="24">
        <f t="shared" si="26"/>
        <v>31.7305169887</v>
      </c>
      <c r="Q207" s="20">
        <f t="shared" si="27"/>
        <v>1</v>
      </c>
      <c r="R207" s="23"/>
    </row>
    <row r="208" spans="1:18">
      <c r="A208" s="21">
        <v>15803</v>
      </c>
      <c r="B208" s="22">
        <f>INDEX(WeightUpdate!$I$6:$I$794,MATCH($A208*10+B$2,WeightUpdate!$A$6:$A$794,0))</f>
        <v>0.1284945556</v>
      </c>
      <c r="C208" s="22">
        <f>INDEX(WeightUpdate!$I$6:$I$794,MATCH($A208*10+C$2,WeightUpdate!$A$6:$A$794,0))</f>
        <v>6.3158030874857145</v>
      </c>
      <c r="D208" s="22">
        <f>INDEX(WeightUpdate!$I$6:$I$794,MATCH($A208*10+D$2,WeightUpdate!$A$6:$A$794,0))</f>
        <v>21.297699343605881</v>
      </c>
      <c r="E208" s="23">
        <f>INDEX(WeightUpdate!$F$6:$F$794,MATCH($A208*10+E$2,WeightUpdate!$A$6:$A$794,0))</f>
        <v>0</v>
      </c>
      <c r="F208" s="23">
        <f>INDEX(WeightUpdate!$F$6:$F$794,MATCH($A208*10+F$2,WeightUpdate!$A$6:$A$794,0))</f>
        <v>0</v>
      </c>
      <c r="G208" s="23">
        <f>INDEX(WeightUpdate!$F$6:$F$794,MATCH($A208*10+G$2,WeightUpdate!$A$6:$A$794,0))</f>
        <v>18</v>
      </c>
      <c r="H208" s="23">
        <f t="shared" si="23"/>
        <v>18</v>
      </c>
      <c r="I208" s="22">
        <f>INDEX(WeightUpdate!$J$6:$J$794,MATCH($A208*10+I$2,WeightUpdate!$A$6:$A$794,0))</f>
        <v>0.1284945556</v>
      </c>
      <c r="J208" s="22">
        <f>INDEX(WeightUpdate!$J$6:$J$794,MATCH($A208*10+J$2,WeightUpdate!$A$6:$A$794,0))</f>
        <v>6.3158030874857145</v>
      </c>
      <c r="K208" s="22">
        <f>INDEX(WeightUpdate!$J$6:$J$794,MATCH($A208*10+K$2,WeightUpdate!$A$6:$A$794,0))</f>
        <v>21.654850856286647</v>
      </c>
      <c r="L208" s="20">
        <f t="shared" si="21"/>
        <v>1</v>
      </c>
      <c r="M208" s="20">
        <f t="shared" si="22"/>
        <v>3</v>
      </c>
      <c r="N208" s="24">
        <f t="shared" si="24"/>
        <v>0.1284945556</v>
      </c>
      <c r="O208" s="24">
        <f t="shared" si="25"/>
        <v>6.3158030874857145</v>
      </c>
      <c r="P208" s="24">
        <f t="shared" si="26"/>
        <v>21.654850856286647</v>
      </c>
      <c r="Q208" s="20">
        <f t="shared" si="27"/>
        <v>1</v>
      </c>
      <c r="R208" s="23"/>
    </row>
    <row r="209" spans="1:18">
      <c r="A209" s="21">
        <v>15804</v>
      </c>
      <c r="B209" s="22">
        <f>INDEX(WeightUpdate!$I$6:$I$794,MATCH($A209*10+B$2,WeightUpdate!$A$6:$A$794,0))</f>
        <v>11.959437876699999</v>
      </c>
      <c r="C209" s="22">
        <f>INDEX(WeightUpdate!$I$6:$I$794,MATCH($A209*10+C$2,WeightUpdate!$A$6:$A$794,0))</f>
        <v>15.520771846500001</v>
      </c>
      <c r="D209" s="22">
        <f>INDEX(WeightUpdate!$I$6:$I$794,MATCH($A209*10+D$2,WeightUpdate!$A$6:$A$794,0))</f>
        <v>22.252880160899998</v>
      </c>
      <c r="E209" s="23">
        <f>INDEX(WeightUpdate!$F$6:$F$794,MATCH($A209*10+E$2,WeightUpdate!$A$6:$A$794,0))</f>
        <v>0</v>
      </c>
      <c r="F209" s="23">
        <f>INDEX(WeightUpdate!$F$6:$F$794,MATCH($A209*10+F$2,WeightUpdate!$A$6:$A$794,0))</f>
        <v>0</v>
      </c>
      <c r="G209" s="23">
        <f>INDEX(WeightUpdate!$F$6:$F$794,MATCH($A209*10+G$2,WeightUpdate!$A$6:$A$794,0))</f>
        <v>0</v>
      </c>
      <c r="H209" s="23">
        <f t="shared" si="23"/>
        <v>0</v>
      </c>
      <c r="I209" s="22">
        <f>INDEX(WeightUpdate!$J$6:$J$794,MATCH($A209*10+I$2,WeightUpdate!$A$6:$A$794,0))</f>
        <v>11.959437876699999</v>
      </c>
      <c r="J209" s="22">
        <f>INDEX(WeightUpdate!$J$6:$J$794,MATCH($A209*10+J$2,WeightUpdate!$A$6:$A$794,0))</f>
        <v>15.520771846500001</v>
      </c>
      <c r="K209" s="22">
        <f>INDEX(WeightUpdate!$J$6:$J$794,MATCH($A209*10+K$2,WeightUpdate!$A$6:$A$794,0))</f>
        <v>22.252880160899998</v>
      </c>
      <c r="L209" s="20">
        <f t="shared" si="21"/>
        <v>1</v>
      </c>
      <c r="M209" s="20">
        <f t="shared" si="22"/>
        <v>1</v>
      </c>
      <c r="N209" s="24">
        <f t="shared" si="24"/>
        <v>11.959437876699999</v>
      </c>
      <c r="O209" s="24">
        <f t="shared" si="25"/>
        <v>15.520771846500001</v>
      </c>
      <c r="P209" s="24">
        <f t="shared" si="26"/>
        <v>22.252880160899998</v>
      </c>
      <c r="Q209" s="20">
        <f t="shared" si="27"/>
        <v>1</v>
      </c>
      <c r="R209" s="23"/>
    </row>
    <row r="210" spans="1:18">
      <c r="A210" s="21">
        <v>15805</v>
      </c>
      <c r="B210" s="22">
        <f>INDEX(WeightUpdate!$I$6:$I$794,MATCH($A210*10+B$2,WeightUpdate!$A$6:$A$794,0))</f>
        <v>6.5031545383999996</v>
      </c>
      <c r="C210" s="22">
        <f>INDEX(WeightUpdate!$I$6:$I$794,MATCH($A210*10+C$2,WeightUpdate!$A$6:$A$794,0))</f>
        <v>9.2173448634999993</v>
      </c>
      <c r="D210" s="22">
        <f>INDEX(WeightUpdate!$I$6:$I$794,MATCH($A210*10+D$2,WeightUpdate!$A$6:$A$794,0))</f>
        <v>13.5805202993</v>
      </c>
      <c r="E210" s="23">
        <f>INDEX(WeightUpdate!$F$6:$F$794,MATCH($A210*10+E$2,WeightUpdate!$A$6:$A$794,0))</f>
        <v>0</v>
      </c>
      <c r="F210" s="23">
        <f>INDEX(WeightUpdate!$F$6:$F$794,MATCH($A210*10+F$2,WeightUpdate!$A$6:$A$794,0))</f>
        <v>0</v>
      </c>
      <c r="G210" s="23">
        <f>INDEX(WeightUpdate!$F$6:$F$794,MATCH($A210*10+G$2,WeightUpdate!$A$6:$A$794,0))</f>
        <v>0</v>
      </c>
      <c r="H210" s="23">
        <f t="shared" si="23"/>
        <v>0</v>
      </c>
      <c r="I210" s="22">
        <f>INDEX(WeightUpdate!$J$6:$J$794,MATCH($A210*10+I$2,WeightUpdate!$A$6:$A$794,0))</f>
        <v>6.5031545383999996</v>
      </c>
      <c r="J210" s="22">
        <f>INDEX(WeightUpdate!$J$6:$J$794,MATCH($A210*10+J$2,WeightUpdate!$A$6:$A$794,0))</f>
        <v>9.2173448634999993</v>
      </c>
      <c r="K210" s="22">
        <f>INDEX(WeightUpdate!$J$6:$J$794,MATCH($A210*10+K$2,WeightUpdate!$A$6:$A$794,0))</f>
        <v>13.5805202993</v>
      </c>
      <c r="L210" s="20">
        <f t="shared" si="21"/>
        <v>1</v>
      </c>
      <c r="M210" s="20">
        <f t="shared" si="22"/>
        <v>1</v>
      </c>
      <c r="N210" s="24">
        <f t="shared" si="24"/>
        <v>6.5031545383999996</v>
      </c>
      <c r="O210" s="24">
        <f t="shared" si="25"/>
        <v>9.2173448634999993</v>
      </c>
      <c r="P210" s="24">
        <f t="shared" si="26"/>
        <v>13.5805202993</v>
      </c>
      <c r="Q210" s="20">
        <f t="shared" si="27"/>
        <v>1</v>
      </c>
      <c r="R210" s="23"/>
    </row>
    <row r="211" spans="1:18">
      <c r="A211" s="21">
        <v>15806</v>
      </c>
      <c r="B211" s="22">
        <f>INDEX(WeightUpdate!$I$6:$I$794,MATCH($A211*10+B$2,WeightUpdate!$A$6:$A$794,0))</f>
        <v>3.8444800567000001</v>
      </c>
      <c r="C211" s="22">
        <f>INDEX(WeightUpdate!$I$6:$I$794,MATCH($A211*10+C$2,WeightUpdate!$A$6:$A$794,0))</f>
        <v>6.8280031671000003</v>
      </c>
      <c r="D211" s="22">
        <f>INDEX(WeightUpdate!$I$6:$I$794,MATCH($A211*10+D$2,WeightUpdate!$A$6:$A$794,0))</f>
        <v>12.7008648732</v>
      </c>
      <c r="E211" s="23">
        <f>INDEX(WeightUpdate!$F$6:$F$794,MATCH($A211*10+E$2,WeightUpdate!$A$6:$A$794,0))</f>
        <v>0</v>
      </c>
      <c r="F211" s="23">
        <f>INDEX(WeightUpdate!$F$6:$F$794,MATCH($A211*10+F$2,WeightUpdate!$A$6:$A$794,0))</f>
        <v>0</v>
      </c>
      <c r="G211" s="23">
        <f>INDEX(WeightUpdate!$F$6:$F$794,MATCH($A211*10+G$2,WeightUpdate!$A$6:$A$794,0))</f>
        <v>0</v>
      </c>
      <c r="H211" s="23">
        <f t="shared" si="23"/>
        <v>0</v>
      </c>
      <c r="I211" s="22">
        <f>INDEX(WeightUpdate!$J$6:$J$794,MATCH($A211*10+I$2,WeightUpdate!$A$6:$A$794,0))</f>
        <v>3.8444800567000001</v>
      </c>
      <c r="J211" s="22">
        <f>INDEX(WeightUpdate!$J$6:$J$794,MATCH($A211*10+J$2,WeightUpdate!$A$6:$A$794,0))</f>
        <v>6.8280031671000003</v>
      </c>
      <c r="K211" s="22">
        <f>INDEX(WeightUpdate!$J$6:$J$794,MATCH($A211*10+K$2,WeightUpdate!$A$6:$A$794,0))</f>
        <v>12.7008648732</v>
      </c>
      <c r="L211" s="20">
        <f t="shared" si="21"/>
        <v>1</v>
      </c>
      <c r="M211" s="20">
        <f t="shared" si="22"/>
        <v>1</v>
      </c>
      <c r="N211" s="24">
        <f t="shared" si="24"/>
        <v>3.8444800567000001</v>
      </c>
      <c r="O211" s="24">
        <f t="shared" si="25"/>
        <v>6.8280031671000003</v>
      </c>
      <c r="P211" s="24">
        <f t="shared" si="26"/>
        <v>12.7008648732</v>
      </c>
      <c r="Q211" s="20">
        <f t="shared" si="27"/>
        <v>1</v>
      </c>
      <c r="R211" s="23"/>
    </row>
    <row r="212" spans="1:18">
      <c r="A212" s="21">
        <v>15807</v>
      </c>
      <c r="B212" s="22">
        <f>INDEX(WeightUpdate!$I$6:$I$794,MATCH($A212*10+B$2,WeightUpdate!$A$6:$A$794,0))</f>
        <v>3.6323996410200001</v>
      </c>
      <c r="C212" s="22">
        <f>INDEX(WeightUpdate!$I$6:$I$794,MATCH($A212*10+C$2,WeightUpdate!$A$6:$A$794,0))</f>
        <v>6.8221018916769243</v>
      </c>
      <c r="D212" s="22">
        <f>INDEX(WeightUpdate!$I$6:$I$794,MATCH($A212*10+D$2,WeightUpdate!$A$6:$A$794,0))</f>
        <v>16.187698373385718</v>
      </c>
      <c r="E212" s="23">
        <f>INDEX(WeightUpdate!$F$6:$F$794,MATCH($A212*10+E$2,WeightUpdate!$A$6:$A$794,0))</f>
        <v>1</v>
      </c>
      <c r="F212" s="23">
        <f>INDEX(WeightUpdate!$F$6:$F$794,MATCH($A212*10+F$2,WeightUpdate!$A$6:$A$794,0))</f>
        <v>3</v>
      </c>
      <c r="G212" s="23">
        <f>INDEX(WeightUpdate!$F$6:$F$794,MATCH($A212*10+G$2,WeightUpdate!$A$6:$A$794,0))</f>
        <v>9</v>
      </c>
      <c r="H212" s="23">
        <f t="shared" si="23"/>
        <v>13</v>
      </c>
      <c r="I212" s="22">
        <f>INDEX(WeightUpdate!$J$6:$J$794,MATCH($A212*10+I$2,WeightUpdate!$A$6:$A$794,0))</f>
        <v>6.6592988613246913</v>
      </c>
      <c r="J212" s="22">
        <f>INDEX(WeightUpdate!$J$6:$J$794,MATCH($A212*10+J$2,WeightUpdate!$A$6:$A$794,0))</f>
        <v>5.4896246324448787</v>
      </c>
      <c r="K212" s="22">
        <f>INDEX(WeightUpdate!$J$6:$J$794,MATCH($A212*10+K$2,WeightUpdate!$A$6:$A$794,0))</f>
        <v>10.385035608476567</v>
      </c>
      <c r="L212" s="20">
        <f t="shared" si="21"/>
        <v>0</v>
      </c>
      <c r="M212" s="20">
        <f t="shared" si="22"/>
        <v>3</v>
      </c>
      <c r="N212" s="24">
        <f t="shared" si="24"/>
        <v>2.3303250867479797</v>
      </c>
      <c r="O212" s="24">
        <f t="shared" si="25"/>
        <v>4.3766426477405469</v>
      </c>
      <c r="P212" s="24">
        <f t="shared" si="26"/>
        <v>10.385035608476567</v>
      </c>
      <c r="Q212" s="20">
        <f t="shared" si="27"/>
        <v>1</v>
      </c>
      <c r="R212" s="23"/>
    </row>
    <row r="213" spans="1:18">
      <c r="A213" s="21">
        <v>15808</v>
      </c>
      <c r="B213" s="22">
        <f>INDEX(WeightUpdate!$I$6:$I$794,MATCH($A213*10+B$2,WeightUpdate!$A$6:$A$794,0))</f>
        <v>1.9746974986944439</v>
      </c>
      <c r="C213" s="22">
        <f>INDEX(WeightUpdate!$I$6:$I$794,MATCH($A213*10+C$2,WeightUpdate!$A$6:$A$794,0))</f>
        <v>2.8033000946</v>
      </c>
      <c r="D213" s="22">
        <f>INDEX(WeightUpdate!$I$6:$I$794,MATCH($A213*10+D$2,WeightUpdate!$A$6:$A$794,0))</f>
        <v>3.9573999950635654</v>
      </c>
      <c r="E213" s="23">
        <f>INDEX(WeightUpdate!$F$6:$F$794,MATCH($A213*10+E$2,WeightUpdate!$A$6:$A$794,0))</f>
        <v>18</v>
      </c>
      <c r="F213" s="23">
        <f>INDEX(WeightUpdate!$F$6:$F$794,MATCH($A213*10+F$2,WeightUpdate!$A$6:$A$794,0))</f>
        <v>1</v>
      </c>
      <c r="G213" s="23">
        <f>INDEX(WeightUpdate!$F$6:$F$794,MATCH($A213*10+G$2,WeightUpdate!$A$6:$A$794,0))</f>
        <v>254</v>
      </c>
      <c r="H213" s="23">
        <f t="shared" si="23"/>
        <v>273</v>
      </c>
      <c r="I213" s="22">
        <f>INDEX(WeightUpdate!$J$6:$J$794,MATCH($A213*10+I$2,WeightUpdate!$A$6:$A$794,0))</f>
        <v>2.3891075239815933</v>
      </c>
      <c r="J213" s="22">
        <f>INDEX(WeightUpdate!$J$6:$J$794,MATCH($A213*10+J$2,WeightUpdate!$A$6:$A$794,0))</f>
        <v>3.1508256673850674</v>
      </c>
      <c r="K213" s="22">
        <f>INDEX(WeightUpdate!$J$6:$J$794,MATCH($A213*10+K$2,WeightUpdate!$A$6:$A$794,0))</f>
        <v>4.9201258621609298</v>
      </c>
      <c r="L213" s="20">
        <f t="shared" si="21"/>
        <v>1</v>
      </c>
      <c r="M213" s="20">
        <f t="shared" si="22"/>
        <v>3</v>
      </c>
      <c r="N213" s="24">
        <f t="shared" si="24"/>
        <v>2.3891075239815933</v>
      </c>
      <c r="O213" s="24">
        <f t="shared" si="25"/>
        <v>3.1508256673850674</v>
      </c>
      <c r="P213" s="24">
        <f t="shared" si="26"/>
        <v>4.9201258621609298</v>
      </c>
      <c r="Q213" s="20">
        <f t="shared" si="27"/>
        <v>1</v>
      </c>
      <c r="R213" s="23"/>
    </row>
    <row r="214" spans="1:18">
      <c r="A214" s="21">
        <v>15810</v>
      </c>
      <c r="B214" s="22">
        <f>INDEX(WeightUpdate!$I$6:$I$794,MATCH($A214*10+B$2,WeightUpdate!$A$6:$A$794,0))</f>
        <v>0.12999310110000001</v>
      </c>
      <c r="C214" s="22">
        <f>INDEX(WeightUpdate!$I$6:$I$794,MATCH($A214*10+C$2,WeightUpdate!$A$6:$A$794,0))</f>
        <v>0.32570193344999998</v>
      </c>
      <c r="D214" s="22">
        <f>INDEX(WeightUpdate!$I$6:$I$794,MATCH($A214*10+D$2,WeightUpdate!$A$6:$A$794,0))</f>
        <v>2.0764970748272726</v>
      </c>
      <c r="E214" s="23">
        <f>INDEX(WeightUpdate!$F$6:$F$794,MATCH($A214*10+E$2,WeightUpdate!$A$6:$A$794,0))</f>
        <v>21</v>
      </c>
      <c r="F214" s="23">
        <f>INDEX(WeightUpdate!$F$6:$F$794,MATCH($A214*10+F$2,WeightUpdate!$A$6:$A$794,0))</f>
        <v>14</v>
      </c>
      <c r="G214" s="23">
        <f>INDEX(WeightUpdate!$F$6:$F$794,MATCH($A214*10+G$2,WeightUpdate!$A$6:$A$794,0))</f>
        <v>88</v>
      </c>
      <c r="H214" s="23">
        <f t="shared" si="23"/>
        <v>123</v>
      </c>
      <c r="I214" s="22">
        <f>INDEX(WeightUpdate!$J$6:$J$794,MATCH($A214*10+I$2,WeightUpdate!$A$6:$A$794,0))</f>
        <v>0.35531842287561788</v>
      </c>
      <c r="J214" s="22">
        <f>INDEX(WeightUpdate!$J$6:$J$794,MATCH($A214*10+J$2,WeightUpdate!$A$6:$A$794,0))</f>
        <v>3.1638511275446084</v>
      </c>
      <c r="K214" s="22">
        <f>INDEX(WeightUpdate!$J$6:$J$794,MATCH($A214*10+K$2,WeightUpdate!$A$6:$A$794,0))</f>
        <v>5.4155687516158633</v>
      </c>
      <c r="L214" s="20">
        <f t="shared" si="21"/>
        <v>1</v>
      </c>
      <c r="M214" s="20">
        <f t="shared" si="22"/>
        <v>3</v>
      </c>
      <c r="N214" s="24">
        <f t="shared" si="24"/>
        <v>0.35531842287561788</v>
      </c>
      <c r="O214" s="24">
        <f t="shared" si="25"/>
        <v>3.1638511275446084</v>
      </c>
      <c r="P214" s="24">
        <f t="shared" si="26"/>
        <v>5.4155687516158633</v>
      </c>
      <c r="Q214" s="20">
        <f t="shared" si="27"/>
        <v>1</v>
      </c>
      <c r="R214" s="23"/>
    </row>
    <row r="215" spans="1:18">
      <c r="A215" s="21">
        <v>15811</v>
      </c>
      <c r="B215" s="22">
        <f>INDEX(WeightUpdate!$I$6:$I$794,MATCH($A215*10+B$2,WeightUpdate!$A$6:$A$794,0))</f>
        <v>1.3157989218625001</v>
      </c>
      <c r="C215" s="22">
        <f>INDEX(WeightUpdate!$I$6:$I$794,MATCH($A215*10+C$2,WeightUpdate!$A$6:$A$794,0))</f>
        <v>5.054095285799999</v>
      </c>
      <c r="D215" s="22">
        <f>INDEX(WeightUpdate!$I$6:$I$794,MATCH($A215*10+D$2,WeightUpdate!$A$6:$A$794,0))</f>
        <v>10.295899883626472</v>
      </c>
      <c r="E215" s="23">
        <f>INDEX(WeightUpdate!$F$6:$F$794,MATCH($A215*10+E$2,WeightUpdate!$A$6:$A$794,0))</f>
        <v>4</v>
      </c>
      <c r="F215" s="23">
        <f>INDEX(WeightUpdate!$F$6:$F$794,MATCH($A215*10+F$2,WeightUpdate!$A$6:$A$794,0))</f>
        <v>7</v>
      </c>
      <c r="G215" s="23">
        <f>INDEX(WeightUpdate!$F$6:$F$794,MATCH($A215*10+G$2,WeightUpdate!$A$6:$A$794,0))</f>
        <v>47</v>
      </c>
      <c r="H215" s="23">
        <f t="shared" si="23"/>
        <v>58</v>
      </c>
      <c r="I215" s="22">
        <f>INDEX(WeightUpdate!$J$6:$J$794,MATCH($A215*10+I$2,WeightUpdate!$A$6:$A$794,0))</f>
        <v>5.8925807202313303</v>
      </c>
      <c r="J215" s="22">
        <f>INDEX(WeightUpdate!$J$6:$J$794,MATCH($A215*10+J$2,WeightUpdate!$A$6:$A$794,0))</f>
        <v>8.1674262557140658</v>
      </c>
      <c r="K215" s="22">
        <f>INDEX(WeightUpdate!$J$6:$J$794,MATCH($A215*10+K$2,WeightUpdate!$A$6:$A$794,0))</f>
        <v>12.667345997243331</v>
      </c>
      <c r="L215" s="20">
        <f t="shared" si="21"/>
        <v>1</v>
      </c>
      <c r="M215" s="20">
        <f t="shared" si="22"/>
        <v>3</v>
      </c>
      <c r="N215" s="24">
        <f t="shared" si="24"/>
        <v>5.8925807202313303</v>
      </c>
      <c r="O215" s="24">
        <f t="shared" si="25"/>
        <v>8.1674262557140658</v>
      </c>
      <c r="P215" s="24">
        <f t="shared" si="26"/>
        <v>12.667345997243331</v>
      </c>
      <c r="Q215" s="20">
        <f t="shared" si="27"/>
        <v>1</v>
      </c>
      <c r="R215" s="23"/>
    </row>
    <row r="216" spans="1:18">
      <c r="A216" s="21">
        <v>15812</v>
      </c>
      <c r="B216" s="22">
        <f>INDEX(WeightUpdate!$I$6:$I$794,MATCH($A216*10+B$2,WeightUpdate!$A$6:$A$794,0))</f>
        <v>0.67059954885263173</v>
      </c>
      <c r="C216" s="22">
        <f>INDEX(WeightUpdate!$I$6:$I$794,MATCH($A216*10+C$2,WeightUpdate!$A$6:$A$794,0))</f>
        <v>2.4694983843266645</v>
      </c>
      <c r="D216" s="22">
        <f>INDEX(WeightUpdate!$I$6:$I$794,MATCH($A216*10+D$2,WeightUpdate!$A$6:$A$794,0))</f>
        <v>4.7829008313833326</v>
      </c>
      <c r="E216" s="23">
        <f>INDEX(WeightUpdate!$F$6:$F$794,MATCH($A216*10+E$2,WeightUpdate!$A$6:$A$794,0))</f>
        <v>85</v>
      </c>
      <c r="F216" s="23">
        <f>INDEX(WeightUpdate!$F$6:$F$794,MATCH($A216*10+F$2,WeightUpdate!$A$6:$A$794,0))</f>
        <v>22</v>
      </c>
      <c r="G216" s="23">
        <f>INDEX(WeightUpdate!$F$6:$F$794,MATCH($A216*10+G$2,WeightUpdate!$A$6:$A$794,0))</f>
        <v>62</v>
      </c>
      <c r="H216" s="23">
        <f t="shared" si="23"/>
        <v>169</v>
      </c>
      <c r="I216" s="22">
        <f>INDEX(WeightUpdate!$J$6:$J$794,MATCH($A216*10+I$2,WeightUpdate!$A$6:$A$794,0))</f>
        <v>2.0915024915171507</v>
      </c>
      <c r="J216" s="22">
        <f>INDEX(WeightUpdate!$J$6:$J$794,MATCH($A216*10+J$2,WeightUpdate!$A$6:$A$794,0))</f>
        <v>3.8065040256842995</v>
      </c>
      <c r="K216" s="22">
        <f>INDEX(WeightUpdate!$J$6:$J$794,MATCH($A216*10+K$2,WeightUpdate!$A$6:$A$794,0))</f>
        <v>5.6731004499774853</v>
      </c>
      <c r="L216" s="20">
        <f t="shared" si="21"/>
        <v>1</v>
      </c>
      <c r="M216" s="20">
        <f t="shared" si="22"/>
        <v>1</v>
      </c>
      <c r="N216" s="24">
        <f t="shared" si="24"/>
        <v>2.0915024915171507</v>
      </c>
      <c r="O216" s="24">
        <f t="shared" si="25"/>
        <v>3.8065040256842995</v>
      </c>
      <c r="P216" s="24">
        <f t="shared" si="26"/>
        <v>5.6731004499774853</v>
      </c>
      <c r="Q216" s="20">
        <f t="shared" si="27"/>
        <v>1</v>
      </c>
      <c r="R216" s="23"/>
    </row>
    <row r="217" spans="1:18">
      <c r="A217" s="21">
        <v>15813</v>
      </c>
      <c r="B217" s="22">
        <f>INDEX(WeightUpdate!$I$6:$I$794,MATCH($A217*10+B$2,WeightUpdate!$A$6:$A$794,0))</f>
        <v>0.15989970653809518</v>
      </c>
      <c r="C217" s="22">
        <f>INDEX(WeightUpdate!$I$6:$I$794,MATCH($A217*10+C$2,WeightUpdate!$A$6:$A$794,0))</f>
        <v>0.89649734493333311</v>
      </c>
      <c r="D217" s="22">
        <f>INDEX(WeightUpdate!$I$6:$I$794,MATCH($A217*10+D$2,WeightUpdate!$A$6:$A$794,0))</f>
        <v>2.5914080977166667</v>
      </c>
      <c r="E217" s="23">
        <f>INDEX(WeightUpdate!$F$6:$F$794,MATCH($A217*10+E$2,WeightUpdate!$A$6:$A$794,0))</f>
        <v>687</v>
      </c>
      <c r="F217" s="23">
        <f>INDEX(WeightUpdate!$F$6:$F$794,MATCH($A217*10+F$2,WeightUpdate!$A$6:$A$794,0))</f>
        <v>27</v>
      </c>
      <c r="G217" s="23">
        <f>INDEX(WeightUpdate!$F$6:$F$794,MATCH($A217*10+G$2,WeightUpdate!$A$6:$A$794,0))</f>
        <v>65</v>
      </c>
      <c r="H217" s="23">
        <f t="shared" si="23"/>
        <v>779</v>
      </c>
      <c r="I217" s="22">
        <f>INDEX(WeightUpdate!$J$6:$J$794,MATCH($A217*10+I$2,WeightUpdate!$A$6:$A$794,0))</f>
        <v>0.24530887408187496</v>
      </c>
      <c r="J217" s="22">
        <f>INDEX(WeightUpdate!$J$6:$J$794,MATCH($A217*10+J$2,WeightUpdate!$A$6:$A$794,0))</f>
        <v>0.97243139441162429</v>
      </c>
      <c r="K217" s="22">
        <f>INDEX(WeightUpdate!$J$6:$J$794,MATCH($A217*10+K$2,WeightUpdate!$A$6:$A$794,0))</f>
        <v>2.4077703293743196</v>
      </c>
      <c r="L217" s="20">
        <f t="shared" si="21"/>
        <v>1</v>
      </c>
      <c r="M217" s="20">
        <f t="shared" si="22"/>
        <v>1</v>
      </c>
      <c r="N217" s="24">
        <f t="shared" si="24"/>
        <v>0.24530887408187496</v>
      </c>
      <c r="O217" s="24">
        <f t="shared" si="25"/>
        <v>0.97243139441162429</v>
      </c>
      <c r="P217" s="24">
        <f t="shared" si="26"/>
        <v>2.4077703293743196</v>
      </c>
      <c r="Q217" s="20">
        <f t="shared" si="27"/>
        <v>1</v>
      </c>
      <c r="R217" s="23"/>
    </row>
    <row r="218" spans="1:18">
      <c r="A218" s="21">
        <v>15814</v>
      </c>
      <c r="B218" s="22">
        <f>INDEX(WeightUpdate!$I$6:$I$794,MATCH($A218*10+B$2,WeightUpdate!$A$6:$A$794,0))</f>
        <v>0.19730188609374996</v>
      </c>
      <c r="C218" s="22">
        <f>INDEX(WeightUpdate!$I$6:$I$794,MATCH($A218*10+C$2,WeightUpdate!$A$6:$A$794,0))</f>
        <v>0.85820051052916602</v>
      </c>
      <c r="D218" s="22">
        <f>INDEX(WeightUpdate!$I$6:$I$794,MATCH($A218*10+D$2,WeightUpdate!$A$6:$A$794,0))</f>
        <v>4.6178015621687507</v>
      </c>
      <c r="E218" s="23">
        <f>INDEX(WeightUpdate!$F$6:$F$794,MATCH($A218*10+E$2,WeightUpdate!$A$6:$A$794,0))</f>
        <v>57</v>
      </c>
      <c r="F218" s="23">
        <f>INDEX(WeightUpdate!$F$6:$F$794,MATCH($A218*10+F$2,WeightUpdate!$A$6:$A$794,0))</f>
        <v>108</v>
      </c>
      <c r="G218" s="23">
        <f>INDEX(WeightUpdate!$F$6:$F$794,MATCH($A218*10+G$2,WeightUpdate!$A$6:$A$794,0))</f>
        <v>176</v>
      </c>
      <c r="H218" s="23">
        <f t="shared" si="23"/>
        <v>341</v>
      </c>
      <c r="I218" s="22">
        <f>INDEX(WeightUpdate!$J$6:$J$794,MATCH($A218*10+I$2,WeightUpdate!$A$6:$A$794,0))</f>
        <v>0.38689726267946256</v>
      </c>
      <c r="J218" s="22">
        <f>INDEX(WeightUpdate!$J$6:$J$794,MATCH($A218*10+J$2,WeightUpdate!$A$6:$A$794,0))</f>
        <v>0.98944342851643863</v>
      </c>
      <c r="K218" s="22">
        <f>INDEX(WeightUpdate!$J$6:$J$794,MATCH($A218*10+K$2,WeightUpdate!$A$6:$A$794,0))</f>
        <v>6.6077102258373968</v>
      </c>
      <c r="L218" s="20">
        <f t="shared" si="21"/>
        <v>1</v>
      </c>
      <c r="M218" s="20">
        <f t="shared" si="22"/>
        <v>3</v>
      </c>
      <c r="N218" s="24">
        <f t="shared" si="24"/>
        <v>0.38689726267946256</v>
      </c>
      <c r="O218" s="24">
        <f t="shared" si="25"/>
        <v>0.98944342851643863</v>
      </c>
      <c r="P218" s="24">
        <f t="shared" si="26"/>
        <v>6.6077102258373968</v>
      </c>
      <c r="Q218" s="20">
        <f t="shared" si="27"/>
        <v>1</v>
      </c>
      <c r="R218" s="23"/>
    </row>
    <row r="219" spans="1:18">
      <c r="A219" s="21">
        <v>15815</v>
      </c>
      <c r="B219" s="22">
        <f>INDEX(WeightUpdate!$I$6:$I$794,MATCH($A219*10+B$2,WeightUpdate!$A$6:$A$794,0))</f>
        <v>0.24299432318571426</v>
      </c>
      <c r="C219" s="22">
        <f>INDEX(WeightUpdate!$I$6:$I$794,MATCH($A219*10+C$2,WeightUpdate!$A$6:$A$794,0))</f>
        <v>1.0156966281500002</v>
      </c>
      <c r="D219" s="22">
        <f>INDEX(WeightUpdate!$I$6:$I$794,MATCH($A219*10+D$2,WeightUpdate!$A$6:$A$794,0))</f>
        <v>1.9321946462333333</v>
      </c>
      <c r="E219" s="23">
        <f>INDEX(WeightUpdate!$F$6:$F$794,MATCH($A219*10+E$2,WeightUpdate!$A$6:$A$794,0))</f>
        <v>28</v>
      </c>
      <c r="F219" s="23">
        <f>INDEX(WeightUpdate!$F$6:$F$794,MATCH($A219*10+F$2,WeightUpdate!$A$6:$A$794,0))</f>
        <v>2</v>
      </c>
      <c r="G219" s="23">
        <f>INDEX(WeightUpdate!$F$6:$F$794,MATCH($A219*10+G$2,WeightUpdate!$A$6:$A$794,0))</f>
        <v>58</v>
      </c>
      <c r="H219" s="23">
        <f t="shared" si="23"/>
        <v>88</v>
      </c>
      <c r="I219" s="22">
        <f>INDEX(WeightUpdate!$J$6:$J$794,MATCH($A219*10+I$2,WeightUpdate!$A$6:$A$794,0))</f>
        <v>0.56545681386973823</v>
      </c>
      <c r="J219" s="22">
        <f>INDEX(WeightUpdate!$J$6:$J$794,MATCH($A219*10+J$2,WeightUpdate!$A$6:$A$794,0))</f>
        <v>1.0813279490859447</v>
      </c>
      <c r="K219" s="22">
        <f>INDEX(WeightUpdate!$J$6:$J$794,MATCH($A219*10+K$2,WeightUpdate!$A$6:$A$794,0))</f>
        <v>1.45359477851729</v>
      </c>
      <c r="L219" s="20">
        <f t="shared" si="21"/>
        <v>1</v>
      </c>
      <c r="M219" s="20">
        <f t="shared" si="22"/>
        <v>3</v>
      </c>
      <c r="N219" s="24">
        <f t="shared" si="24"/>
        <v>0.56545681386973823</v>
      </c>
      <c r="O219" s="24">
        <f t="shared" si="25"/>
        <v>1.0813279490859447</v>
      </c>
      <c r="P219" s="24">
        <f t="shared" si="26"/>
        <v>1.45359477851729</v>
      </c>
      <c r="Q219" s="20">
        <f t="shared" si="27"/>
        <v>1</v>
      </c>
      <c r="R219" s="23"/>
    </row>
    <row r="220" spans="1:18">
      <c r="A220" s="21">
        <v>15816</v>
      </c>
      <c r="B220" s="22">
        <f>INDEX(WeightUpdate!$I$6:$I$794,MATCH($A220*10+B$2,WeightUpdate!$A$6:$A$794,0))</f>
        <v>0.83740113849090891</v>
      </c>
      <c r="C220" s="22">
        <f>INDEX(WeightUpdate!$I$6:$I$794,MATCH($A220*10+C$2,WeightUpdate!$A$6:$A$794,0))</f>
        <v>1.0646993594384608</v>
      </c>
      <c r="D220" s="22">
        <f>INDEX(WeightUpdate!$I$6:$I$794,MATCH($A220*10+D$2,WeightUpdate!$A$6:$A$794,0))</f>
        <v>1.5755043994181817</v>
      </c>
      <c r="E220" s="23">
        <f>INDEX(WeightUpdate!$F$6:$F$794,MATCH($A220*10+E$2,WeightUpdate!$A$6:$A$794,0))</f>
        <v>18</v>
      </c>
      <c r="F220" s="23">
        <f>INDEX(WeightUpdate!$F$6:$F$794,MATCH($A220*10+F$2,WeightUpdate!$A$6:$A$794,0))</f>
        <v>13</v>
      </c>
      <c r="G220" s="23">
        <f>INDEX(WeightUpdate!$F$6:$F$794,MATCH($A220*10+G$2,WeightUpdate!$A$6:$A$794,0))</f>
        <v>109</v>
      </c>
      <c r="H220" s="23">
        <f t="shared" si="23"/>
        <v>140</v>
      </c>
      <c r="I220" s="22">
        <f>INDEX(WeightUpdate!$J$6:$J$794,MATCH($A220*10+I$2,WeightUpdate!$A$6:$A$794,0))</f>
        <v>0.76198974807687836</v>
      </c>
      <c r="J220" s="22">
        <f>INDEX(WeightUpdate!$J$6:$J$794,MATCH($A220*10+J$2,WeightUpdate!$A$6:$A$794,0))</f>
        <v>1.3854133826566812</v>
      </c>
      <c r="K220" s="22">
        <f>INDEX(WeightUpdate!$J$6:$J$794,MATCH($A220*10+K$2,WeightUpdate!$A$6:$A$794,0))</f>
        <v>1.720756170307022</v>
      </c>
      <c r="L220" s="20">
        <f t="shared" si="21"/>
        <v>1</v>
      </c>
      <c r="M220" s="20">
        <f t="shared" si="22"/>
        <v>3</v>
      </c>
      <c r="N220" s="24">
        <f t="shared" si="24"/>
        <v>0.76198974807687836</v>
      </c>
      <c r="O220" s="24">
        <f t="shared" si="25"/>
        <v>1.3854133826566812</v>
      </c>
      <c r="P220" s="24">
        <f t="shared" si="26"/>
        <v>1.720756170307022</v>
      </c>
      <c r="Q220" s="20">
        <f t="shared" si="27"/>
        <v>1</v>
      </c>
      <c r="R220" s="23"/>
    </row>
    <row r="221" spans="1:18">
      <c r="A221" s="21">
        <v>15817</v>
      </c>
      <c r="B221" s="22">
        <f>INDEX(WeightUpdate!$I$6:$I$794,MATCH($A221*10+B$2,WeightUpdate!$A$6:$A$794,0))</f>
        <v>0.1149000625398103</v>
      </c>
      <c r="C221" s="22">
        <f>INDEX(WeightUpdate!$I$6:$I$794,MATCH($A221*10+C$2,WeightUpdate!$A$6:$A$794,0))</f>
        <v>0.24870044638061195</v>
      </c>
      <c r="D221" s="22">
        <f>INDEX(WeightUpdate!$I$6:$I$794,MATCH($A221*10+D$2,WeightUpdate!$A$6:$A$794,0))</f>
        <v>0.77200066342187457</v>
      </c>
      <c r="E221" s="23">
        <f>INDEX(WeightUpdate!$F$6:$F$794,MATCH($A221*10+E$2,WeightUpdate!$A$6:$A$794,0))</f>
        <v>14623</v>
      </c>
      <c r="F221" s="23">
        <f>INDEX(WeightUpdate!$F$6:$F$794,MATCH($A221*10+F$2,WeightUpdate!$A$6:$A$794,0))</f>
        <v>269</v>
      </c>
      <c r="G221" s="23">
        <f>INDEX(WeightUpdate!$F$6:$F$794,MATCH($A221*10+G$2,WeightUpdate!$A$6:$A$794,0))</f>
        <v>123</v>
      </c>
      <c r="H221" s="23">
        <f t="shared" si="23"/>
        <v>15015</v>
      </c>
      <c r="I221" s="22">
        <f>INDEX(WeightUpdate!$J$6:$J$794,MATCH($A221*10+I$2,WeightUpdate!$A$6:$A$794,0))</f>
        <v>0.14246351540598126</v>
      </c>
      <c r="J221" s="22">
        <f>INDEX(WeightUpdate!$J$6:$J$794,MATCH($A221*10+J$2,WeightUpdate!$A$6:$A$794,0))</f>
        <v>0.98969794914158671</v>
      </c>
      <c r="K221" s="22">
        <f>INDEX(WeightUpdate!$J$6:$J$794,MATCH($A221*10+K$2,WeightUpdate!$A$6:$A$794,0))</f>
        <v>1.9780332923358861</v>
      </c>
      <c r="L221" s="20">
        <f t="shared" si="21"/>
        <v>1</v>
      </c>
      <c r="M221" s="20">
        <f t="shared" si="22"/>
        <v>1</v>
      </c>
      <c r="N221" s="24">
        <f t="shared" si="24"/>
        <v>0.14246351540598126</v>
      </c>
      <c r="O221" s="24">
        <f t="shared" si="25"/>
        <v>0.98969794914158671</v>
      </c>
      <c r="P221" s="24">
        <f t="shared" si="26"/>
        <v>1.9780332923358861</v>
      </c>
      <c r="Q221" s="20">
        <f t="shared" si="27"/>
        <v>1</v>
      </c>
      <c r="R221" s="23"/>
    </row>
    <row r="222" spans="1:18">
      <c r="A222" s="21">
        <v>16110</v>
      </c>
      <c r="B222" s="22">
        <f>INDEX(WeightUpdate!$I$6:$I$794,MATCH($A222*10+B$2,WeightUpdate!$A$6:$A$794,0))</f>
        <v>6.3548410433999996</v>
      </c>
      <c r="C222" s="22">
        <f>INDEX(WeightUpdate!$I$6:$I$794,MATCH($A222*10+C$2,WeightUpdate!$A$6:$A$794,0))</f>
        <v>9.6789051827500003</v>
      </c>
      <c r="D222" s="22">
        <f>INDEX(WeightUpdate!$I$6:$I$794,MATCH($A222*10+D$2,WeightUpdate!$A$6:$A$794,0))</f>
        <v>13.1175682512</v>
      </c>
      <c r="E222" s="23">
        <f>INDEX(WeightUpdate!$F$6:$F$794,MATCH($A222*10+E$2,WeightUpdate!$A$6:$A$794,0))</f>
        <v>1</v>
      </c>
      <c r="F222" s="23">
        <f>INDEX(WeightUpdate!$F$6:$F$794,MATCH($A222*10+F$2,WeightUpdate!$A$6:$A$794,0))</f>
        <v>0</v>
      </c>
      <c r="G222" s="23">
        <f>INDEX(WeightUpdate!$F$6:$F$794,MATCH($A222*10+G$2,WeightUpdate!$A$6:$A$794,0))</f>
        <v>0</v>
      </c>
      <c r="H222" s="23">
        <f t="shared" si="23"/>
        <v>1</v>
      </c>
      <c r="I222" s="22">
        <f>INDEX(WeightUpdate!$J$6:$J$794,MATCH($A222*10+I$2,WeightUpdate!$A$6:$A$794,0))</f>
        <v>3.6119809925327591</v>
      </c>
      <c r="J222" s="22">
        <f>INDEX(WeightUpdate!$J$6:$J$794,MATCH($A222*10+J$2,WeightUpdate!$A$6:$A$794,0))</f>
        <v>9.6789051827500003</v>
      </c>
      <c r="K222" s="22">
        <f>INDEX(WeightUpdate!$J$6:$J$794,MATCH($A222*10+K$2,WeightUpdate!$A$6:$A$794,0))</f>
        <v>13.1175682512</v>
      </c>
      <c r="L222" s="20">
        <f t="shared" si="21"/>
        <v>1</v>
      </c>
      <c r="M222" s="20">
        <f t="shared" si="22"/>
        <v>1</v>
      </c>
      <c r="N222" s="24">
        <f t="shared" si="24"/>
        <v>3.6119809925327591</v>
      </c>
      <c r="O222" s="24">
        <f t="shared" si="25"/>
        <v>9.6789051827500003</v>
      </c>
      <c r="P222" s="24">
        <f t="shared" si="26"/>
        <v>13.1175682512</v>
      </c>
      <c r="Q222" s="20">
        <f t="shared" si="27"/>
        <v>1</v>
      </c>
      <c r="R222" s="23"/>
    </row>
    <row r="223" spans="1:18">
      <c r="A223" s="21">
        <v>16111</v>
      </c>
      <c r="B223" s="22">
        <f>INDEX(WeightUpdate!$I$6:$I$794,MATCH($A223*10+B$2,WeightUpdate!$A$6:$A$794,0))</f>
        <v>1.5023960377375001</v>
      </c>
      <c r="C223" s="22">
        <f>INDEX(WeightUpdate!$I$6:$I$794,MATCH($A223*10+C$2,WeightUpdate!$A$6:$A$794,0))</f>
        <v>2.415095199828571</v>
      </c>
      <c r="D223" s="22">
        <f>INDEX(WeightUpdate!$I$6:$I$794,MATCH($A223*10+D$2,WeightUpdate!$A$6:$A$794,0))</f>
        <v>5.3911975681285709</v>
      </c>
      <c r="E223" s="23">
        <f>INDEX(WeightUpdate!$F$6:$F$794,MATCH($A223*10+E$2,WeightUpdate!$A$6:$A$794,0))</f>
        <v>5</v>
      </c>
      <c r="F223" s="23">
        <f>INDEX(WeightUpdate!$F$6:$F$794,MATCH($A223*10+F$2,WeightUpdate!$A$6:$A$794,0))</f>
        <v>4</v>
      </c>
      <c r="G223" s="23">
        <f>INDEX(WeightUpdate!$F$6:$F$794,MATCH($A223*10+G$2,WeightUpdate!$A$6:$A$794,0))</f>
        <v>4</v>
      </c>
      <c r="H223" s="23">
        <f t="shared" si="23"/>
        <v>13</v>
      </c>
      <c r="I223" s="22">
        <f>INDEX(WeightUpdate!$J$6:$J$794,MATCH($A223*10+I$2,WeightUpdate!$A$6:$A$794,0))</f>
        <v>1.0361396222026844</v>
      </c>
      <c r="J223" s="22">
        <f>INDEX(WeightUpdate!$J$6:$J$794,MATCH($A223*10+J$2,WeightUpdate!$A$6:$A$794,0))</f>
        <v>2.5565714096233125</v>
      </c>
      <c r="K223" s="22">
        <f>INDEX(WeightUpdate!$J$6:$J$794,MATCH($A223*10+K$2,WeightUpdate!$A$6:$A$794,0))</f>
        <v>8.88450213944847</v>
      </c>
      <c r="L223" s="20">
        <f t="shared" si="21"/>
        <v>1</v>
      </c>
      <c r="M223" s="20">
        <f t="shared" si="22"/>
        <v>1</v>
      </c>
      <c r="N223" s="24">
        <f t="shared" si="24"/>
        <v>1.0361396222026844</v>
      </c>
      <c r="O223" s="24">
        <f t="shared" si="25"/>
        <v>2.5565714096233125</v>
      </c>
      <c r="P223" s="24">
        <f t="shared" si="26"/>
        <v>8.88450213944847</v>
      </c>
      <c r="Q223" s="20">
        <f t="shared" si="27"/>
        <v>1</v>
      </c>
      <c r="R223" s="23"/>
    </row>
    <row r="224" spans="1:18">
      <c r="A224" s="21">
        <v>16120</v>
      </c>
      <c r="B224" s="22">
        <f>INDEX(WeightUpdate!$I$6:$I$794,MATCH($A224*10+B$2,WeightUpdate!$A$6:$A$794,0))</f>
        <v>1.0380998370570407</v>
      </c>
      <c r="C224" s="22">
        <f>INDEX(WeightUpdate!$I$6:$I$794,MATCH($A224*10+C$2,WeightUpdate!$A$6:$A$794,0))</f>
        <v>1.7357973360312502</v>
      </c>
      <c r="D224" s="22">
        <f>INDEX(WeightUpdate!$I$6:$I$794,MATCH($A224*10+D$2,WeightUpdate!$A$6:$A$794,0))</f>
        <v>3.3887988489999996</v>
      </c>
      <c r="E224" s="23">
        <f>INDEX(WeightUpdate!$F$6:$F$794,MATCH($A224*10+E$2,WeightUpdate!$A$6:$A$794,0))</f>
        <v>85</v>
      </c>
      <c r="F224" s="23">
        <f>INDEX(WeightUpdate!$F$6:$F$794,MATCH($A224*10+F$2,WeightUpdate!$A$6:$A$794,0))</f>
        <v>20</v>
      </c>
      <c r="G224" s="23">
        <f>INDEX(WeightUpdate!$F$6:$F$794,MATCH($A224*10+G$2,WeightUpdate!$A$6:$A$794,0))</f>
        <v>2</v>
      </c>
      <c r="H224" s="23">
        <f t="shared" si="23"/>
        <v>107</v>
      </c>
      <c r="I224" s="22">
        <f>INDEX(WeightUpdate!$J$6:$J$794,MATCH($A224*10+I$2,WeightUpdate!$A$6:$A$794,0))</f>
        <v>0.63667921918501047</v>
      </c>
      <c r="J224" s="22">
        <f>INDEX(WeightUpdate!$J$6:$J$794,MATCH($A224*10+J$2,WeightUpdate!$A$6:$A$794,0))</f>
        <v>1.4444819606063111</v>
      </c>
      <c r="K224" s="22">
        <f>INDEX(WeightUpdate!$J$6:$J$794,MATCH($A224*10+K$2,WeightUpdate!$A$6:$A$794,0))</f>
        <v>1.8736929861071856</v>
      </c>
      <c r="L224" s="20">
        <f t="shared" si="21"/>
        <v>1</v>
      </c>
      <c r="M224" s="20">
        <f t="shared" si="22"/>
        <v>1</v>
      </c>
      <c r="N224" s="24">
        <f t="shared" si="24"/>
        <v>0.63667921918501047</v>
      </c>
      <c r="O224" s="24">
        <f t="shared" si="25"/>
        <v>1.4444819606063111</v>
      </c>
      <c r="P224" s="24">
        <f t="shared" si="26"/>
        <v>1.8736929861071856</v>
      </c>
      <c r="Q224" s="20">
        <f t="shared" si="27"/>
        <v>1</v>
      </c>
      <c r="R224" s="23"/>
    </row>
    <row r="225" spans="1:18">
      <c r="A225" s="21">
        <v>16410</v>
      </c>
      <c r="B225" s="22">
        <f>INDEX(WeightUpdate!$I$6:$I$794,MATCH($A225*10+B$2,WeightUpdate!$A$6:$A$794,0))</f>
        <v>0.68519960148860881</v>
      </c>
      <c r="C225" s="22">
        <f>INDEX(WeightUpdate!$I$6:$I$794,MATCH($A225*10+C$2,WeightUpdate!$A$6:$A$794,0))</f>
        <v>1.0198992243812499</v>
      </c>
      <c r="D225" s="22">
        <f>INDEX(WeightUpdate!$I$6:$I$794,MATCH($A225*10+D$2,WeightUpdate!$A$6:$A$794,0))</f>
        <v>1.6045002069720014</v>
      </c>
      <c r="E225" s="23">
        <f>INDEX(WeightUpdate!$F$6:$F$794,MATCH($A225*10+E$2,WeightUpdate!$A$6:$A$794,0))</f>
        <v>51</v>
      </c>
      <c r="F225" s="23">
        <f>INDEX(WeightUpdate!$F$6:$F$794,MATCH($A225*10+F$2,WeightUpdate!$A$6:$A$794,0))</f>
        <v>62</v>
      </c>
      <c r="G225" s="23">
        <f>INDEX(WeightUpdate!$F$6:$F$794,MATCH($A225*10+G$2,WeightUpdate!$A$6:$A$794,0))</f>
        <v>96</v>
      </c>
      <c r="H225" s="23">
        <f t="shared" si="23"/>
        <v>209</v>
      </c>
      <c r="I225" s="22">
        <f>INDEX(WeightUpdate!$J$6:$J$794,MATCH($A225*10+I$2,WeightUpdate!$A$6:$A$794,0))</f>
        <v>0.5069413638314425</v>
      </c>
      <c r="J225" s="22">
        <f>INDEX(WeightUpdate!$J$6:$J$794,MATCH($A225*10+J$2,WeightUpdate!$A$6:$A$794,0))</f>
        <v>1.0285954899808702</v>
      </c>
      <c r="K225" s="22">
        <f>INDEX(WeightUpdate!$J$6:$J$794,MATCH($A225*10+K$2,WeightUpdate!$A$6:$A$794,0))</f>
        <v>1.4125348813318876</v>
      </c>
      <c r="L225" s="20">
        <f t="shared" si="21"/>
        <v>1</v>
      </c>
      <c r="M225" s="20">
        <f t="shared" si="22"/>
        <v>3</v>
      </c>
      <c r="N225" s="24">
        <f t="shared" si="24"/>
        <v>0.5069413638314425</v>
      </c>
      <c r="O225" s="24">
        <f t="shared" si="25"/>
        <v>1.0285954899808702</v>
      </c>
      <c r="P225" s="24">
        <f t="shared" si="26"/>
        <v>1.4125348813318876</v>
      </c>
      <c r="Q225" s="20">
        <f t="shared" si="27"/>
        <v>1</v>
      </c>
      <c r="R225" s="23"/>
    </row>
    <row r="226" spans="1:18">
      <c r="A226" s="21">
        <v>16411</v>
      </c>
      <c r="B226" s="22">
        <f>INDEX(WeightUpdate!$I$6:$I$794,MATCH($A226*10+B$2,WeightUpdate!$A$6:$A$794,0))</f>
        <v>0.84230013545999716</v>
      </c>
      <c r="C226" s="22">
        <f>INDEX(WeightUpdate!$I$6:$I$794,MATCH($A226*10+C$2,WeightUpdate!$A$6:$A$794,0))</f>
        <v>1.0029004102031236</v>
      </c>
      <c r="D226" s="22">
        <f>INDEX(WeightUpdate!$I$6:$I$794,MATCH($A226*10+D$2,WeightUpdate!$A$6:$A$794,0))</f>
        <v>1.6295005196666663</v>
      </c>
      <c r="E226" s="23">
        <f>INDEX(WeightUpdate!$F$6:$F$794,MATCH($A226*10+E$2,WeightUpdate!$A$6:$A$794,0))</f>
        <v>145</v>
      </c>
      <c r="F226" s="23">
        <f>INDEX(WeightUpdate!$F$6:$F$794,MATCH($A226*10+F$2,WeightUpdate!$A$6:$A$794,0))</f>
        <v>52</v>
      </c>
      <c r="G226" s="23">
        <f>INDEX(WeightUpdate!$F$6:$F$794,MATCH($A226*10+G$2,WeightUpdate!$A$6:$A$794,0))</f>
        <v>41</v>
      </c>
      <c r="H226" s="23">
        <f t="shared" si="23"/>
        <v>238</v>
      </c>
      <c r="I226" s="22">
        <f>INDEX(WeightUpdate!$J$6:$J$794,MATCH($A226*10+I$2,WeightUpdate!$A$6:$A$794,0))</f>
        <v>1.8493534784619565</v>
      </c>
      <c r="J226" s="22">
        <f>INDEX(WeightUpdate!$J$6:$J$794,MATCH($A226*10+J$2,WeightUpdate!$A$6:$A$794,0))</f>
        <v>1.5907627103950008</v>
      </c>
      <c r="K226" s="22">
        <f>INDEX(WeightUpdate!$J$6:$J$794,MATCH($A226*10+K$2,WeightUpdate!$A$6:$A$794,0))</f>
        <v>2.3443554149481263</v>
      </c>
      <c r="L226" s="20">
        <f t="shared" si="21"/>
        <v>0</v>
      </c>
      <c r="M226" s="20">
        <f t="shared" si="22"/>
        <v>1</v>
      </c>
      <c r="N226" s="24">
        <f t="shared" si="24"/>
        <v>1.8493534784619565</v>
      </c>
      <c r="O226" s="24">
        <f t="shared" si="25"/>
        <v>2.2019673084193094</v>
      </c>
      <c r="P226" s="24">
        <f t="shared" si="26"/>
        <v>2.8132264979377513</v>
      </c>
      <c r="Q226" s="20">
        <f t="shared" si="27"/>
        <v>1</v>
      </c>
      <c r="R226" s="23"/>
    </row>
    <row r="227" spans="1:18">
      <c r="A227" s="21">
        <v>16412</v>
      </c>
      <c r="B227" s="22">
        <f>INDEX(WeightUpdate!$I$6:$I$794,MATCH($A227*10+B$2,WeightUpdate!$A$6:$A$794,0))</f>
        <v>0.76579982297750315</v>
      </c>
      <c r="C227" s="22">
        <f>INDEX(WeightUpdate!$I$6:$I$794,MATCH($A227*10+C$2,WeightUpdate!$A$6:$A$794,0))</f>
        <v>1.0621994386676472</v>
      </c>
      <c r="D227" s="22">
        <f>INDEX(WeightUpdate!$I$6:$I$794,MATCH($A227*10+D$2,WeightUpdate!$A$6:$A$794,0))</f>
        <v>1.6309992632035715</v>
      </c>
      <c r="E227" s="23">
        <f>INDEX(WeightUpdate!$F$6:$F$794,MATCH($A227*10+E$2,WeightUpdate!$A$6:$A$794,0))</f>
        <v>139</v>
      </c>
      <c r="F227" s="23">
        <f>INDEX(WeightUpdate!$F$6:$F$794,MATCH($A227*10+F$2,WeightUpdate!$A$6:$A$794,0))</f>
        <v>52</v>
      </c>
      <c r="G227" s="23">
        <f>INDEX(WeightUpdate!$F$6:$F$794,MATCH($A227*10+G$2,WeightUpdate!$A$6:$A$794,0))</f>
        <v>45</v>
      </c>
      <c r="H227" s="23">
        <f t="shared" si="23"/>
        <v>236</v>
      </c>
      <c r="I227" s="22">
        <f>INDEX(WeightUpdate!$J$6:$J$794,MATCH($A227*10+I$2,WeightUpdate!$A$6:$A$794,0))</f>
        <v>0.58771313667919256</v>
      </c>
      <c r="J227" s="22">
        <f>INDEX(WeightUpdate!$J$6:$J$794,MATCH($A227*10+J$2,WeightUpdate!$A$6:$A$794,0))</f>
        <v>0.60916315967795887</v>
      </c>
      <c r="K227" s="22">
        <f>INDEX(WeightUpdate!$J$6:$J$794,MATCH($A227*10+K$2,WeightUpdate!$A$6:$A$794,0))</f>
        <v>1.5160146669041281</v>
      </c>
      <c r="L227" s="20">
        <f t="shared" si="21"/>
        <v>1</v>
      </c>
      <c r="M227" s="20">
        <f t="shared" si="22"/>
        <v>1</v>
      </c>
      <c r="N227" s="24">
        <f t="shared" si="24"/>
        <v>0.58771313667919256</v>
      </c>
      <c r="O227" s="24">
        <f t="shared" si="25"/>
        <v>0.60916315967795887</v>
      </c>
      <c r="P227" s="24">
        <f t="shared" si="26"/>
        <v>1.5160146669041281</v>
      </c>
      <c r="Q227" s="20">
        <f t="shared" si="27"/>
        <v>1</v>
      </c>
      <c r="R227" s="23"/>
    </row>
    <row r="228" spans="1:18">
      <c r="A228" s="21">
        <v>16413</v>
      </c>
      <c r="B228" s="22">
        <f>INDEX(WeightUpdate!$I$6:$I$794,MATCH($A228*10+B$2,WeightUpdate!$A$6:$A$794,0))</f>
        <v>0.53289999328676263</v>
      </c>
      <c r="C228" s="22">
        <f>INDEX(WeightUpdate!$I$6:$I$794,MATCH($A228*10+C$2,WeightUpdate!$A$6:$A$794,0))</f>
        <v>0.75260010398483046</v>
      </c>
      <c r="D228" s="22">
        <f>INDEX(WeightUpdate!$I$6:$I$794,MATCH($A228*10+D$2,WeightUpdate!$A$6:$A$794,0))</f>
        <v>1.2737002263257153</v>
      </c>
      <c r="E228" s="23">
        <f>INDEX(WeightUpdate!$F$6:$F$794,MATCH($A228*10+E$2,WeightUpdate!$A$6:$A$794,0))</f>
        <v>664</v>
      </c>
      <c r="F228" s="23">
        <f>INDEX(WeightUpdate!$F$6:$F$794,MATCH($A228*10+F$2,WeightUpdate!$A$6:$A$794,0))</f>
        <v>276</v>
      </c>
      <c r="G228" s="23">
        <f>INDEX(WeightUpdate!$F$6:$F$794,MATCH($A228*10+G$2,WeightUpdate!$A$6:$A$794,0))</f>
        <v>180</v>
      </c>
      <c r="H228" s="23">
        <f t="shared" si="23"/>
        <v>1120</v>
      </c>
      <c r="I228" s="22">
        <f>INDEX(WeightUpdate!$J$6:$J$794,MATCH($A228*10+I$2,WeightUpdate!$A$6:$A$794,0))</f>
        <v>0.44230258464053845</v>
      </c>
      <c r="J228" s="22">
        <f>INDEX(WeightUpdate!$J$6:$J$794,MATCH($A228*10+J$2,WeightUpdate!$A$6:$A$794,0))</f>
        <v>0.67873649175241779</v>
      </c>
      <c r="K228" s="22">
        <f>INDEX(WeightUpdate!$J$6:$J$794,MATCH($A228*10+K$2,WeightUpdate!$A$6:$A$794,0))</f>
        <v>0.99194676111823621</v>
      </c>
      <c r="L228" s="20">
        <f t="shared" si="21"/>
        <v>1</v>
      </c>
      <c r="M228" s="20">
        <f t="shared" si="22"/>
        <v>1</v>
      </c>
      <c r="N228" s="24">
        <f t="shared" si="24"/>
        <v>0.44230258464053845</v>
      </c>
      <c r="O228" s="24">
        <f t="shared" si="25"/>
        <v>0.67873649175241779</v>
      </c>
      <c r="P228" s="24">
        <f t="shared" si="26"/>
        <v>0.99194676111823621</v>
      </c>
      <c r="Q228" s="20">
        <f t="shared" si="27"/>
        <v>1</v>
      </c>
      <c r="R228" s="23"/>
    </row>
    <row r="229" spans="1:18">
      <c r="A229" s="21">
        <v>16414</v>
      </c>
      <c r="B229" s="22">
        <f>INDEX(WeightUpdate!$I$6:$I$794,MATCH($A229*10+B$2,WeightUpdate!$A$6:$A$794,0))</f>
        <v>0.61659971693605509</v>
      </c>
      <c r="C229" s="22">
        <f>INDEX(WeightUpdate!$I$6:$I$794,MATCH($A229*10+C$2,WeightUpdate!$A$6:$A$794,0))</f>
        <v>0.9993997516666675</v>
      </c>
      <c r="D229" s="22">
        <f>INDEX(WeightUpdate!$I$6:$I$794,MATCH($A229*10+D$2,WeightUpdate!$A$6:$A$794,0))</f>
        <v>1.9650988223882351</v>
      </c>
      <c r="E229" s="23">
        <f>INDEX(WeightUpdate!$F$6:$F$794,MATCH($A229*10+E$2,WeightUpdate!$A$6:$A$794,0))</f>
        <v>104</v>
      </c>
      <c r="F229" s="23">
        <f>INDEX(WeightUpdate!$F$6:$F$794,MATCH($A229*10+F$2,WeightUpdate!$A$6:$A$794,0))</f>
        <v>47</v>
      </c>
      <c r="G229" s="23">
        <f>INDEX(WeightUpdate!$F$6:$F$794,MATCH($A229*10+G$2,WeightUpdate!$A$6:$A$794,0))</f>
        <v>54</v>
      </c>
      <c r="H229" s="23">
        <f t="shared" si="23"/>
        <v>205</v>
      </c>
      <c r="I229" s="22">
        <f>INDEX(WeightUpdate!$J$6:$J$794,MATCH($A229*10+I$2,WeightUpdate!$A$6:$A$794,0))</f>
        <v>0.52476142921544733</v>
      </c>
      <c r="J229" s="22">
        <f>INDEX(WeightUpdate!$J$6:$J$794,MATCH($A229*10+J$2,WeightUpdate!$A$6:$A$794,0))</f>
        <v>0.73198068066205457</v>
      </c>
      <c r="K229" s="22">
        <f>INDEX(WeightUpdate!$J$6:$J$794,MATCH($A229*10+K$2,WeightUpdate!$A$6:$A$794,0))</f>
        <v>1.1121142298817173</v>
      </c>
      <c r="L229" s="20">
        <f t="shared" si="21"/>
        <v>1</v>
      </c>
      <c r="M229" s="20">
        <f t="shared" si="22"/>
        <v>1</v>
      </c>
      <c r="N229" s="24">
        <f t="shared" si="24"/>
        <v>0.52476142921544733</v>
      </c>
      <c r="O229" s="24">
        <f t="shared" si="25"/>
        <v>0.73198068066205457</v>
      </c>
      <c r="P229" s="24">
        <f t="shared" si="26"/>
        <v>1.1121142298817173</v>
      </c>
      <c r="Q229" s="20">
        <f t="shared" si="27"/>
        <v>1</v>
      </c>
      <c r="R229" s="23"/>
    </row>
    <row r="230" spans="1:18">
      <c r="A230" s="21">
        <v>17410</v>
      </c>
      <c r="B230" s="22">
        <f>INDEX(WeightUpdate!$I$6:$I$794,MATCH($A230*10+B$2,WeightUpdate!$A$6:$A$794,0))</f>
        <v>1.1037998552494162</v>
      </c>
      <c r="C230" s="22">
        <f>INDEX(WeightUpdate!$I$6:$I$794,MATCH($A230*10+C$2,WeightUpdate!$A$6:$A$794,0))</f>
        <v>1.4396010554878782</v>
      </c>
      <c r="D230" s="22">
        <f>INDEX(WeightUpdate!$I$6:$I$794,MATCH($A230*10+D$2,WeightUpdate!$A$6:$A$794,0))</f>
        <v>5.8959007020775545</v>
      </c>
      <c r="E230" s="23">
        <f>INDEX(WeightUpdate!$F$6:$F$794,MATCH($A230*10+E$2,WeightUpdate!$A$6:$A$794,0))</f>
        <v>22</v>
      </c>
      <c r="F230" s="23">
        <f>INDEX(WeightUpdate!$F$6:$F$794,MATCH($A230*10+F$2,WeightUpdate!$A$6:$A$794,0))</f>
        <v>22</v>
      </c>
      <c r="G230" s="23">
        <f>INDEX(WeightUpdate!$F$6:$F$794,MATCH($A230*10+G$2,WeightUpdate!$A$6:$A$794,0))</f>
        <v>63</v>
      </c>
      <c r="H230" s="23">
        <f t="shared" si="23"/>
        <v>107</v>
      </c>
      <c r="I230" s="22">
        <f>INDEX(WeightUpdate!$J$6:$J$794,MATCH($A230*10+I$2,WeightUpdate!$A$6:$A$794,0))</f>
        <v>1.0413564182625876</v>
      </c>
      <c r="J230" s="22">
        <f>INDEX(WeightUpdate!$J$6:$J$794,MATCH($A230*10+J$2,WeightUpdate!$A$6:$A$794,0))</f>
        <v>3.7404641639023337</v>
      </c>
      <c r="K230" s="22">
        <f>INDEX(WeightUpdate!$J$6:$J$794,MATCH($A230*10+K$2,WeightUpdate!$A$6:$A$794,0))</f>
        <v>11.179796152354394</v>
      </c>
      <c r="L230" s="20">
        <f t="shared" si="21"/>
        <v>1</v>
      </c>
      <c r="M230" s="20">
        <f t="shared" si="22"/>
        <v>3</v>
      </c>
      <c r="N230" s="24">
        <f t="shared" si="24"/>
        <v>1.0413564182625876</v>
      </c>
      <c r="O230" s="24">
        <f t="shared" si="25"/>
        <v>3.7404641639023337</v>
      </c>
      <c r="P230" s="24">
        <f t="shared" si="26"/>
        <v>11.179796152354394</v>
      </c>
      <c r="Q230" s="20">
        <f t="shared" si="27"/>
        <v>1</v>
      </c>
      <c r="R230" s="23"/>
    </row>
    <row r="231" spans="1:18">
      <c r="A231" s="21">
        <v>17411</v>
      </c>
      <c r="B231" s="22">
        <f>INDEX(WeightUpdate!$I$6:$I$794,MATCH($A231*10+B$2,WeightUpdate!$A$6:$A$794,0))</f>
        <v>1.0221997435296597</v>
      </c>
      <c r="C231" s="22">
        <f>INDEX(WeightUpdate!$I$6:$I$794,MATCH($A231*10+C$2,WeightUpdate!$A$6:$A$794,0))</f>
        <v>1.3851985202969692</v>
      </c>
      <c r="D231" s="22">
        <f>INDEX(WeightUpdate!$I$6:$I$794,MATCH($A231*10+D$2,WeightUpdate!$A$6:$A$794,0))</f>
        <v>2.5157001455382351</v>
      </c>
      <c r="E231" s="23">
        <f>INDEX(WeightUpdate!$F$6:$F$794,MATCH($A231*10+E$2,WeightUpdate!$A$6:$A$794,0))</f>
        <v>53</v>
      </c>
      <c r="F231" s="23">
        <f>INDEX(WeightUpdate!$F$6:$F$794,MATCH($A231*10+F$2,WeightUpdate!$A$6:$A$794,0))</f>
        <v>38</v>
      </c>
      <c r="G231" s="23">
        <f>INDEX(WeightUpdate!$F$6:$F$794,MATCH($A231*10+G$2,WeightUpdate!$A$6:$A$794,0))</f>
        <v>54</v>
      </c>
      <c r="H231" s="23">
        <f t="shared" si="23"/>
        <v>145</v>
      </c>
      <c r="I231" s="22">
        <f>INDEX(WeightUpdate!$J$6:$J$794,MATCH($A231*10+I$2,WeightUpdate!$A$6:$A$794,0))</f>
        <v>1.3249590038238395</v>
      </c>
      <c r="J231" s="22">
        <f>INDEX(WeightUpdate!$J$6:$J$794,MATCH($A231*10+J$2,WeightUpdate!$A$6:$A$794,0))</f>
        <v>1.2692242040142518</v>
      </c>
      <c r="K231" s="22">
        <f>INDEX(WeightUpdate!$J$6:$J$794,MATCH($A231*10+K$2,WeightUpdate!$A$6:$A$794,0))</f>
        <v>3.5513020625957399</v>
      </c>
      <c r="L231" s="20">
        <f t="shared" si="21"/>
        <v>0</v>
      </c>
      <c r="M231" s="20">
        <f t="shared" si="22"/>
        <v>3</v>
      </c>
      <c r="N231" s="24">
        <f t="shared" si="24"/>
        <v>1.4429939371033613</v>
      </c>
      <c r="O231" s="24">
        <f t="shared" si="25"/>
        <v>1.9554231735287819</v>
      </c>
      <c r="P231" s="24">
        <f t="shared" si="26"/>
        <v>3.5513020625957399</v>
      </c>
      <c r="Q231" s="20">
        <f t="shared" si="27"/>
        <v>1</v>
      </c>
      <c r="R231" s="23"/>
    </row>
    <row r="232" spans="1:18">
      <c r="A232" s="21">
        <v>17412</v>
      </c>
      <c r="B232" s="22">
        <f>INDEX(WeightUpdate!$I$6:$I$794,MATCH($A232*10+B$2,WeightUpdate!$A$6:$A$794,0))</f>
        <v>0.5736036630923077</v>
      </c>
      <c r="C232" s="22">
        <f>INDEX(WeightUpdate!$I$6:$I$794,MATCH($A232*10+C$2,WeightUpdate!$A$6:$A$794,0))</f>
        <v>1.3137985598400004</v>
      </c>
      <c r="D232" s="22">
        <f>INDEX(WeightUpdate!$I$6:$I$794,MATCH($A232*10+D$2,WeightUpdate!$A$6:$A$794,0))</f>
        <v>2.6441911597000001</v>
      </c>
      <c r="E232" s="23">
        <f>INDEX(WeightUpdate!$F$6:$F$794,MATCH($A232*10+E$2,WeightUpdate!$A$6:$A$794,0))</f>
        <v>4</v>
      </c>
      <c r="F232" s="23">
        <f>INDEX(WeightUpdate!$F$6:$F$794,MATCH($A232*10+F$2,WeightUpdate!$A$6:$A$794,0))</f>
        <v>4</v>
      </c>
      <c r="G232" s="23">
        <f>INDEX(WeightUpdate!$F$6:$F$794,MATCH($A232*10+G$2,WeightUpdate!$A$6:$A$794,0))</f>
        <v>4</v>
      </c>
      <c r="H232" s="23">
        <f t="shared" si="23"/>
        <v>12</v>
      </c>
      <c r="I232" s="22">
        <f>INDEX(WeightUpdate!$J$6:$J$794,MATCH($A232*10+I$2,WeightUpdate!$A$6:$A$794,0))</f>
        <v>0.65288516766362525</v>
      </c>
      <c r="J232" s="22">
        <f>INDEX(WeightUpdate!$J$6:$J$794,MATCH($A232*10+J$2,WeightUpdate!$A$6:$A$794,0))</f>
        <v>1.4539229032406067</v>
      </c>
      <c r="K232" s="22">
        <f>INDEX(WeightUpdate!$J$6:$J$794,MATCH($A232*10+K$2,WeightUpdate!$A$6:$A$794,0))</f>
        <v>3.9136767782764186</v>
      </c>
      <c r="L232" s="20">
        <f t="shared" si="21"/>
        <v>1</v>
      </c>
      <c r="M232" s="20">
        <f t="shared" si="22"/>
        <v>1</v>
      </c>
      <c r="N232" s="24">
        <f t="shared" si="24"/>
        <v>0.65288516766362525</v>
      </c>
      <c r="O232" s="24">
        <f t="shared" si="25"/>
        <v>1.4539229032406067</v>
      </c>
      <c r="P232" s="24">
        <f t="shared" si="26"/>
        <v>3.9136767782764186</v>
      </c>
      <c r="Q232" s="20">
        <f t="shared" si="27"/>
        <v>1</v>
      </c>
      <c r="R232" s="23"/>
    </row>
    <row r="233" spans="1:18">
      <c r="A233" s="21">
        <v>17413</v>
      </c>
      <c r="B233" s="22">
        <f>INDEX(WeightUpdate!$I$6:$I$794,MATCH($A233*10+B$2,WeightUpdate!$A$6:$A$794,0))</f>
        <v>1.0167999862034081</v>
      </c>
      <c r="C233" s="22">
        <f>INDEX(WeightUpdate!$I$6:$I$794,MATCH($A233*10+C$2,WeightUpdate!$A$6:$A$794,0))</f>
        <v>1.3285000965443969</v>
      </c>
      <c r="D233" s="22">
        <f>INDEX(WeightUpdate!$I$6:$I$794,MATCH($A233*10+D$2,WeightUpdate!$A$6:$A$794,0))</f>
        <v>2.2701001773497418</v>
      </c>
      <c r="E233" s="23">
        <f>INDEX(WeightUpdate!$F$6:$F$794,MATCH($A233*10+E$2,WeightUpdate!$A$6:$A$794,0))</f>
        <v>229</v>
      </c>
      <c r="F233" s="23">
        <f>INDEX(WeightUpdate!$F$6:$F$794,MATCH($A233*10+F$2,WeightUpdate!$A$6:$A$794,0))</f>
        <v>319</v>
      </c>
      <c r="G233" s="23">
        <f>INDEX(WeightUpdate!$F$6:$F$794,MATCH($A233*10+G$2,WeightUpdate!$A$6:$A$794,0))</f>
        <v>247</v>
      </c>
      <c r="H233" s="23">
        <f t="shared" si="23"/>
        <v>795</v>
      </c>
      <c r="I233" s="22">
        <f>INDEX(WeightUpdate!$J$6:$J$794,MATCH($A233*10+I$2,WeightUpdate!$A$6:$A$794,0))</f>
        <v>0.80494630323510696</v>
      </c>
      <c r="J233" s="22">
        <f>INDEX(WeightUpdate!$J$6:$J$794,MATCH($A233*10+J$2,WeightUpdate!$A$6:$A$794,0))</f>
        <v>1.1628421995623119</v>
      </c>
      <c r="K233" s="22">
        <f>INDEX(WeightUpdate!$J$6:$J$794,MATCH($A233*10+K$2,WeightUpdate!$A$6:$A$794,0))</f>
        <v>1.786791010692286</v>
      </c>
      <c r="L233" s="20">
        <f t="shared" si="21"/>
        <v>1</v>
      </c>
      <c r="M233" s="20">
        <f t="shared" si="22"/>
        <v>2</v>
      </c>
      <c r="N233" s="24">
        <f t="shared" si="24"/>
        <v>0.80494630323510696</v>
      </c>
      <c r="O233" s="24">
        <f t="shared" si="25"/>
        <v>1.1628421995623119</v>
      </c>
      <c r="P233" s="24">
        <f t="shared" si="26"/>
        <v>1.786791010692286</v>
      </c>
      <c r="Q233" s="20">
        <f t="shared" si="27"/>
        <v>1</v>
      </c>
      <c r="R233" s="23"/>
    </row>
    <row r="234" spans="1:18">
      <c r="A234" s="21">
        <v>17414</v>
      </c>
      <c r="B234" s="22">
        <f>INDEX(WeightUpdate!$I$6:$I$794,MATCH($A234*10+B$2,WeightUpdate!$A$6:$A$794,0))</f>
        <v>0.79419981518536586</v>
      </c>
      <c r="C234" s="22">
        <f>INDEX(WeightUpdate!$I$6:$I$794,MATCH($A234*10+C$2,WeightUpdate!$A$6:$A$794,0))</f>
        <v>1.1605010773086955</v>
      </c>
      <c r="D234" s="22">
        <f>INDEX(WeightUpdate!$I$6:$I$794,MATCH($A234*10+D$2,WeightUpdate!$A$6:$A$794,0))</f>
        <v>1.7691983039124999</v>
      </c>
      <c r="E234" s="23">
        <f>INDEX(WeightUpdate!$F$6:$F$794,MATCH($A234*10+E$2,WeightUpdate!$A$6:$A$794,0))</f>
        <v>12</v>
      </c>
      <c r="F234" s="23">
        <f>INDEX(WeightUpdate!$F$6:$F$794,MATCH($A234*10+F$2,WeightUpdate!$A$6:$A$794,0))</f>
        <v>9</v>
      </c>
      <c r="G234" s="23">
        <f>INDEX(WeightUpdate!$F$6:$F$794,MATCH($A234*10+G$2,WeightUpdate!$A$6:$A$794,0))</f>
        <v>6</v>
      </c>
      <c r="H234" s="23">
        <f t="shared" si="23"/>
        <v>27</v>
      </c>
      <c r="I234" s="22">
        <f>INDEX(WeightUpdate!$J$6:$J$794,MATCH($A234*10+I$2,WeightUpdate!$A$6:$A$794,0))</f>
        <v>1.0819244419114706</v>
      </c>
      <c r="J234" s="22">
        <f>INDEX(WeightUpdate!$J$6:$J$794,MATCH($A234*10+J$2,WeightUpdate!$A$6:$A$794,0))</f>
        <v>1.0883917699805148</v>
      </c>
      <c r="K234" s="22">
        <f>INDEX(WeightUpdate!$J$6:$J$794,MATCH($A234*10+K$2,WeightUpdate!$A$6:$A$794,0))</f>
        <v>2.914925853972071</v>
      </c>
      <c r="L234" s="20">
        <f t="shared" si="21"/>
        <v>1</v>
      </c>
      <c r="M234" s="20">
        <f t="shared" si="22"/>
        <v>1</v>
      </c>
      <c r="N234" s="24">
        <f t="shared" si="24"/>
        <v>1.0819244419114706</v>
      </c>
      <c r="O234" s="24">
        <f t="shared" si="25"/>
        <v>1.0883917699805148</v>
      </c>
      <c r="P234" s="24">
        <f t="shared" si="26"/>
        <v>2.914925853972071</v>
      </c>
      <c r="Q234" s="20">
        <f t="shared" si="27"/>
        <v>1</v>
      </c>
      <c r="R234" s="23"/>
    </row>
    <row r="235" spans="1:18">
      <c r="A235" s="21">
        <v>18410</v>
      </c>
      <c r="B235" s="22">
        <f>INDEX(WeightUpdate!$I$6:$I$794,MATCH($A235*10+B$2,WeightUpdate!$A$6:$A$794,0))</f>
        <v>0.62339953369466572</v>
      </c>
      <c r="C235" s="22">
        <f>INDEX(WeightUpdate!$I$6:$I$794,MATCH($A235*10+C$2,WeightUpdate!$A$6:$A$794,0))</f>
        <v>1.0391003463414639</v>
      </c>
      <c r="D235" s="22">
        <f>INDEX(WeightUpdate!$I$6:$I$794,MATCH($A235*10+D$2,WeightUpdate!$A$6:$A$794,0))</f>
        <v>1.8293000679628335</v>
      </c>
      <c r="E235" s="23">
        <f>INDEX(WeightUpdate!$F$6:$F$794,MATCH($A235*10+E$2,WeightUpdate!$A$6:$A$794,0))</f>
        <v>60</v>
      </c>
      <c r="F235" s="23">
        <f>INDEX(WeightUpdate!$F$6:$F$794,MATCH($A235*10+F$2,WeightUpdate!$A$6:$A$794,0))</f>
        <v>98</v>
      </c>
      <c r="G235" s="23">
        <f>INDEX(WeightUpdate!$F$6:$F$794,MATCH($A235*10+G$2,WeightUpdate!$A$6:$A$794,0))</f>
        <v>670</v>
      </c>
      <c r="H235" s="23">
        <f t="shared" si="23"/>
        <v>828</v>
      </c>
      <c r="I235" s="22">
        <f>INDEX(WeightUpdate!$J$6:$J$794,MATCH($A235*10+I$2,WeightUpdate!$A$6:$A$794,0))</f>
        <v>0.54187444882066105</v>
      </c>
      <c r="J235" s="22">
        <f>INDEX(WeightUpdate!$J$6:$J$794,MATCH($A235*10+J$2,WeightUpdate!$A$6:$A$794,0))</f>
        <v>1.063911452025563</v>
      </c>
      <c r="K235" s="22">
        <f>INDEX(WeightUpdate!$J$6:$J$794,MATCH($A235*10+K$2,WeightUpdate!$A$6:$A$794,0))</f>
        <v>3.406404710577223</v>
      </c>
      <c r="L235" s="20">
        <f t="shared" si="21"/>
        <v>1</v>
      </c>
      <c r="M235" s="20">
        <f t="shared" si="22"/>
        <v>3</v>
      </c>
      <c r="N235" s="24">
        <f t="shared" si="24"/>
        <v>0.54187444882066105</v>
      </c>
      <c r="O235" s="24">
        <f t="shared" si="25"/>
        <v>1.063911452025563</v>
      </c>
      <c r="P235" s="24">
        <f t="shared" si="26"/>
        <v>3.406404710577223</v>
      </c>
      <c r="Q235" s="20">
        <f t="shared" si="27"/>
        <v>1</v>
      </c>
      <c r="R235" s="23"/>
    </row>
    <row r="236" spans="1:18">
      <c r="A236" s="21">
        <v>18411</v>
      </c>
      <c r="B236" s="22">
        <f>INDEX(WeightUpdate!$I$6:$I$794,MATCH($A236*10+B$2,WeightUpdate!$A$6:$A$794,0))</f>
        <v>0.61520067375238174</v>
      </c>
      <c r="C236" s="22">
        <f>INDEX(WeightUpdate!$I$6:$I$794,MATCH($A236*10+C$2,WeightUpdate!$A$6:$A$794,0))</f>
        <v>0.950499647339344</v>
      </c>
      <c r="D236" s="22">
        <f>INDEX(WeightUpdate!$I$6:$I$794,MATCH($A236*10+D$2,WeightUpdate!$A$6:$A$794,0))</f>
        <v>1.5547994079190477</v>
      </c>
      <c r="E236" s="23">
        <f>INDEX(WeightUpdate!$F$6:$F$794,MATCH($A236*10+E$2,WeightUpdate!$A$6:$A$794,0))</f>
        <v>58</v>
      </c>
      <c r="F236" s="23">
        <f>INDEX(WeightUpdate!$F$6:$F$794,MATCH($A236*10+F$2,WeightUpdate!$A$6:$A$794,0))</f>
        <v>62</v>
      </c>
      <c r="G236" s="23">
        <f>INDEX(WeightUpdate!$F$6:$F$794,MATCH($A236*10+G$2,WeightUpdate!$A$6:$A$794,0))</f>
        <v>83</v>
      </c>
      <c r="H236" s="23">
        <f t="shared" si="23"/>
        <v>203</v>
      </c>
      <c r="I236" s="22">
        <f>INDEX(WeightUpdate!$J$6:$J$794,MATCH($A236*10+I$2,WeightUpdate!$A$6:$A$794,0))</f>
        <v>0.56621003501324674</v>
      </c>
      <c r="J236" s="22">
        <f>INDEX(WeightUpdate!$J$6:$J$794,MATCH($A236*10+J$2,WeightUpdate!$A$6:$A$794,0))</f>
        <v>0.92086278129681853</v>
      </c>
      <c r="K236" s="22">
        <f>INDEX(WeightUpdate!$J$6:$J$794,MATCH($A236*10+K$2,WeightUpdate!$A$6:$A$794,0))</f>
        <v>3.3074941637231392</v>
      </c>
      <c r="L236" s="20">
        <f t="shared" si="21"/>
        <v>1</v>
      </c>
      <c r="M236" s="20">
        <f t="shared" si="22"/>
        <v>3</v>
      </c>
      <c r="N236" s="24">
        <f t="shared" si="24"/>
        <v>0.56621003501324674</v>
      </c>
      <c r="O236" s="24">
        <f t="shared" si="25"/>
        <v>0.92086278129681853</v>
      </c>
      <c r="P236" s="24">
        <f t="shared" si="26"/>
        <v>3.3074941637231392</v>
      </c>
      <c r="Q236" s="20">
        <f t="shared" si="27"/>
        <v>1</v>
      </c>
      <c r="R236" s="23"/>
    </row>
    <row r="237" spans="1:18">
      <c r="A237" s="21">
        <v>18412</v>
      </c>
      <c r="B237" s="22">
        <f>INDEX(WeightUpdate!$I$6:$I$794,MATCH($A237*10+B$2,WeightUpdate!$A$6:$A$794,0))</f>
        <v>0.41520002266881584</v>
      </c>
      <c r="C237" s="22">
        <f>INDEX(WeightUpdate!$I$6:$I$794,MATCH($A237*10+C$2,WeightUpdate!$A$6:$A$794,0))</f>
        <v>0.69479968854589103</v>
      </c>
      <c r="D237" s="22">
        <f>INDEX(WeightUpdate!$I$6:$I$794,MATCH($A237*10+D$2,WeightUpdate!$A$6:$A$794,0))</f>
        <v>1.005000141265882</v>
      </c>
      <c r="E237" s="23">
        <f>INDEX(WeightUpdate!$F$6:$F$794,MATCH($A237*10+E$2,WeightUpdate!$A$6:$A$794,0))</f>
        <v>358</v>
      </c>
      <c r="F237" s="23">
        <f>INDEX(WeightUpdate!$F$6:$F$794,MATCH($A237*10+F$2,WeightUpdate!$A$6:$A$794,0))</f>
        <v>76</v>
      </c>
      <c r="G237" s="23">
        <f>INDEX(WeightUpdate!$F$6:$F$794,MATCH($A237*10+G$2,WeightUpdate!$A$6:$A$794,0))</f>
        <v>40</v>
      </c>
      <c r="H237" s="23">
        <f t="shared" si="23"/>
        <v>474</v>
      </c>
      <c r="I237" s="22">
        <f>INDEX(WeightUpdate!$J$6:$J$794,MATCH($A237*10+I$2,WeightUpdate!$A$6:$A$794,0))</f>
        <v>0.29483347149590644</v>
      </c>
      <c r="J237" s="22">
        <f>INDEX(WeightUpdate!$J$6:$J$794,MATCH($A237*10+J$2,WeightUpdate!$A$6:$A$794,0))</f>
        <v>0.46233725845691032</v>
      </c>
      <c r="K237" s="22">
        <f>INDEX(WeightUpdate!$J$6:$J$794,MATCH($A237*10+K$2,WeightUpdate!$A$6:$A$794,0))</f>
        <v>0.49375925483595873</v>
      </c>
      <c r="L237" s="20">
        <f t="shared" si="21"/>
        <v>1</v>
      </c>
      <c r="M237" s="20">
        <f t="shared" si="22"/>
        <v>1</v>
      </c>
      <c r="N237" s="24">
        <f t="shared" si="24"/>
        <v>0.29483347149590644</v>
      </c>
      <c r="O237" s="24">
        <f t="shared" si="25"/>
        <v>0.46233725845691032</v>
      </c>
      <c r="P237" s="24">
        <f t="shared" si="26"/>
        <v>0.49375925483595873</v>
      </c>
      <c r="Q237" s="20">
        <f t="shared" si="27"/>
        <v>1</v>
      </c>
      <c r="R237" s="23"/>
    </row>
    <row r="238" spans="1:18">
      <c r="A238" s="21">
        <v>18413</v>
      </c>
      <c r="B238" s="22">
        <f>INDEX(WeightUpdate!$I$6:$I$794,MATCH($A238*10+B$2,WeightUpdate!$A$6:$A$794,0))</f>
        <v>0.40970001088172836</v>
      </c>
      <c r="C238" s="22">
        <f>INDEX(WeightUpdate!$I$6:$I$794,MATCH($A238*10+C$2,WeightUpdate!$A$6:$A$794,0))</f>
        <v>0.59869936030389681</v>
      </c>
      <c r="D238" s="22">
        <f>INDEX(WeightUpdate!$I$6:$I$794,MATCH($A238*10+D$2,WeightUpdate!$A$6:$A$794,0))</f>
        <v>1.0126994475594593</v>
      </c>
      <c r="E238" s="23">
        <f>INDEX(WeightUpdate!$F$6:$F$794,MATCH($A238*10+E$2,WeightUpdate!$A$6:$A$794,0))</f>
        <v>273</v>
      </c>
      <c r="F238" s="23">
        <f>INDEX(WeightUpdate!$F$6:$F$794,MATCH($A238*10+F$2,WeightUpdate!$A$6:$A$794,0))</f>
        <v>71</v>
      </c>
      <c r="G238" s="23">
        <f>INDEX(WeightUpdate!$F$6:$F$794,MATCH($A238*10+G$2,WeightUpdate!$A$6:$A$794,0))</f>
        <v>43</v>
      </c>
      <c r="H238" s="23">
        <f t="shared" si="23"/>
        <v>387</v>
      </c>
      <c r="I238" s="22">
        <f>INDEX(WeightUpdate!$J$6:$J$794,MATCH($A238*10+I$2,WeightUpdate!$A$6:$A$794,0))</f>
        <v>0.44531154933687023</v>
      </c>
      <c r="J238" s="22">
        <f>INDEX(WeightUpdate!$J$6:$J$794,MATCH($A238*10+J$2,WeightUpdate!$A$6:$A$794,0))</f>
        <v>0.59158810978764553</v>
      </c>
      <c r="K238" s="22">
        <f>INDEX(WeightUpdate!$J$6:$J$794,MATCH($A238*10+K$2,WeightUpdate!$A$6:$A$794,0))</f>
        <v>1.1120336240422626</v>
      </c>
      <c r="L238" s="20">
        <f t="shared" si="21"/>
        <v>1</v>
      </c>
      <c r="M238" s="20">
        <f t="shared" si="22"/>
        <v>1</v>
      </c>
      <c r="N238" s="24">
        <f t="shared" si="24"/>
        <v>0.44531154933687023</v>
      </c>
      <c r="O238" s="24">
        <f t="shared" si="25"/>
        <v>0.59158810978764553</v>
      </c>
      <c r="P238" s="24">
        <f t="shared" si="26"/>
        <v>1.1120336240422626</v>
      </c>
      <c r="Q238" s="20">
        <f t="shared" si="27"/>
        <v>1</v>
      </c>
      <c r="R238" s="23"/>
    </row>
    <row r="239" spans="1:18">
      <c r="A239" s="21">
        <v>18414</v>
      </c>
      <c r="B239" s="22">
        <f>INDEX(WeightUpdate!$I$6:$I$794,MATCH($A239*10+B$2,WeightUpdate!$A$6:$A$794,0))</f>
        <v>0.5280999163909591</v>
      </c>
      <c r="C239" s="22">
        <f>INDEX(WeightUpdate!$I$6:$I$794,MATCH($A239*10+C$2,WeightUpdate!$A$6:$A$794,0))</f>
        <v>0.99570010777903173</v>
      </c>
      <c r="D239" s="22">
        <f>INDEX(WeightUpdate!$I$6:$I$794,MATCH($A239*10+D$2,WeightUpdate!$A$6:$A$794,0))</f>
        <v>1.9674000371754705</v>
      </c>
      <c r="E239" s="23">
        <f>INDEX(WeightUpdate!$F$6:$F$794,MATCH($A239*10+E$2,WeightUpdate!$A$6:$A$794,0))</f>
        <v>479</v>
      </c>
      <c r="F239" s="23">
        <f>INDEX(WeightUpdate!$F$6:$F$794,MATCH($A239*10+F$2,WeightUpdate!$A$6:$A$794,0))</f>
        <v>141</v>
      </c>
      <c r="G239" s="23">
        <f>INDEX(WeightUpdate!$F$6:$F$794,MATCH($A239*10+G$2,WeightUpdate!$A$6:$A$794,0))</f>
        <v>156</v>
      </c>
      <c r="H239" s="23">
        <f t="shared" si="23"/>
        <v>776</v>
      </c>
      <c r="I239" s="22">
        <f>INDEX(WeightUpdate!$J$6:$J$794,MATCH($A239*10+I$2,WeightUpdate!$A$6:$A$794,0))</f>
        <v>0.3766793928664568</v>
      </c>
      <c r="J239" s="22">
        <f>INDEX(WeightUpdate!$J$6:$J$794,MATCH($A239*10+J$2,WeightUpdate!$A$6:$A$794,0))</f>
        <v>0.57953480781676703</v>
      </c>
      <c r="K239" s="22">
        <f>INDEX(WeightUpdate!$J$6:$J$794,MATCH($A239*10+K$2,WeightUpdate!$A$6:$A$794,0))</f>
        <v>1.0357412579403562</v>
      </c>
      <c r="L239" s="20">
        <f t="shared" si="21"/>
        <v>1</v>
      </c>
      <c r="M239" s="20">
        <f t="shared" si="22"/>
        <v>1</v>
      </c>
      <c r="N239" s="24">
        <f t="shared" si="24"/>
        <v>0.3766793928664568</v>
      </c>
      <c r="O239" s="24">
        <f t="shared" si="25"/>
        <v>0.57953480781676703</v>
      </c>
      <c r="P239" s="24">
        <f t="shared" si="26"/>
        <v>1.0357412579403562</v>
      </c>
      <c r="Q239" s="20">
        <f t="shared" si="27"/>
        <v>1</v>
      </c>
      <c r="R239" s="23"/>
    </row>
    <row r="240" spans="1:18">
      <c r="A240" s="21">
        <v>18415</v>
      </c>
      <c r="B240" s="22">
        <f>INDEX(WeightUpdate!$I$6:$I$794,MATCH($A240*10+B$2,WeightUpdate!$A$6:$A$794,0))</f>
        <v>0.73250479256666667</v>
      </c>
      <c r="C240" s="22">
        <f>INDEX(WeightUpdate!$I$6:$I$794,MATCH($A240*10+C$2,WeightUpdate!$A$6:$A$794,0))</f>
        <v>1.1674042567454548</v>
      </c>
      <c r="D240" s="22">
        <f>INDEX(WeightUpdate!$I$6:$I$794,MATCH($A240*10+D$2,WeightUpdate!$A$6:$A$794,0))</f>
        <v>1.9603976580916667</v>
      </c>
      <c r="E240" s="23">
        <f>INDEX(WeightUpdate!$F$6:$F$794,MATCH($A240*10+E$2,WeightUpdate!$A$6:$A$794,0))</f>
        <v>0</v>
      </c>
      <c r="F240" s="23">
        <f>INDEX(WeightUpdate!$F$6:$F$794,MATCH($A240*10+F$2,WeightUpdate!$A$6:$A$794,0))</f>
        <v>2</v>
      </c>
      <c r="G240" s="23">
        <f>INDEX(WeightUpdate!$F$6:$F$794,MATCH($A240*10+G$2,WeightUpdate!$A$6:$A$794,0))</f>
        <v>9</v>
      </c>
      <c r="H240" s="23">
        <f t="shared" si="23"/>
        <v>11</v>
      </c>
      <c r="I240" s="22">
        <f>INDEX(WeightUpdate!$J$6:$J$794,MATCH($A240*10+I$2,WeightUpdate!$A$6:$A$794,0))</f>
        <v>0.73250479256666667</v>
      </c>
      <c r="J240" s="22">
        <f>INDEX(WeightUpdate!$J$6:$J$794,MATCH($A240*10+J$2,WeightUpdate!$A$6:$A$794,0))</f>
        <v>1.4685950858205943</v>
      </c>
      <c r="K240" s="22">
        <f>INDEX(WeightUpdate!$J$6:$J$794,MATCH($A240*10+K$2,WeightUpdate!$A$6:$A$794,0))</f>
        <v>7.0998849164414839</v>
      </c>
      <c r="L240" s="20">
        <f t="shared" si="21"/>
        <v>1</v>
      </c>
      <c r="M240" s="20">
        <f t="shared" si="22"/>
        <v>3</v>
      </c>
      <c r="N240" s="24">
        <f t="shared" si="24"/>
        <v>0.73250479256666667</v>
      </c>
      <c r="O240" s="24">
        <f t="shared" si="25"/>
        <v>1.4685950858205943</v>
      </c>
      <c r="P240" s="24">
        <f t="shared" si="26"/>
        <v>7.0998849164414839</v>
      </c>
      <c r="Q240" s="20">
        <f t="shared" si="27"/>
        <v>1</v>
      </c>
      <c r="R240" s="23"/>
    </row>
    <row r="241" spans="1:18">
      <c r="A241" s="21">
        <v>19410</v>
      </c>
      <c r="B241" s="22">
        <f>INDEX(WeightUpdate!$I$6:$I$794,MATCH($A241*10+B$2,WeightUpdate!$A$6:$A$794,0))</f>
        <v>0.93749993719330627</v>
      </c>
      <c r="C241" s="22">
        <f>INDEX(WeightUpdate!$I$6:$I$794,MATCH($A241*10+C$2,WeightUpdate!$A$6:$A$794,0))</f>
        <v>1.041099475395</v>
      </c>
      <c r="D241" s="22">
        <f>INDEX(WeightUpdate!$I$6:$I$794,MATCH($A241*10+D$2,WeightUpdate!$A$6:$A$794,0))</f>
        <v>1.2893993852500001</v>
      </c>
      <c r="E241" s="23">
        <f>INDEX(WeightUpdate!$F$6:$F$794,MATCH($A241*10+E$2,WeightUpdate!$A$6:$A$794,0))</f>
        <v>213</v>
      </c>
      <c r="F241" s="23">
        <f>INDEX(WeightUpdate!$F$6:$F$794,MATCH($A241*10+F$2,WeightUpdate!$A$6:$A$794,0))</f>
        <v>50</v>
      </c>
      <c r="G241" s="23">
        <f>INDEX(WeightUpdate!$F$6:$F$794,MATCH($A241*10+G$2,WeightUpdate!$A$6:$A$794,0))</f>
        <v>8</v>
      </c>
      <c r="H241" s="23">
        <f t="shared" si="23"/>
        <v>271</v>
      </c>
      <c r="I241" s="22">
        <f>INDEX(WeightUpdate!$J$6:$J$794,MATCH($A241*10+I$2,WeightUpdate!$A$6:$A$794,0))</f>
        <v>1.2541525587082241</v>
      </c>
      <c r="J241" s="22">
        <f>INDEX(WeightUpdate!$J$6:$J$794,MATCH($A241*10+J$2,WeightUpdate!$A$6:$A$794,0))</f>
        <v>1.7442653815298688</v>
      </c>
      <c r="K241" s="22">
        <f>INDEX(WeightUpdate!$J$6:$J$794,MATCH($A241*10+K$2,WeightUpdate!$A$6:$A$794,0))</f>
        <v>1.5961816258958035</v>
      </c>
      <c r="L241" s="20">
        <f t="shared" si="21"/>
        <v>0</v>
      </c>
      <c r="M241" s="20">
        <f t="shared" si="22"/>
        <v>1</v>
      </c>
      <c r="N241" s="24">
        <f t="shared" si="24"/>
        <v>1.2541525587082241</v>
      </c>
      <c r="O241" s="24">
        <f t="shared" si="25"/>
        <v>1.392744168970758</v>
      </c>
      <c r="P241" s="24">
        <f t="shared" si="26"/>
        <v>1.7249105563136296</v>
      </c>
      <c r="Q241" s="20">
        <f t="shared" si="27"/>
        <v>1</v>
      </c>
      <c r="R241" s="23"/>
    </row>
    <row r="242" spans="1:18">
      <c r="A242" s="21">
        <v>19411</v>
      </c>
      <c r="B242" s="22">
        <f>INDEX(WeightUpdate!$I$6:$I$794,MATCH($A242*10+B$2,WeightUpdate!$A$6:$A$794,0))</f>
        <v>0.554400207223256</v>
      </c>
      <c r="C242" s="22">
        <f>INDEX(WeightUpdate!$I$6:$I$794,MATCH($A242*10+C$2,WeightUpdate!$A$6:$A$794,0))</f>
        <v>0.84220114277142855</v>
      </c>
      <c r="D242" s="22">
        <f>INDEX(WeightUpdate!$I$6:$I$794,MATCH($A242*10+D$2,WeightUpdate!$A$6:$A$794,0))</f>
        <v>1.0800184495</v>
      </c>
      <c r="E242" s="23">
        <f>INDEX(WeightUpdate!$F$6:$F$794,MATCH($A242*10+E$2,WeightUpdate!$A$6:$A$794,0))</f>
        <v>21</v>
      </c>
      <c r="F242" s="23">
        <f>INDEX(WeightUpdate!$F$6:$F$794,MATCH($A242*10+F$2,WeightUpdate!$A$6:$A$794,0))</f>
        <v>9</v>
      </c>
      <c r="G242" s="23">
        <f>INDEX(WeightUpdate!$F$6:$F$794,MATCH($A242*10+G$2,WeightUpdate!$A$6:$A$794,0))</f>
        <v>3</v>
      </c>
      <c r="H242" s="23">
        <f t="shared" si="23"/>
        <v>33</v>
      </c>
      <c r="I242" s="22">
        <f>INDEX(WeightUpdate!$J$6:$J$794,MATCH($A242*10+I$2,WeightUpdate!$A$6:$A$794,0))</f>
        <v>0.81188615065449143</v>
      </c>
      <c r="J242" s="22">
        <f>INDEX(WeightUpdate!$J$6:$J$794,MATCH($A242*10+J$2,WeightUpdate!$A$6:$A$794,0))</f>
        <v>1.352627512419196</v>
      </c>
      <c r="K242" s="22">
        <f>INDEX(WeightUpdate!$J$6:$J$794,MATCH($A242*10+K$2,WeightUpdate!$A$6:$A$794,0))</f>
        <v>0.76032336135469536</v>
      </c>
      <c r="L242" s="20">
        <f t="shared" si="21"/>
        <v>0</v>
      </c>
      <c r="M242" s="20">
        <f t="shared" si="22"/>
        <v>1</v>
      </c>
      <c r="N242" s="24">
        <f t="shared" si="24"/>
        <v>0.81188615065449143</v>
      </c>
      <c r="O242" s="24">
        <f t="shared" si="25"/>
        <v>1.2333535142532068</v>
      </c>
      <c r="P242" s="24">
        <f t="shared" si="26"/>
        <v>1.5816228244072075</v>
      </c>
      <c r="Q242" s="20">
        <f t="shared" si="27"/>
        <v>1</v>
      </c>
      <c r="R242" s="23"/>
    </row>
    <row r="243" spans="1:18">
      <c r="A243" s="21">
        <v>19412</v>
      </c>
      <c r="B243" s="22">
        <f>INDEX(WeightUpdate!$I$6:$I$794,MATCH($A243*10+B$2,WeightUpdate!$A$6:$A$794,0))</f>
        <v>0.58830173533000019</v>
      </c>
      <c r="C243" s="22">
        <f>INDEX(WeightUpdate!$I$6:$I$794,MATCH($A243*10+C$2,WeightUpdate!$A$6:$A$794,0))</f>
        <v>0.77997012700000001</v>
      </c>
      <c r="D243" s="22">
        <f>INDEX(WeightUpdate!$I$6:$I$794,MATCH($A243*10+D$2,WeightUpdate!$A$6:$A$794,0))</f>
        <v>1.5277932793</v>
      </c>
      <c r="E243" s="23">
        <f>INDEX(WeightUpdate!$F$6:$F$794,MATCH($A243*10+E$2,WeightUpdate!$A$6:$A$794,0))</f>
        <v>28</v>
      </c>
      <c r="F243" s="23">
        <f>INDEX(WeightUpdate!$F$6:$F$794,MATCH($A243*10+F$2,WeightUpdate!$A$6:$A$794,0))</f>
        <v>6</v>
      </c>
      <c r="G243" s="23">
        <f>INDEX(WeightUpdate!$F$6:$F$794,MATCH($A243*10+G$2,WeightUpdate!$A$6:$A$794,0))</f>
        <v>1</v>
      </c>
      <c r="H243" s="23">
        <f t="shared" si="23"/>
        <v>35</v>
      </c>
      <c r="I243" s="22">
        <f>INDEX(WeightUpdate!$J$6:$J$794,MATCH($A243*10+I$2,WeightUpdate!$A$6:$A$794,0))</f>
        <v>0.71215174682000282</v>
      </c>
      <c r="J243" s="22">
        <f>INDEX(WeightUpdate!$J$6:$J$794,MATCH($A243*10+J$2,WeightUpdate!$A$6:$A$794,0))</f>
        <v>1.1667694140993319</v>
      </c>
      <c r="K243" s="22">
        <f>INDEX(WeightUpdate!$J$6:$J$794,MATCH($A243*10+K$2,WeightUpdate!$A$6:$A$794,0))</f>
        <v>0.94390293965586569</v>
      </c>
      <c r="L243" s="20">
        <f t="shared" si="21"/>
        <v>0</v>
      </c>
      <c r="M243" s="20">
        <f t="shared" si="22"/>
        <v>1</v>
      </c>
      <c r="N243" s="24">
        <f t="shared" si="24"/>
        <v>0.71215174682000282</v>
      </c>
      <c r="O243" s="24">
        <f t="shared" si="25"/>
        <v>0.944170406192824</v>
      </c>
      <c r="P243" s="24">
        <f t="shared" si="26"/>
        <v>1.4001232969191981</v>
      </c>
      <c r="Q243" s="20">
        <f t="shared" si="27"/>
        <v>1</v>
      </c>
      <c r="R243" s="23"/>
    </row>
    <row r="244" spans="1:18">
      <c r="A244" s="21">
        <v>19413</v>
      </c>
      <c r="B244" s="22">
        <f>INDEX(WeightUpdate!$I$6:$I$794,MATCH($A244*10+B$2,WeightUpdate!$A$6:$A$794,0))</f>
        <v>0.67980024379379322</v>
      </c>
      <c r="C244" s="22">
        <f>INDEX(WeightUpdate!$I$6:$I$794,MATCH($A244*10+C$2,WeightUpdate!$A$6:$A$794,0))</f>
        <v>0.90029788517272713</v>
      </c>
      <c r="D244" s="22">
        <f>INDEX(WeightUpdate!$I$6:$I$794,MATCH($A244*10+D$2,WeightUpdate!$A$6:$A$794,0))</f>
        <v>1.1607918781</v>
      </c>
      <c r="E244" s="23">
        <f>INDEX(WeightUpdate!$F$6:$F$794,MATCH($A244*10+E$2,WeightUpdate!$A$6:$A$794,0))</f>
        <v>142</v>
      </c>
      <c r="F244" s="23">
        <f>INDEX(WeightUpdate!$F$6:$F$794,MATCH($A244*10+F$2,WeightUpdate!$A$6:$A$794,0))</f>
        <v>42</v>
      </c>
      <c r="G244" s="23">
        <f>INDEX(WeightUpdate!$F$6:$F$794,MATCH($A244*10+G$2,WeightUpdate!$A$6:$A$794,0))</f>
        <v>4</v>
      </c>
      <c r="H244" s="23">
        <f t="shared" si="23"/>
        <v>188</v>
      </c>
      <c r="I244" s="22">
        <f>INDEX(WeightUpdate!$J$6:$J$794,MATCH($A244*10+I$2,WeightUpdate!$A$6:$A$794,0))</f>
        <v>1.0431113022271246</v>
      </c>
      <c r="J244" s="22">
        <f>INDEX(WeightUpdate!$J$6:$J$794,MATCH($A244*10+J$2,WeightUpdate!$A$6:$A$794,0))</f>
        <v>1.2021394624461603</v>
      </c>
      <c r="K244" s="22">
        <f>INDEX(WeightUpdate!$J$6:$J$794,MATCH($A244*10+K$2,WeightUpdate!$A$6:$A$794,0))</f>
        <v>1.9305451851991022</v>
      </c>
      <c r="L244" s="20">
        <f t="shared" si="21"/>
        <v>1</v>
      </c>
      <c r="M244" s="20">
        <f t="shared" si="22"/>
        <v>1</v>
      </c>
      <c r="N244" s="24">
        <f t="shared" si="24"/>
        <v>1.0431113022271246</v>
      </c>
      <c r="O244" s="24">
        <f t="shared" si="25"/>
        <v>1.2021394624461603</v>
      </c>
      <c r="P244" s="24">
        <f t="shared" si="26"/>
        <v>1.9305451851991022</v>
      </c>
      <c r="Q244" s="20">
        <f t="shared" si="27"/>
        <v>1</v>
      </c>
      <c r="R244" s="23"/>
    </row>
    <row r="245" spans="1:18">
      <c r="A245" s="21">
        <v>19414</v>
      </c>
      <c r="B245" s="22">
        <f>INDEX(WeightUpdate!$I$6:$I$794,MATCH($A245*10+B$2,WeightUpdate!$A$6:$A$794,0))</f>
        <v>0.40890104030689628</v>
      </c>
      <c r="C245" s="22">
        <f>INDEX(WeightUpdate!$I$6:$I$794,MATCH($A245*10+C$2,WeightUpdate!$A$6:$A$794,0))</f>
        <v>0.52450447777499987</v>
      </c>
      <c r="D245" s="22">
        <f>INDEX(WeightUpdate!$I$6:$I$794,MATCH($A245*10+D$2,WeightUpdate!$A$6:$A$794,0))</f>
        <v>0.70579727065999998</v>
      </c>
      <c r="E245" s="23">
        <f>INDEX(WeightUpdate!$F$6:$F$794,MATCH($A245*10+E$2,WeightUpdate!$A$6:$A$794,0))</f>
        <v>21</v>
      </c>
      <c r="F245" s="23">
        <f>INDEX(WeightUpdate!$F$6:$F$794,MATCH($A245*10+F$2,WeightUpdate!$A$6:$A$794,0))</f>
        <v>11</v>
      </c>
      <c r="G245" s="23">
        <f>INDEX(WeightUpdate!$F$6:$F$794,MATCH($A245*10+G$2,WeightUpdate!$A$6:$A$794,0))</f>
        <v>1</v>
      </c>
      <c r="H245" s="23">
        <f t="shared" si="23"/>
        <v>33</v>
      </c>
      <c r="I245" s="22">
        <f>INDEX(WeightUpdate!$J$6:$J$794,MATCH($A245*10+I$2,WeightUpdate!$A$6:$A$794,0))</f>
        <v>0.43919916082974114</v>
      </c>
      <c r="J245" s="22">
        <f>INDEX(WeightUpdate!$J$6:$J$794,MATCH($A245*10+J$2,WeightUpdate!$A$6:$A$794,0))</f>
        <v>0.74326919874961539</v>
      </c>
      <c r="K245" s="22">
        <f>INDEX(WeightUpdate!$J$6:$J$794,MATCH($A245*10+K$2,WeightUpdate!$A$6:$A$794,0))</f>
        <v>0.65746314488491175</v>
      </c>
      <c r="L245" s="20">
        <f t="shared" si="21"/>
        <v>0</v>
      </c>
      <c r="M245" s="20">
        <f t="shared" si="22"/>
        <v>1</v>
      </c>
      <c r="N245" s="24">
        <f t="shared" si="24"/>
        <v>0.43919916082974114</v>
      </c>
      <c r="O245" s="24">
        <f t="shared" si="25"/>
        <v>0.56336840404545285</v>
      </c>
      <c r="P245" s="24">
        <f t="shared" si="26"/>
        <v>0.75809435152607429</v>
      </c>
      <c r="Q245" s="20">
        <f t="shared" si="27"/>
        <v>1</v>
      </c>
      <c r="R245" s="23"/>
    </row>
    <row r="246" spans="1:18">
      <c r="A246" s="21">
        <v>19415</v>
      </c>
      <c r="B246" s="22">
        <f>INDEX(WeightUpdate!$I$6:$I$794,MATCH($A246*10+B$2,WeightUpdate!$A$6:$A$794,0))</f>
        <v>0.40399996965882351</v>
      </c>
      <c r="C246" s="22">
        <f>INDEX(WeightUpdate!$I$6:$I$794,MATCH($A246*10+C$2,WeightUpdate!$A$6:$A$794,0))</f>
        <v>0.56870462220999984</v>
      </c>
      <c r="D246" s="22">
        <f>INDEX(WeightUpdate!$I$6:$I$794,MATCH($A246*10+D$2,WeightUpdate!$A$6:$A$794,0))</f>
        <v>0.71031614070000015</v>
      </c>
      <c r="E246" s="23">
        <f>INDEX(WeightUpdate!$F$6:$F$794,MATCH($A246*10+E$2,WeightUpdate!$A$6:$A$794,0))</f>
        <v>44</v>
      </c>
      <c r="F246" s="23">
        <f>INDEX(WeightUpdate!$F$6:$F$794,MATCH($A246*10+F$2,WeightUpdate!$A$6:$A$794,0))</f>
        <v>33</v>
      </c>
      <c r="G246" s="23">
        <f>INDEX(WeightUpdate!$F$6:$F$794,MATCH($A246*10+G$2,WeightUpdate!$A$6:$A$794,0))</f>
        <v>9</v>
      </c>
      <c r="H246" s="23">
        <f t="shared" si="23"/>
        <v>86</v>
      </c>
      <c r="I246" s="22">
        <f>INDEX(WeightUpdate!$J$6:$J$794,MATCH($A246*10+I$2,WeightUpdate!$A$6:$A$794,0))</f>
        <v>0.4983943524730266</v>
      </c>
      <c r="J246" s="22">
        <f>INDEX(WeightUpdate!$J$6:$J$794,MATCH($A246*10+J$2,WeightUpdate!$A$6:$A$794,0))</f>
        <v>0.62131299290454467</v>
      </c>
      <c r="K246" s="22">
        <f>INDEX(WeightUpdate!$J$6:$J$794,MATCH($A246*10+K$2,WeightUpdate!$A$6:$A$794,0))</f>
        <v>1.2391187472125531</v>
      </c>
      <c r="L246" s="20">
        <f t="shared" si="21"/>
        <v>1</v>
      </c>
      <c r="M246" s="20">
        <f t="shared" si="22"/>
        <v>1</v>
      </c>
      <c r="N246" s="24">
        <f t="shared" si="24"/>
        <v>0.4983943524730266</v>
      </c>
      <c r="O246" s="24">
        <f t="shared" si="25"/>
        <v>0.62131299290454467</v>
      </c>
      <c r="P246" s="24">
        <f t="shared" si="26"/>
        <v>1.2391187472125531</v>
      </c>
      <c r="Q246" s="20">
        <f t="shared" si="27"/>
        <v>1</v>
      </c>
      <c r="R246" s="23"/>
    </row>
    <row r="247" spans="1:18">
      <c r="A247" s="21">
        <v>19416</v>
      </c>
      <c r="B247" s="22">
        <f>INDEX(WeightUpdate!$I$6:$I$794,MATCH($A247*10+B$2,WeightUpdate!$A$6:$A$794,0))</f>
        <v>0.77329995262989426</v>
      </c>
      <c r="C247" s="22">
        <f>INDEX(WeightUpdate!$I$6:$I$794,MATCH($A247*10+C$2,WeightUpdate!$A$6:$A$794,0))</f>
        <v>0.89890075570952377</v>
      </c>
      <c r="D247" s="22">
        <f>INDEX(WeightUpdate!$I$6:$I$794,MATCH($A247*10+D$2,WeightUpdate!$A$6:$A$794,0))</f>
        <v>1.1999014884874999</v>
      </c>
      <c r="E247" s="23">
        <f>INDEX(WeightUpdate!$F$6:$F$794,MATCH($A247*10+E$2,WeightUpdate!$A$6:$A$794,0))</f>
        <v>19</v>
      </c>
      <c r="F247" s="23">
        <f>INDEX(WeightUpdate!$F$6:$F$794,MATCH($A247*10+F$2,WeightUpdate!$A$6:$A$794,0))</f>
        <v>13</v>
      </c>
      <c r="G247" s="23">
        <f>INDEX(WeightUpdate!$F$6:$F$794,MATCH($A247*10+G$2,WeightUpdate!$A$6:$A$794,0))</f>
        <v>4</v>
      </c>
      <c r="H247" s="23">
        <f t="shared" si="23"/>
        <v>36</v>
      </c>
      <c r="I247" s="22">
        <f>INDEX(WeightUpdate!$J$6:$J$794,MATCH($A247*10+I$2,WeightUpdate!$A$6:$A$794,0))</f>
        <v>0.71362525734543536</v>
      </c>
      <c r="J247" s="22">
        <f>INDEX(WeightUpdate!$J$6:$J$794,MATCH($A247*10+J$2,WeightUpdate!$A$6:$A$794,0))</f>
        <v>1.276618747356157</v>
      </c>
      <c r="K247" s="22">
        <f>INDEX(WeightUpdate!$J$6:$J$794,MATCH($A247*10+K$2,WeightUpdate!$A$6:$A$794,0))</f>
        <v>0.66196804760270345</v>
      </c>
      <c r="L247" s="20">
        <f t="shared" si="21"/>
        <v>0</v>
      </c>
      <c r="M247" s="20">
        <f t="shared" si="22"/>
        <v>1</v>
      </c>
      <c r="N247" s="24">
        <f t="shared" si="24"/>
        <v>0.71362525734543536</v>
      </c>
      <c r="O247" s="24">
        <f t="shared" si="25"/>
        <v>0.82953358646878173</v>
      </c>
      <c r="P247" s="24">
        <f t="shared" si="26"/>
        <v>1.1073064282481386</v>
      </c>
      <c r="Q247" s="20">
        <f t="shared" si="27"/>
        <v>1</v>
      </c>
      <c r="R247" s="23"/>
    </row>
    <row r="248" spans="1:18">
      <c r="A248" s="21">
        <v>19417</v>
      </c>
      <c r="B248" s="22">
        <f>INDEX(WeightUpdate!$I$6:$I$794,MATCH($A248*10+B$2,WeightUpdate!$A$6:$A$794,0))</f>
        <v>0.82869820940999972</v>
      </c>
      <c r="C248" s="22">
        <f>INDEX(WeightUpdate!$I$6:$I$794,MATCH($A248*10+C$2,WeightUpdate!$A$6:$A$794,0))</f>
        <v>0.88689722642499991</v>
      </c>
      <c r="D248" s="22">
        <f>INDEX(WeightUpdate!$I$6:$I$794,MATCH($A248*10+D$2,WeightUpdate!$A$6:$A$794,0))</f>
        <v>0.94620667552000004</v>
      </c>
      <c r="E248" s="23">
        <f>INDEX(WeightUpdate!$F$6:$F$794,MATCH($A248*10+E$2,WeightUpdate!$A$6:$A$794,0))</f>
        <v>6</v>
      </c>
      <c r="F248" s="23">
        <f>INDEX(WeightUpdate!$F$6:$F$794,MATCH($A248*10+F$2,WeightUpdate!$A$6:$A$794,0))</f>
        <v>6</v>
      </c>
      <c r="G248" s="23">
        <f>INDEX(WeightUpdate!$F$6:$F$794,MATCH($A248*10+G$2,WeightUpdate!$A$6:$A$794,0))</f>
        <v>0</v>
      </c>
      <c r="H248" s="23">
        <f t="shared" si="23"/>
        <v>12</v>
      </c>
      <c r="I248" s="22">
        <f>INDEX(WeightUpdate!$J$6:$J$794,MATCH($A248*10+I$2,WeightUpdate!$A$6:$A$794,0))</f>
        <v>0.81840217060811049</v>
      </c>
      <c r="J248" s="22">
        <f>INDEX(WeightUpdate!$J$6:$J$794,MATCH($A248*10+J$2,WeightUpdate!$A$6:$A$794,0))</f>
        <v>0.81087220910646018</v>
      </c>
      <c r="K248" s="22">
        <f>INDEX(WeightUpdate!$J$6:$J$794,MATCH($A248*10+K$2,WeightUpdate!$A$6:$A$794,0))</f>
        <v>0.94620667552000004</v>
      </c>
      <c r="L248" s="20">
        <f t="shared" si="21"/>
        <v>0</v>
      </c>
      <c r="M248" s="20">
        <f t="shared" si="22"/>
        <v>1</v>
      </c>
      <c r="N248" s="24">
        <f t="shared" si="24"/>
        <v>0.81840217060811049</v>
      </c>
      <c r="O248" s="24">
        <f t="shared" si="25"/>
        <v>0.87587810251128828</v>
      </c>
      <c r="P248" s="24">
        <f t="shared" si="26"/>
        <v>0.93445067009469973</v>
      </c>
      <c r="Q248" s="20">
        <f t="shared" si="27"/>
        <v>1</v>
      </c>
      <c r="R248" s="23"/>
    </row>
    <row r="249" spans="1:18">
      <c r="A249" s="21">
        <v>19418</v>
      </c>
      <c r="B249" s="22">
        <f>INDEX(WeightUpdate!$I$6:$I$794,MATCH($A249*10+B$2,WeightUpdate!$A$6:$A$794,0))</f>
        <v>1.5127750413499998</v>
      </c>
      <c r="C249" s="22">
        <f>INDEX(WeightUpdate!$I$6:$I$794,MATCH($A249*10+C$2,WeightUpdate!$A$6:$A$794,0))</f>
        <v>1.6644841158999999</v>
      </c>
      <c r="D249" s="22">
        <f>INDEX(WeightUpdate!$I$6:$I$794,MATCH($A249*10+D$2,WeightUpdate!$A$6:$A$794,0))</f>
        <v>2.5658983893</v>
      </c>
      <c r="E249" s="23">
        <f>INDEX(WeightUpdate!$F$6:$F$794,MATCH($A249*10+E$2,WeightUpdate!$A$6:$A$794,0))</f>
        <v>2</v>
      </c>
      <c r="F249" s="23">
        <f>INDEX(WeightUpdate!$F$6:$F$794,MATCH($A249*10+F$2,WeightUpdate!$A$6:$A$794,0))</f>
        <v>1</v>
      </c>
      <c r="G249" s="23">
        <f>INDEX(WeightUpdate!$F$6:$F$794,MATCH($A249*10+G$2,WeightUpdate!$A$6:$A$794,0))</f>
        <v>0</v>
      </c>
      <c r="H249" s="23">
        <f t="shared" si="23"/>
        <v>3</v>
      </c>
      <c r="I249" s="22">
        <f>INDEX(WeightUpdate!$J$6:$J$794,MATCH($A249*10+I$2,WeightUpdate!$A$6:$A$794,0))</f>
        <v>0.90347144808573165</v>
      </c>
      <c r="J249" s="22">
        <f>INDEX(WeightUpdate!$J$6:$J$794,MATCH($A249*10+J$2,WeightUpdate!$A$6:$A$794,0))</f>
        <v>1.0185562907269183</v>
      </c>
      <c r="K249" s="22">
        <f>INDEX(WeightUpdate!$J$6:$J$794,MATCH($A249*10+K$2,WeightUpdate!$A$6:$A$794,0))</f>
        <v>2.5658983893</v>
      </c>
      <c r="L249" s="20">
        <f t="shared" si="21"/>
        <v>1</v>
      </c>
      <c r="M249" s="20">
        <f t="shared" si="22"/>
        <v>1</v>
      </c>
      <c r="N249" s="24">
        <f t="shared" si="24"/>
        <v>0.90347144808573165</v>
      </c>
      <c r="O249" s="24">
        <f t="shared" si="25"/>
        <v>1.0185562907269183</v>
      </c>
      <c r="P249" s="24">
        <f t="shared" si="26"/>
        <v>2.5658983893</v>
      </c>
      <c r="Q249" s="20">
        <f t="shared" si="27"/>
        <v>1</v>
      </c>
      <c r="R249" s="23"/>
    </row>
    <row r="250" spans="1:18">
      <c r="A250" s="21">
        <v>19419</v>
      </c>
      <c r="B250" s="22">
        <f>INDEX(WeightUpdate!$I$6:$I$794,MATCH($A250*10+B$2,WeightUpdate!$A$6:$A$794,0))</f>
        <v>0.69609913990476191</v>
      </c>
      <c r="C250" s="22">
        <f>INDEX(WeightUpdate!$I$6:$I$794,MATCH($A250*10+C$2,WeightUpdate!$A$6:$A$794,0))</f>
        <v>0.89138771172499998</v>
      </c>
      <c r="D250" s="22">
        <f>INDEX(WeightUpdate!$I$6:$I$794,MATCH($A250*10+D$2,WeightUpdate!$A$6:$A$794,0))</f>
        <v>1.109743717</v>
      </c>
      <c r="E250" s="23">
        <f>INDEX(WeightUpdate!$F$6:$F$794,MATCH($A250*10+E$2,WeightUpdate!$A$6:$A$794,0))</f>
        <v>9</v>
      </c>
      <c r="F250" s="23">
        <f>INDEX(WeightUpdate!$F$6:$F$794,MATCH($A250*10+F$2,WeightUpdate!$A$6:$A$794,0))</f>
        <v>5</v>
      </c>
      <c r="G250" s="23">
        <f>INDEX(WeightUpdate!$F$6:$F$794,MATCH($A250*10+G$2,WeightUpdate!$A$6:$A$794,0))</f>
        <v>3</v>
      </c>
      <c r="H250" s="23">
        <f t="shared" si="23"/>
        <v>17</v>
      </c>
      <c r="I250" s="22">
        <f>INDEX(WeightUpdate!$J$6:$J$794,MATCH($A250*10+I$2,WeightUpdate!$A$6:$A$794,0))</f>
        <v>0.62143398234927527</v>
      </c>
      <c r="J250" s="22">
        <f>INDEX(WeightUpdate!$J$6:$J$794,MATCH($A250*10+J$2,WeightUpdate!$A$6:$A$794,0))</f>
        <v>0.8288337538281223</v>
      </c>
      <c r="K250" s="22">
        <f>INDEX(WeightUpdate!$J$6:$J$794,MATCH($A250*10+K$2,WeightUpdate!$A$6:$A$794,0))</f>
        <v>0.7780410620035707</v>
      </c>
      <c r="L250" s="20">
        <f t="shared" si="21"/>
        <v>0</v>
      </c>
      <c r="M250" s="20">
        <f t="shared" si="22"/>
        <v>1</v>
      </c>
      <c r="N250" s="24">
        <f t="shared" si="24"/>
        <v>0.62143398234927527</v>
      </c>
      <c r="O250" s="24">
        <f t="shared" si="25"/>
        <v>0.7957754632339622</v>
      </c>
      <c r="P250" s="24">
        <f t="shared" si="26"/>
        <v>0.99071011283931543</v>
      </c>
      <c r="Q250" s="20">
        <f t="shared" si="27"/>
        <v>1</v>
      </c>
      <c r="R250" s="23"/>
    </row>
    <row r="251" spans="1:18">
      <c r="A251" s="21">
        <v>20110</v>
      </c>
      <c r="B251" s="22">
        <f>INDEX(WeightUpdate!$I$6:$I$794,MATCH($A251*10+B$2,WeightUpdate!$A$6:$A$794,0))</f>
        <v>0.45963241560000001</v>
      </c>
      <c r="C251" s="22">
        <f>INDEX(WeightUpdate!$I$6:$I$794,MATCH($A251*10+C$2,WeightUpdate!$A$6:$A$794,0))</f>
        <v>0.61725515210000004</v>
      </c>
      <c r="D251" s="22">
        <f>INDEX(WeightUpdate!$I$6:$I$794,MATCH($A251*10+D$2,WeightUpdate!$A$6:$A$794,0))</f>
        <v>1.1229883181</v>
      </c>
      <c r="E251" s="23">
        <f>INDEX(WeightUpdate!$F$6:$F$794,MATCH($A251*10+E$2,WeightUpdate!$A$6:$A$794,0))</f>
        <v>0</v>
      </c>
      <c r="F251" s="23">
        <f>INDEX(WeightUpdate!$F$6:$F$794,MATCH($A251*10+F$2,WeightUpdate!$A$6:$A$794,0))</f>
        <v>0</v>
      </c>
      <c r="G251" s="23">
        <f>INDEX(WeightUpdate!$F$6:$F$794,MATCH($A251*10+G$2,WeightUpdate!$A$6:$A$794,0))</f>
        <v>0</v>
      </c>
      <c r="H251" s="23">
        <f t="shared" si="23"/>
        <v>0</v>
      </c>
      <c r="I251" s="22">
        <f>INDEX(WeightUpdate!$J$6:$J$794,MATCH($A251*10+I$2,WeightUpdate!$A$6:$A$794,0))</f>
        <v>0.45963241560000001</v>
      </c>
      <c r="J251" s="22">
        <f>INDEX(WeightUpdate!$J$6:$J$794,MATCH($A251*10+J$2,WeightUpdate!$A$6:$A$794,0))</f>
        <v>0.61725515210000004</v>
      </c>
      <c r="K251" s="22">
        <f>INDEX(WeightUpdate!$J$6:$J$794,MATCH($A251*10+K$2,WeightUpdate!$A$6:$A$794,0))</f>
        <v>1.1229883181</v>
      </c>
      <c r="L251" s="20">
        <f t="shared" si="21"/>
        <v>1</v>
      </c>
      <c r="M251" s="20">
        <f t="shared" si="22"/>
        <v>1</v>
      </c>
      <c r="N251" s="24">
        <f t="shared" si="24"/>
        <v>0.45963241560000001</v>
      </c>
      <c r="O251" s="24">
        <f t="shared" si="25"/>
        <v>0.61725515210000004</v>
      </c>
      <c r="P251" s="24">
        <f t="shared" si="26"/>
        <v>1.1229883181</v>
      </c>
      <c r="Q251" s="20">
        <f t="shared" si="27"/>
        <v>1</v>
      </c>
      <c r="R251" s="23"/>
    </row>
    <row r="252" spans="1:18">
      <c r="A252" s="21">
        <v>20410</v>
      </c>
      <c r="B252" s="22">
        <f>INDEX(WeightUpdate!$I$6:$I$794,MATCH($A252*10+B$2,WeightUpdate!$A$6:$A$794,0))</f>
        <v>0.25160592128000003</v>
      </c>
      <c r="C252" s="22">
        <f>INDEX(WeightUpdate!$I$6:$I$794,MATCH($A252*10+C$2,WeightUpdate!$A$6:$A$794,0))</f>
        <v>0.47959004772000002</v>
      </c>
      <c r="D252" s="22">
        <f>INDEX(WeightUpdate!$I$6:$I$794,MATCH($A252*10+D$2,WeightUpdate!$A$6:$A$794,0))</f>
        <v>0.69713587300000002</v>
      </c>
      <c r="E252" s="23">
        <f>INDEX(WeightUpdate!$F$6:$F$794,MATCH($A252*10+E$2,WeightUpdate!$A$6:$A$794,0))</f>
        <v>47</v>
      </c>
      <c r="F252" s="23">
        <f>INDEX(WeightUpdate!$F$6:$F$794,MATCH($A252*10+F$2,WeightUpdate!$A$6:$A$794,0))</f>
        <v>10</v>
      </c>
      <c r="G252" s="23">
        <f>INDEX(WeightUpdate!$F$6:$F$794,MATCH($A252*10+G$2,WeightUpdate!$A$6:$A$794,0))</f>
        <v>2</v>
      </c>
      <c r="H252" s="23">
        <f t="shared" si="23"/>
        <v>59</v>
      </c>
      <c r="I252" s="22">
        <f>INDEX(WeightUpdate!$J$6:$J$794,MATCH($A252*10+I$2,WeightUpdate!$A$6:$A$794,0))</f>
        <v>0.45438361679048295</v>
      </c>
      <c r="J252" s="22">
        <f>INDEX(WeightUpdate!$J$6:$J$794,MATCH($A252*10+J$2,WeightUpdate!$A$6:$A$794,0))</f>
        <v>0.47807213550947919</v>
      </c>
      <c r="K252" s="22">
        <f>INDEX(WeightUpdate!$J$6:$J$794,MATCH($A252*10+K$2,WeightUpdate!$A$6:$A$794,0))</f>
        <v>0.55513438645832736</v>
      </c>
      <c r="L252" s="20">
        <f t="shared" si="21"/>
        <v>1</v>
      </c>
      <c r="M252" s="20">
        <f t="shared" si="22"/>
        <v>1</v>
      </c>
      <c r="N252" s="24">
        <f t="shared" si="24"/>
        <v>0.45438361679048295</v>
      </c>
      <c r="O252" s="24">
        <f t="shared" si="25"/>
        <v>0.47807213550947919</v>
      </c>
      <c r="P252" s="24">
        <f t="shared" si="26"/>
        <v>0.55513438645832736</v>
      </c>
      <c r="Q252" s="20">
        <f t="shared" si="27"/>
        <v>1</v>
      </c>
      <c r="R252" s="23"/>
    </row>
    <row r="253" spans="1:18">
      <c r="A253" s="21">
        <v>20411</v>
      </c>
      <c r="B253" s="22">
        <f>INDEX(WeightUpdate!$I$6:$I$794,MATCH($A253*10+B$2,WeightUpdate!$A$6:$A$794,0))</f>
        <v>0.40539960323235308</v>
      </c>
      <c r="C253" s="22">
        <f>INDEX(WeightUpdate!$I$6:$I$794,MATCH($A253*10+C$2,WeightUpdate!$A$6:$A$794,0))</f>
        <v>0.63790208770000001</v>
      </c>
      <c r="D253" s="22">
        <f>INDEX(WeightUpdate!$I$6:$I$794,MATCH($A253*10+D$2,WeightUpdate!$A$6:$A$794,0))</f>
        <v>1.0275120859666667</v>
      </c>
      <c r="E253" s="23">
        <f>INDEX(WeightUpdate!$F$6:$F$794,MATCH($A253*10+E$2,WeightUpdate!$A$6:$A$794,0))</f>
        <v>61</v>
      </c>
      <c r="F253" s="23">
        <f>INDEX(WeightUpdate!$F$6:$F$794,MATCH($A253*10+F$2,WeightUpdate!$A$6:$A$794,0))</f>
        <v>46</v>
      </c>
      <c r="G253" s="23">
        <f>INDEX(WeightUpdate!$F$6:$F$794,MATCH($A253*10+G$2,WeightUpdate!$A$6:$A$794,0))</f>
        <v>17</v>
      </c>
      <c r="H253" s="23">
        <f t="shared" si="23"/>
        <v>124</v>
      </c>
      <c r="I253" s="22">
        <f>INDEX(WeightUpdate!$J$6:$J$794,MATCH($A253*10+I$2,WeightUpdate!$A$6:$A$794,0))</f>
        <v>0.9090353437623504</v>
      </c>
      <c r="J253" s="22">
        <f>INDEX(WeightUpdate!$J$6:$J$794,MATCH($A253*10+J$2,WeightUpdate!$A$6:$A$794,0))</f>
        <v>1.4471592991229971</v>
      </c>
      <c r="K253" s="22">
        <f>INDEX(WeightUpdate!$J$6:$J$794,MATCH($A253*10+K$2,WeightUpdate!$A$6:$A$794,0))</f>
        <v>1.4989678378658362</v>
      </c>
      <c r="L253" s="20">
        <f t="shared" si="21"/>
        <v>1</v>
      </c>
      <c r="M253" s="20">
        <f t="shared" si="22"/>
        <v>1</v>
      </c>
      <c r="N253" s="24">
        <f t="shared" si="24"/>
        <v>0.9090353437623504</v>
      </c>
      <c r="O253" s="24">
        <f t="shared" si="25"/>
        <v>1.4471592991229971</v>
      </c>
      <c r="P253" s="24">
        <f t="shared" si="26"/>
        <v>1.4989678378658362</v>
      </c>
      <c r="Q253" s="20">
        <f t="shared" si="27"/>
        <v>1</v>
      </c>
      <c r="R253" s="23"/>
    </row>
    <row r="254" spans="1:18">
      <c r="A254" s="21">
        <v>20412</v>
      </c>
      <c r="B254" s="22">
        <f>INDEX(WeightUpdate!$I$6:$I$794,MATCH($A254*10+B$2,WeightUpdate!$A$6:$A$794,0))</f>
        <v>0.44979928707812483</v>
      </c>
      <c r="C254" s="22">
        <f>INDEX(WeightUpdate!$I$6:$I$794,MATCH($A254*10+C$2,WeightUpdate!$A$6:$A$794,0))</f>
        <v>0.67011142749999997</v>
      </c>
      <c r="D254" s="22">
        <f>INDEX(WeightUpdate!$I$6:$I$794,MATCH($A254*10+D$2,WeightUpdate!$A$6:$A$794,0))</f>
        <v>1.0320200791</v>
      </c>
      <c r="E254" s="23">
        <f>INDEX(WeightUpdate!$F$6:$F$794,MATCH($A254*10+E$2,WeightUpdate!$A$6:$A$794,0))</f>
        <v>32</v>
      </c>
      <c r="F254" s="23">
        <f>INDEX(WeightUpdate!$F$6:$F$794,MATCH($A254*10+F$2,WeightUpdate!$A$6:$A$794,0))</f>
        <v>5</v>
      </c>
      <c r="G254" s="23">
        <f>INDEX(WeightUpdate!$F$6:$F$794,MATCH($A254*10+G$2,WeightUpdate!$A$6:$A$794,0))</f>
        <v>3</v>
      </c>
      <c r="H254" s="23">
        <f t="shared" si="23"/>
        <v>40</v>
      </c>
      <c r="I254" s="22">
        <f>INDEX(WeightUpdate!$J$6:$J$794,MATCH($A254*10+I$2,WeightUpdate!$A$6:$A$794,0))</f>
        <v>0.48866659041390187</v>
      </c>
      <c r="J254" s="22">
        <f>INDEX(WeightUpdate!$J$6:$J$794,MATCH($A254*10+J$2,WeightUpdate!$A$6:$A$794,0))</f>
        <v>0.78296607351939473</v>
      </c>
      <c r="K254" s="22">
        <f>INDEX(WeightUpdate!$J$6:$J$794,MATCH($A254*10+K$2,WeightUpdate!$A$6:$A$794,0))</f>
        <v>1.0703532724461713</v>
      </c>
      <c r="L254" s="20">
        <f t="shared" si="21"/>
        <v>1</v>
      </c>
      <c r="M254" s="20">
        <f t="shared" si="22"/>
        <v>1</v>
      </c>
      <c r="N254" s="24">
        <f t="shared" si="24"/>
        <v>0.48866659041390187</v>
      </c>
      <c r="O254" s="24">
        <f t="shared" si="25"/>
        <v>0.78296607351939473</v>
      </c>
      <c r="P254" s="24">
        <f t="shared" si="26"/>
        <v>1.0703532724461713</v>
      </c>
      <c r="Q254" s="20">
        <f t="shared" si="27"/>
        <v>1</v>
      </c>
      <c r="R254" s="23"/>
    </row>
    <row r="255" spans="1:18">
      <c r="A255" s="21">
        <v>21410</v>
      </c>
      <c r="B255" s="22">
        <f>INDEX(WeightUpdate!$I$6:$I$794,MATCH($A255*10+B$2,WeightUpdate!$A$6:$A$794,0))</f>
        <v>0.78500202337058833</v>
      </c>
      <c r="C255" s="22">
        <f>INDEX(WeightUpdate!$I$6:$I$794,MATCH($A255*10+C$2,WeightUpdate!$A$6:$A$794,0))</f>
        <v>0.87160793517500013</v>
      </c>
      <c r="D255" s="22">
        <f>INDEX(WeightUpdate!$I$6:$I$794,MATCH($A255*10+D$2,WeightUpdate!$A$6:$A$794,0))</f>
        <v>1.1980351217</v>
      </c>
      <c r="E255" s="23">
        <f>INDEX(WeightUpdate!$F$6:$F$794,MATCH($A255*10+E$2,WeightUpdate!$A$6:$A$794,0))</f>
        <v>3</v>
      </c>
      <c r="F255" s="23">
        <f>INDEX(WeightUpdate!$F$6:$F$794,MATCH($A255*10+F$2,WeightUpdate!$A$6:$A$794,0))</f>
        <v>0</v>
      </c>
      <c r="G255" s="23">
        <f>INDEX(WeightUpdate!$F$6:$F$794,MATCH($A255*10+G$2,WeightUpdate!$A$6:$A$794,0))</f>
        <v>0</v>
      </c>
      <c r="H255" s="23">
        <f t="shared" si="23"/>
        <v>3</v>
      </c>
      <c r="I255" s="22">
        <f>INDEX(WeightUpdate!$J$6:$J$794,MATCH($A255*10+I$2,WeightUpdate!$A$6:$A$794,0))</f>
        <v>0.59640444683739047</v>
      </c>
      <c r="J255" s="22">
        <f>INDEX(WeightUpdate!$J$6:$J$794,MATCH($A255*10+J$2,WeightUpdate!$A$6:$A$794,0))</f>
        <v>0.87160793517500013</v>
      </c>
      <c r="K255" s="22">
        <f>INDEX(WeightUpdate!$J$6:$J$794,MATCH($A255*10+K$2,WeightUpdate!$A$6:$A$794,0))</f>
        <v>1.1980351217</v>
      </c>
      <c r="L255" s="20">
        <f t="shared" si="21"/>
        <v>1</v>
      </c>
      <c r="M255" s="20">
        <f t="shared" si="22"/>
        <v>1</v>
      </c>
      <c r="N255" s="24">
        <f t="shared" si="24"/>
        <v>0.59640444683739047</v>
      </c>
      <c r="O255" s="24">
        <f t="shared" si="25"/>
        <v>0.87160793517500013</v>
      </c>
      <c r="P255" s="24">
        <f t="shared" si="26"/>
        <v>1.1980351217</v>
      </c>
      <c r="Q255" s="20">
        <f t="shared" si="27"/>
        <v>1</v>
      </c>
      <c r="R255" s="23"/>
    </row>
    <row r="256" spans="1:18">
      <c r="A256" s="21">
        <v>21411</v>
      </c>
      <c r="B256" s="22">
        <f>INDEX(WeightUpdate!$I$6:$I$794,MATCH($A256*10+B$2,WeightUpdate!$A$6:$A$794,0))</f>
        <v>0.3095007070304347</v>
      </c>
      <c r="C256" s="22">
        <f>INDEX(WeightUpdate!$I$6:$I$794,MATCH($A256*10+C$2,WeightUpdate!$A$6:$A$794,0))</f>
        <v>0.45390078630000008</v>
      </c>
      <c r="D256" s="22">
        <f>INDEX(WeightUpdate!$I$6:$I$794,MATCH($A256*10+D$2,WeightUpdate!$A$6:$A$794,0))</f>
        <v>0.77579759790000014</v>
      </c>
      <c r="E256" s="23">
        <f>INDEX(WeightUpdate!$F$6:$F$794,MATCH($A256*10+E$2,WeightUpdate!$A$6:$A$794,0))</f>
        <v>60</v>
      </c>
      <c r="F256" s="23">
        <f>INDEX(WeightUpdate!$F$6:$F$794,MATCH($A256*10+F$2,WeightUpdate!$A$6:$A$794,0))</f>
        <v>16</v>
      </c>
      <c r="G256" s="23">
        <f>INDEX(WeightUpdate!$F$6:$F$794,MATCH($A256*10+G$2,WeightUpdate!$A$6:$A$794,0))</f>
        <v>8</v>
      </c>
      <c r="H256" s="23">
        <f t="shared" si="23"/>
        <v>84</v>
      </c>
      <c r="I256" s="22">
        <f>INDEX(WeightUpdate!$J$6:$J$794,MATCH($A256*10+I$2,WeightUpdate!$A$6:$A$794,0))</f>
        <v>0.22729414208829168</v>
      </c>
      <c r="J256" s="22">
        <f>INDEX(WeightUpdate!$J$6:$J$794,MATCH($A256*10+J$2,WeightUpdate!$A$6:$A$794,0))</f>
        <v>0.44947142265799223</v>
      </c>
      <c r="K256" s="22">
        <f>INDEX(WeightUpdate!$J$6:$J$794,MATCH($A256*10+K$2,WeightUpdate!$A$6:$A$794,0))</f>
        <v>0.99412067257006675</v>
      </c>
      <c r="L256" s="20">
        <f t="shared" si="21"/>
        <v>1</v>
      </c>
      <c r="M256" s="20">
        <f t="shared" si="22"/>
        <v>1</v>
      </c>
      <c r="N256" s="24">
        <f t="shared" si="24"/>
        <v>0.22729414208829168</v>
      </c>
      <c r="O256" s="24">
        <f t="shared" si="25"/>
        <v>0.44947142265799223</v>
      </c>
      <c r="P256" s="24">
        <f t="shared" si="26"/>
        <v>0.99412067257006675</v>
      </c>
      <c r="Q256" s="20">
        <f t="shared" si="27"/>
        <v>1</v>
      </c>
      <c r="R256" s="23"/>
    </row>
    <row r="257" spans="1:18">
      <c r="A257" s="21">
        <v>21412</v>
      </c>
      <c r="B257" s="22">
        <f>INDEX(WeightUpdate!$I$6:$I$794,MATCH($A257*10+B$2,WeightUpdate!$A$6:$A$794,0))</f>
        <v>0.39139999438769058</v>
      </c>
      <c r="C257" s="22">
        <f>INDEX(WeightUpdate!$I$6:$I$794,MATCH($A257*10+C$2,WeightUpdate!$A$6:$A$794,0))</f>
        <v>0.5353004908218747</v>
      </c>
      <c r="D257" s="22">
        <f>INDEX(WeightUpdate!$I$6:$I$794,MATCH($A257*10+D$2,WeightUpdate!$A$6:$A$794,0))</f>
        <v>1.024102164184211</v>
      </c>
      <c r="E257" s="23">
        <f>INDEX(WeightUpdate!$F$6:$F$794,MATCH($A257*10+E$2,WeightUpdate!$A$6:$A$794,0))</f>
        <v>361</v>
      </c>
      <c r="F257" s="23">
        <f>INDEX(WeightUpdate!$F$6:$F$794,MATCH($A257*10+F$2,WeightUpdate!$A$6:$A$794,0))</f>
        <v>91</v>
      </c>
      <c r="G257" s="23">
        <f>INDEX(WeightUpdate!$F$6:$F$794,MATCH($A257*10+G$2,WeightUpdate!$A$6:$A$794,0))</f>
        <v>51</v>
      </c>
      <c r="H257" s="23">
        <f t="shared" si="23"/>
        <v>503</v>
      </c>
      <c r="I257" s="22">
        <f>INDEX(WeightUpdate!$J$6:$J$794,MATCH($A257*10+I$2,WeightUpdate!$A$6:$A$794,0))</f>
        <v>0.23407966406204017</v>
      </c>
      <c r="J257" s="22">
        <f>INDEX(WeightUpdate!$J$6:$J$794,MATCH($A257*10+J$2,WeightUpdate!$A$6:$A$794,0))</f>
        <v>0.42622644737598214</v>
      </c>
      <c r="K257" s="22">
        <f>INDEX(WeightUpdate!$J$6:$J$794,MATCH($A257*10+K$2,WeightUpdate!$A$6:$A$794,0))</f>
        <v>0.99179138094773067</v>
      </c>
      <c r="L257" s="20">
        <f t="shared" si="21"/>
        <v>1</v>
      </c>
      <c r="M257" s="20">
        <f t="shared" si="22"/>
        <v>1</v>
      </c>
      <c r="N257" s="24">
        <f t="shared" si="24"/>
        <v>0.23407966406204017</v>
      </c>
      <c r="O257" s="24">
        <f t="shared" si="25"/>
        <v>0.42622644737598214</v>
      </c>
      <c r="P257" s="24">
        <f t="shared" si="26"/>
        <v>0.99179138094773067</v>
      </c>
      <c r="Q257" s="20">
        <f t="shared" si="27"/>
        <v>1</v>
      </c>
      <c r="R257" s="23"/>
    </row>
    <row r="258" spans="1:18">
      <c r="A258" s="21">
        <v>21413</v>
      </c>
      <c r="B258" s="22">
        <f>INDEX(WeightUpdate!$I$6:$I$794,MATCH($A258*10+B$2,WeightUpdate!$A$6:$A$794,0))</f>
        <v>0.4788004023594592</v>
      </c>
      <c r="C258" s="22">
        <f>INDEX(WeightUpdate!$I$6:$I$794,MATCH($A258*10+C$2,WeightUpdate!$A$6:$A$794,0))</f>
        <v>0.78880030909508214</v>
      </c>
      <c r="D258" s="22">
        <f>INDEX(WeightUpdate!$I$6:$I$794,MATCH($A258*10+D$2,WeightUpdate!$A$6:$A$794,0))</f>
        <v>1.5283004561562503</v>
      </c>
      <c r="E258" s="23">
        <f>INDEX(WeightUpdate!$F$6:$F$794,MATCH($A258*10+E$2,WeightUpdate!$A$6:$A$794,0))</f>
        <v>98</v>
      </c>
      <c r="F258" s="23">
        <f>INDEX(WeightUpdate!$F$6:$F$794,MATCH($A258*10+F$2,WeightUpdate!$A$6:$A$794,0))</f>
        <v>45</v>
      </c>
      <c r="G258" s="23">
        <f>INDEX(WeightUpdate!$F$6:$F$794,MATCH($A258*10+G$2,WeightUpdate!$A$6:$A$794,0))</f>
        <v>47</v>
      </c>
      <c r="H258" s="23">
        <f t="shared" si="23"/>
        <v>190</v>
      </c>
      <c r="I258" s="22">
        <f>INDEX(WeightUpdate!$J$6:$J$794,MATCH($A258*10+I$2,WeightUpdate!$A$6:$A$794,0))</f>
        <v>0.42879135646945388</v>
      </c>
      <c r="J258" s="22">
        <f>INDEX(WeightUpdate!$J$6:$J$794,MATCH($A258*10+J$2,WeightUpdate!$A$6:$A$794,0))</f>
        <v>0.74759943445676713</v>
      </c>
      <c r="K258" s="22">
        <f>INDEX(WeightUpdate!$J$6:$J$794,MATCH($A258*10+K$2,WeightUpdate!$A$6:$A$794,0))</f>
        <v>2.372430465934662</v>
      </c>
      <c r="L258" s="20">
        <f t="shared" si="21"/>
        <v>1</v>
      </c>
      <c r="M258" s="20">
        <f t="shared" si="22"/>
        <v>1</v>
      </c>
      <c r="N258" s="24">
        <f t="shared" si="24"/>
        <v>0.42879135646945388</v>
      </c>
      <c r="O258" s="24">
        <f t="shared" si="25"/>
        <v>0.74759943445676713</v>
      </c>
      <c r="P258" s="24">
        <f t="shared" si="26"/>
        <v>2.372430465934662</v>
      </c>
      <c r="Q258" s="20">
        <f t="shared" si="27"/>
        <v>1</v>
      </c>
      <c r="R258" s="23"/>
    </row>
    <row r="259" spans="1:18">
      <c r="A259" s="21">
        <v>21414</v>
      </c>
      <c r="B259" s="22">
        <f>INDEX(WeightUpdate!$I$6:$I$794,MATCH($A259*10+B$2,WeightUpdate!$A$6:$A$794,0))</f>
        <v>0.36387933645000003</v>
      </c>
      <c r="C259" s="22">
        <f>INDEX(WeightUpdate!$I$6:$I$794,MATCH($A259*10+C$2,WeightUpdate!$A$6:$A$794,0))</f>
        <v>0.77295786040000003</v>
      </c>
      <c r="D259" s="22">
        <f>INDEX(WeightUpdate!$I$6:$I$794,MATCH($A259*10+D$2,WeightUpdate!$A$6:$A$794,0))</f>
        <v>1.4658017565499999</v>
      </c>
      <c r="E259" s="23">
        <f>INDEX(WeightUpdate!$F$6:$F$794,MATCH($A259*10+E$2,WeightUpdate!$A$6:$A$794,0))</f>
        <v>0</v>
      </c>
      <c r="F259" s="23">
        <f>INDEX(WeightUpdate!$F$6:$F$794,MATCH($A259*10+F$2,WeightUpdate!$A$6:$A$794,0))</f>
        <v>0</v>
      </c>
      <c r="G259" s="23">
        <f>INDEX(WeightUpdate!$F$6:$F$794,MATCH($A259*10+G$2,WeightUpdate!$A$6:$A$794,0))</f>
        <v>1</v>
      </c>
      <c r="H259" s="23">
        <f t="shared" si="23"/>
        <v>1</v>
      </c>
      <c r="I259" s="22">
        <f>INDEX(WeightUpdate!$J$6:$J$794,MATCH($A259*10+I$2,WeightUpdate!$A$6:$A$794,0))</f>
        <v>0.36387933645000003</v>
      </c>
      <c r="J259" s="22">
        <f>INDEX(WeightUpdate!$J$6:$J$794,MATCH($A259*10+J$2,WeightUpdate!$A$6:$A$794,0))</f>
        <v>0.77295786040000003</v>
      </c>
      <c r="K259" s="22">
        <f>INDEX(WeightUpdate!$J$6:$J$794,MATCH($A259*10+K$2,WeightUpdate!$A$6:$A$794,0))</f>
        <v>1.2444860004572795</v>
      </c>
      <c r="L259" s="20">
        <f t="shared" ref="L259:L265" si="28">AND(I259&lt;J259,J259&lt;K259)*1</f>
        <v>1</v>
      </c>
      <c r="M259" s="20">
        <f t="shared" ref="M259:M265" si="29">MATCH(MAX(E259:G259),E259:G259,0)</f>
        <v>3</v>
      </c>
      <c r="N259" s="24">
        <f t="shared" si="24"/>
        <v>0.36387933645000003</v>
      </c>
      <c r="O259" s="24">
        <f t="shared" si="25"/>
        <v>0.77295786040000003</v>
      </c>
      <c r="P259" s="24">
        <f t="shared" si="26"/>
        <v>1.2444860004572795</v>
      </c>
      <c r="Q259" s="20">
        <f t="shared" si="27"/>
        <v>1</v>
      </c>
      <c r="R259" s="23"/>
    </row>
    <row r="260" spans="1:18">
      <c r="A260" s="21">
        <v>21415</v>
      </c>
      <c r="B260" s="22">
        <f>INDEX(WeightUpdate!$I$6:$I$794,MATCH($A260*10+B$2,WeightUpdate!$A$6:$A$794,0))</f>
        <v>0.27518966410000001</v>
      </c>
      <c r="C260" s="22">
        <f>INDEX(WeightUpdate!$I$6:$I$794,MATCH($A260*10+C$2,WeightUpdate!$A$6:$A$794,0))</f>
        <v>0.51938831819999998</v>
      </c>
      <c r="D260" s="22">
        <f>INDEX(WeightUpdate!$I$6:$I$794,MATCH($A260*10+D$2,WeightUpdate!$A$6:$A$794,0))</f>
        <v>0.67270335795000002</v>
      </c>
      <c r="E260" s="23">
        <f>INDEX(WeightUpdate!$F$6:$F$794,MATCH($A260*10+E$2,WeightUpdate!$A$6:$A$794,0))</f>
        <v>5</v>
      </c>
      <c r="F260" s="23">
        <f>INDEX(WeightUpdate!$F$6:$F$794,MATCH($A260*10+F$2,WeightUpdate!$A$6:$A$794,0))</f>
        <v>1</v>
      </c>
      <c r="G260" s="23">
        <f>INDEX(WeightUpdate!$F$6:$F$794,MATCH($A260*10+G$2,WeightUpdate!$A$6:$A$794,0))</f>
        <v>5</v>
      </c>
      <c r="H260" s="23">
        <f t="shared" ref="H260:H265" si="30">E260+F260+G260</f>
        <v>11</v>
      </c>
      <c r="I260" s="22">
        <f>INDEX(WeightUpdate!$J$6:$J$794,MATCH($A260*10+I$2,WeightUpdate!$A$6:$A$794,0))</f>
        <v>0.63207863707899348</v>
      </c>
      <c r="J260" s="22">
        <f>INDEX(WeightUpdate!$J$6:$J$794,MATCH($A260*10+J$2,WeightUpdate!$A$6:$A$794,0))</f>
        <v>0.49459417018119628</v>
      </c>
      <c r="K260" s="22">
        <f>INDEX(WeightUpdate!$J$6:$J$794,MATCH($A260*10+K$2,WeightUpdate!$A$6:$A$794,0))</f>
        <v>1.0019225953489679</v>
      </c>
      <c r="L260" s="20">
        <f t="shared" si="28"/>
        <v>0</v>
      </c>
      <c r="M260" s="20">
        <f t="shared" si="29"/>
        <v>1</v>
      </c>
      <c r="N260" s="24">
        <f t="shared" ref="N260:N265" si="31">MIN(MAX(I260:K260)*1,IF($L260=0,IF($M260=1,I260,IF($M260=2,J260*B260/C260,K260*B260/D260)),I260))</f>
        <v>0.63207863707899348</v>
      </c>
      <c r="O260" s="24">
        <f t="shared" ref="O260:O265" si="32">MIN(MAX(I260:K260)*1.1,IF($L260=0,IF($M260=1,I260*C260/B260,IF($M260=2,J260,K260*C260/D260)),J260))</f>
        <v>1.1021148548838648</v>
      </c>
      <c r="P260" s="24">
        <f t="shared" ref="P260:P265" si="33">MIN(MAX(I260:K260)*1.2,IF($L260=0,IF($M260=1,I260*D260/B260,IF($M260=2,J260*D260/C260,K260)),K260))</f>
        <v>1.2023071144187614</v>
      </c>
      <c r="Q260" s="20">
        <f t="shared" ref="Q260:Q265" si="34">AND(N260&lt;O260,O260&lt;P260)*1</f>
        <v>1</v>
      </c>
      <c r="R260" s="23"/>
    </row>
    <row r="261" spans="1:18">
      <c r="A261" s="21">
        <v>21416</v>
      </c>
      <c r="B261" s="22">
        <f>INDEX(WeightUpdate!$I$6:$I$794,MATCH($A261*10+B$2,WeightUpdate!$A$6:$A$794,0))</f>
        <v>0.37640023306744214</v>
      </c>
      <c r="C261" s="22">
        <f>INDEX(WeightUpdate!$I$6:$I$794,MATCH($A261*10+C$2,WeightUpdate!$A$6:$A$794,0))</f>
        <v>0.6549002739915879</v>
      </c>
      <c r="D261" s="22">
        <f>INDEX(WeightUpdate!$I$6:$I$794,MATCH($A261*10+D$2,WeightUpdate!$A$6:$A$794,0))</f>
        <v>1.169499740843529</v>
      </c>
      <c r="E261" s="23">
        <f>INDEX(WeightUpdate!$F$6:$F$794,MATCH($A261*10+E$2,WeightUpdate!$A$6:$A$794,0))</f>
        <v>58</v>
      </c>
      <c r="F261" s="23">
        <f>INDEX(WeightUpdate!$F$6:$F$794,MATCH($A261*10+F$2,WeightUpdate!$A$6:$A$794,0))</f>
        <v>119</v>
      </c>
      <c r="G261" s="23">
        <f>INDEX(WeightUpdate!$F$6:$F$794,MATCH($A261*10+G$2,WeightUpdate!$A$6:$A$794,0))</f>
        <v>113</v>
      </c>
      <c r="H261" s="23">
        <f t="shared" si="30"/>
        <v>290</v>
      </c>
      <c r="I261" s="22">
        <f>INDEX(WeightUpdate!$J$6:$J$794,MATCH($A261*10+I$2,WeightUpdate!$A$6:$A$794,0))</f>
        <v>0.409702196089969</v>
      </c>
      <c r="J261" s="22">
        <f>INDEX(WeightUpdate!$J$6:$J$794,MATCH($A261*10+J$2,WeightUpdate!$A$6:$A$794,0))</f>
        <v>0.52934797674050671</v>
      </c>
      <c r="K261" s="22">
        <f>INDEX(WeightUpdate!$J$6:$J$794,MATCH($A261*10+K$2,WeightUpdate!$A$6:$A$794,0))</f>
        <v>1.9062730912874224</v>
      </c>
      <c r="L261" s="20">
        <f t="shared" si="28"/>
        <v>1</v>
      </c>
      <c r="M261" s="20">
        <f t="shared" si="29"/>
        <v>2</v>
      </c>
      <c r="N261" s="24">
        <f t="shared" si="31"/>
        <v>0.409702196089969</v>
      </c>
      <c r="O261" s="24">
        <f t="shared" si="32"/>
        <v>0.52934797674050671</v>
      </c>
      <c r="P261" s="24">
        <f t="shared" si="33"/>
        <v>1.9062730912874224</v>
      </c>
      <c r="Q261" s="20">
        <f t="shared" si="34"/>
        <v>1</v>
      </c>
      <c r="R261" s="23"/>
    </row>
    <row r="262" spans="1:18">
      <c r="A262" s="21">
        <v>21417</v>
      </c>
      <c r="B262" s="22">
        <f>INDEX(WeightUpdate!$I$6:$I$794,MATCH($A262*10+B$2,WeightUpdate!$A$6:$A$794,0))</f>
        <v>0.58759972466022747</v>
      </c>
      <c r="C262" s="22">
        <f>INDEX(WeightUpdate!$I$6:$I$794,MATCH($A262*10+C$2,WeightUpdate!$A$6:$A$794,0))</f>
        <v>0.68429953222500017</v>
      </c>
      <c r="D262" s="22">
        <f>INDEX(WeightUpdate!$I$6:$I$794,MATCH($A262*10+D$2,WeightUpdate!$A$6:$A$794,0))</f>
        <v>1.05709778928</v>
      </c>
      <c r="E262" s="23">
        <f>INDEX(WeightUpdate!$F$6:$F$794,MATCH($A262*10+E$2,WeightUpdate!$A$6:$A$794,0))</f>
        <v>90</v>
      </c>
      <c r="F262" s="23">
        <f>INDEX(WeightUpdate!$F$6:$F$794,MATCH($A262*10+F$2,WeightUpdate!$A$6:$A$794,0))</f>
        <v>34</v>
      </c>
      <c r="G262" s="23">
        <f>INDEX(WeightUpdate!$F$6:$F$794,MATCH($A262*10+G$2,WeightUpdate!$A$6:$A$794,0))</f>
        <v>33</v>
      </c>
      <c r="H262" s="23">
        <f t="shared" si="30"/>
        <v>157</v>
      </c>
      <c r="I262" s="22">
        <f>INDEX(WeightUpdate!$J$6:$J$794,MATCH($A262*10+I$2,WeightUpdate!$A$6:$A$794,0))</f>
        <v>0.25347557934030462</v>
      </c>
      <c r="J262" s="22">
        <f>INDEX(WeightUpdate!$J$6:$J$794,MATCH($A262*10+J$2,WeightUpdate!$A$6:$A$794,0))</f>
        <v>0.42636541387021831</v>
      </c>
      <c r="K262" s="22">
        <f>INDEX(WeightUpdate!$J$6:$J$794,MATCH($A262*10+K$2,WeightUpdate!$A$6:$A$794,0))</f>
        <v>0.86093509347497887</v>
      </c>
      <c r="L262" s="20">
        <f t="shared" si="28"/>
        <v>1</v>
      </c>
      <c r="M262" s="20">
        <f t="shared" si="29"/>
        <v>1</v>
      </c>
      <c r="N262" s="24">
        <f t="shared" si="31"/>
        <v>0.25347557934030462</v>
      </c>
      <c r="O262" s="24">
        <f t="shared" si="32"/>
        <v>0.42636541387021831</v>
      </c>
      <c r="P262" s="24">
        <f t="shared" si="33"/>
        <v>0.86093509347497887</v>
      </c>
      <c r="Q262" s="20">
        <f t="shared" si="34"/>
        <v>1</v>
      </c>
      <c r="R262" s="23"/>
    </row>
    <row r="263" spans="1:18">
      <c r="A263" s="21">
        <v>22410</v>
      </c>
      <c r="B263" s="22">
        <f>INDEX(WeightUpdate!$I$6:$I$794,MATCH($A263*10+B$2,WeightUpdate!$A$6:$A$794,0))</f>
        <v>1.0247012356199998</v>
      </c>
      <c r="C263" s="22">
        <f>INDEX(WeightUpdate!$I$6:$I$794,MATCH($A263*10+C$2,WeightUpdate!$A$6:$A$794,0))</f>
        <v>1.3601980785454544</v>
      </c>
      <c r="D263" s="22">
        <f>INDEX(WeightUpdate!$I$6:$I$794,MATCH($A263*10+D$2,WeightUpdate!$A$6:$A$794,0))</f>
        <v>1.9322037552666664</v>
      </c>
      <c r="E263" s="23">
        <f>INDEX(WeightUpdate!$F$6:$F$794,MATCH($A263*10+E$2,WeightUpdate!$A$6:$A$794,0))</f>
        <v>8</v>
      </c>
      <c r="F263" s="23">
        <f>INDEX(WeightUpdate!$F$6:$F$794,MATCH($A263*10+F$2,WeightUpdate!$A$6:$A$794,0))</f>
        <v>33</v>
      </c>
      <c r="G263" s="23">
        <f>INDEX(WeightUpdate!$F$6:$F$794,MATCH($A263*10+G$2,WeightUpdate!$A$6:$A$794,0))</f>
        <v>11</v>
      </c>
      <c r="H263" s="23">
        <f t="shared" si="30"/>
        <v>52</v>
      </c>
      <c r="I263" s="22">
        <f>INDEX(WeightUpdate!$J$6:$J$794,MATCH($A263*10+I$2,WeightUpdate!$A$6:$A$794,0))</f>
        <v>1.0577544599722346</v>
      </c>
      <c r="J263" s="22">
        <f>INDEX(WeightUpdate!$J$6:$J$794,MATCH($A263*10+J$2,WeightUpdate!$A$6:$A$794,0))</f>
        <v>2.3182168847170281</v>
      </c>
      <c r="K263" s="22">
        <f>INDEX(WeightUpdate!$J$6:$J$794,MATCH($A263*10+K$2,WeightUpdate!$A$6:$A$794,0))</f>
        <v>3.6314380157191168</v>
      </c>
      <c r="L263" s="20">
        <f t="shared" si="28"/>
        <v>1</v>
      </c>
      <c r="M263" s="20">
        <f t="shared" si="29"/>
        <v>2</v>
      </c>
      <c r="N263" s="24">
        <f t="shared" si="31"/>
        <v>1.0577544599722346</v>
      </c>
      <c r="O263" s="24">
        <f t="shared" si="32"/>
        <v>2.3182168847170281</v>
      </c>
      <c r="P263" s="24">
        <f t="shared" si="33"/>
        <v>3.6314380157191168</v>
      </c>
      <c r="Q263" s="20">
        <f t="shared" si="34"/>
        <v>1</v>
      </c>
      <c r="R263" s="23"/>
    </row>
    <row r="264" spans="1:18">
      <c r="A264" s="21">
        <v>22411</v>
      </c>
      <c r="B264" s="22">
        <f>INDEX(WeightUpdate!$I$6:$I$794,MATCH($A264*10+B$2,WeightUpdate!$A$6:$A$794,0))</f>
        <v>0.4905007003468756</v>
      </c>
      <c r="C264" s="22">
        <f>INDEX(WeightUpdate!$I$6:$I$794,MATCH($A264*10+C$2,WeightUpdate!$A$6:$A$794,0))</f>
        <v>0.61360049538750072</v>
      </c>
      <c r="D264" s="22">
        <f>INDEX(WeightUpdate!$I$6:$I$794,MATCH($A264*10+D$2,WeightUpdate!$A$6:$A$794,0))</f>
        <v>0.92319810844999972</v>
      </c>
      <c r="E264" s="23">
        <f>INDEX(WeightUpdate!$F$6:$F$794,MATCH($A264*10+E$2,WeightUpdate!$A$6:$A$794,0))</f>
        <v>86</v>
      </c>
      <c r="F264" s="23">
        <f>INDEX(WeightUpdate!$F$6:$F$794,MATCH($A264*10+F$2,WeightUpdate!$A$6:$A$794,0))</f>
        <v>78</v>
      </c>
      <c r="G264" s="23">
        <f>INDEX(WeightUpdate!$F$6:$F$794,MATCH($A264*10+G$2,WeightUpdate!$A$6:$A$794,0))</f>
        <v>51</v>
      </c>
      <c r="H264" s="23">
        <f t="shared" si="30"/>
        <v>215</v>
      </c>
      <c r="I264" s="22">
        <f>INDEX(WeightUpdate!$J$6:$J$794,MATCH($A264*10+I$2,WeightUpdate!$A$6:$A$794,0))</f>
        <v>0.36981768891705658</v>
      </c>
      <c r="J264" s="22">
        <f>INDEX(WeightUpdate!$J$6:$J$794,MATCH($A264*10+J$2,WeightUpdate!$A$6:$A$794,0))</f>
        <v>0.68895138688242208</v>
      </c>
      <c r="K264" s="22">
        <f>INDEX(WeightUpdate!$J$6:$J$794,MATCH($A264*10+K$2,WeightUpdate!$A$6:$A$794,0))</f>
        <v>1.5004151739368479</v>
      </c>
      <c r="L264" s="20">
        <f t="shared" si="28"/>
        <v>1</v>
      </c>
      <c r="M264" s="20">
        <f t="shared" si="29"/>
        <v>1</v>
      </c>
      <c r="N264" s="24">
        <f t="shared" si="31"/>
        <v>0.36981768891705658</v>
      </c>
      <c r="O264" s="24">
        <f t="shared" si="32"/>
        <v>0.68895138688242208</v>
      </c>
      <c r="P264" s="24">
        <f t="shared" si="33"/>
        <v>1.5004151739368479</v>
      </c>
      <c r="Q264" s="20">
        <f t="shared" si="34"/>
        <v>1</v>
      </c>
      <c r="R264" s="23"/>
    </row>
    <row r="265" spans="1:18">
      <c r="A265" s="21">
        <v>22412</v>
      </c>
      <c r="B265" s="22">
        <f>INDEX(WeightUpdate!$I$6:$I$794,MATCH($A265*10+B$2,WeightUpdate!$A$6:$A$794,0))</f>
        <v>0.26490005095479174</v>
      </c>
      <c r="C265" s="22">
        <f>INDEX(WeightUpdate!$I$6:$I$794,MATCH($A265*10+C$2,WeightUpdate!$A$6:$A$794,0))</f>
        <v>0.79609991437313221</v>
      </c>
      <c r="D265" s="22">
        <f>INDEX(WeightUpdate!$I$6:$I$794,MATCH($A265*10+D$2,WeightUpdate!$A$6:$A$794,0))</f>
        <v>1.5859004468086018</v>
      </c>
      <c r="E265" s="23">
        <f>INDEX(WeightUpdate!$F$6:$F$794,MATCH($A265*10+E$2,WeightUpdate!$A$6:$A$794,0))</f>
        <v>70</v>
      </c>
      <c r="F265" s="23">
        <f>INDEX(WeightUpdate!$F$6:$F$794,MATCH($A265*10+F$2,WeightUpdate!$A$6:$A$794,0))</f>
        <v>31</v>
      </c>
      <c r="G265" s="23">
        <f>INDEX(WeightUpdate!$F$6:$F$794,MATCH($A265*10+G$2,WeightUpdate!$A$6:$A$794,0))</f>
        <v>39</v>
      </c>
      <c r="H265" s="23">
        <f t="shared" si="30"/>
        <v>140</v>
      </c>
      <c r="I265" s="22">
        <f>INDEX(WeightUpdate!$J$6:$J$794,MATCH($A265*10+I$2,WeightUpdate!$A$6:$A$794,0))</f>
        <v>0.40801919387097163</v>
      </c>
      <c r="J265" s="22">
        <f>INDEX(WeightUpdate!$J$6:$J$794,MATCH($A265*10+J$2,WeightUpdate!$A$6:$A$794,0))</f>
        <v>0.95674830257420784</v>
      </c>
      <c r="K265" s="22">
        <f>INDEX(WeightUpdate!$J$6:$J$794,MATCH($A265*10+K$2,WeightUpdate!$A$6:$A$794,0))</f>
        <v>1.5876031944538838</v>
      </c>
      <c r="L265" s="20">
        <f t="shared" si="28"/>
        <v>1</v>
      </c>
      <c r="M265" s="20">
        <f t="shared" si="29"/>
        <v>1</v>
      </c>
      <c r="N265" s="24">
        <f t="shared" si="31"/>
        <v>0.40801919387097163</v>
      </c>
      <c r="O265" s="24">
        <f t="shared" si="32"/>
        <v>0.95674830257420784</v>
      </c>
      <c r="P265" s="24">
        <f t="shared" si="33"/>
        <v>1.5876031944538838</v>
      </c>
      <c r="Q265" s="20">
        <f t="shared" si="34"/>
        <v>1</v>
      </c>
      <c r="R265" s="23"/>
    </row>
    <row r="266" spans="1:18">
      <c r="A266"/>
      <c r="B266"/>
      <c r="C266"/>
      <c r="D266"/>
      <c r="E266"/>
      <c r="F266"/>
      <c r="G266"/>
      <c r="H266"/>
      <c r="I266"/>
      <c r="J266"/>
      <c r="K266"/>
      <c r="L266"/>
      <c r="M266"/>
      <c r="N266"/>
      <c r="O266"/>
      <c r="P266"/>
    </row>
  </sheetData>
  <sheetProtection password="C5E5" sheet="1" objects="1" scenarios="1"/>
  <conditionalFormatting sqref="L3:M265">
    <cfRule type="cellIs" dxfId="9" priority="3" operator="equal">
      <formula>0</formula>
    </cfRule>
  </conditionalFormatting>
  <conditionalFormatting sqref="Q3:Q265">
    <cfRule type="cellIs" dxfId="8" priority="1" operator="equal">
      <formula>0</formula>
    </cfRule>
  </conditionalFormatting>
  <dataValidations disablePrompts="1" count="1">
    <dataValidation allowBlank="1" showInputMessage="1" showErrorMessage="1" promptTitle="BaseDRG table" prompt="This table rearranges the WeightUpdate table so that dimensions are [DRG x1] -&gt; [BaseDRG x severity]" sqref="A2"/>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W799"/>
  <sheetViews>
    <sheetView showGridLines="0" zoomScale="80" zoomScaleNormal="80" workbookViewId="0"/>
  </sheetViews>
  <sheetFormatPr defaultRowHeight="15"/>
  <cols>
    <col min="1" max="1" width="40" style="9" customWidth="1"/>
    <col min="2" max="2" width="15.42578125" style="9" customWidth="1"/>
    <col min="3" max="3" width="10.85546875" style="9" customWidth="1"/>
    <col min="4" max="4" width="20.140625" style="9" customWidth="1"/>
    <col min="5" max="5" width="41.140625" style="9" customWidth="1"/>
    <col min="6" max="7" width="13.7109375" style="9" customWidth="1"/>
    <col min="8" max="8" width="9.140625" style="9"/>
    <col min="9" max="9" width="13.140625" style="9" customWidth="1"/>
    <col min="10" max="10" width="18.140625" style="9" customWidth="1"/>
    <col min="11" max="11" width="20.42578125" style="9" customWidth="1"/>
    <col min="12" max="12" width="14" style="9" customWidth="1"/>
    <col min="13" max="13" width="11.140625" style="9" bestFit="1" customWidth="1"/>
    <col min="14" max="14" width="11.7109375" bestFit="1" customWidth="1"/>
    <col min="17" max="17" width="6.42578125" customWidth="1"/>
    <col min="18" max="18" width="6.140625" customWidth="1"/>
    <col min="19" max="20" width="6.42578125" customWidth="1"/>
    <col min="21" max="21" width="6" customWidth="1"/>
    <col min="22" max="22" width="8.140625" customWidth="1"/>
  </cols>
  <sheetData>
    <row r="1" spans="1:23" s="12" customFormat="1" ht="28.5" customHeight="1">
      <c r="A1" s="93" t="s">
        <v>1721</v>
      </c>
      <c r="H1" s="140" t="s">
        <v>1663</v>
      </c>
      <c r="I1" s="140"/>
      <c r="J1" s="140"/>
      <c r="K1" s="140"/>
      <c r="L1" s="140"/>
      <c r="M1" s="140"/>
      <c r="N1" s="140"/>
      <c r="O1" s="140"/>
      <c r="P1" s="140"/>
      <c r="Q1" s="140"/>
      <c r="R1" s="140"/>
      <c r="S1" s="140"/>
      <c r="T1" s="140"/>
      <c r="U1" s="140"/>
      <c r="V1" s="140"/>
      <c r="W1" s="140"/>
    </row>
    <row r="2" spans="1:23" s="12" customFormat="1" ht="16.5" customHeight="1">
      <c r="A2" s="94" t="s">
        <v>1725</v>
      </c>
      <c r="B2" s="94"/>
      <c r="C2" s="94"/>
      <c r="D2" s="94"/>
      <c r="E2" s="94"/>
      <c r="F2" s="94"/>
      <c r="G2" s="94"/>
      <c r="H2" s="141" t="s">
        <v>1581</v>
      </c>
      <c r="I2" s="141"/>
      <c r="J2" s="141"/>
      <c r="K2" s="141"/>
      <c r="L2" s="141"/>
      <c r="M2" s="141"/>
      <c r="N2" s="141"/>
      <c r="O2" s="141"/>
      <c r="P2" s="141"/>
      <c r="Q2" s="141"/>
      <c r="R2" s="141"/>
      <c r="S2" s="141"/>
      <c r="T2" s="141"/>
      <c r="U2" s="141"/>
      <c r="V2" s="141"/>
      <c r="W2" s="141"/>
    </row>
    <row r="3" spans="1:23" s="12" customFormat="1" ht="27.75" customHeight="1">
      <c r="A3" s="138" t="s">
        <v>1730</v>
      </c>
      <c r="B3" s="138"/>
      <c r="C3" s="138"/>
      <c r="D3" s="138"/>
      <c r="E3" s="138"/>
      <c r="F3" s="96"/>
      <c r="G3" s="96"/>
      <c r="H3" s="142" t="s">
        <v>1649</v>
      </c>
      <c r="I3" s="142"/>
      <c r="J3" s="142"/>
      <c r="K3" s="142"/>
      <c r="L3" s="142"/>
      <c r="M3" s="142"/>
      <c r="N3" s="142"/>
      <c r="O3" s="142"/>
      <c r="P3" s="142"/>
      <c r="Q3" s="142"/>
      <c r="R3" s="142"/>
      <c r="S3" s="142"/>
      <c r="T3" s="142"/>
      <c r="U3" s="142"/>
      <c r="V3" s="142"/>
      <c r="W3" s="79"/>
    </row>
    <row r="4" spans="1:23" s="12" customFormat="1" ht="15" customHeight="1">
      <c r="A4" s="95" t="s">
        <v>1729</v>
      </c>
      <c r="B4" s="130"/>
      <c r="C4" s="130"/>
      <c r="D4" s="130"/>
      <c r="E4" s="130"/>
      <c r="F4" s="96"/>
      <c r="G4" s="96"/>
      <c r="H4" s="143" t="s">
        <v>1648</v>
      </c>
      <c r="I4" s="143"/>
      <c r="J4" s="143"/>
      <c r="K4" s="143"/>
      <c r="L4" s="143"/>
      <c r="M4" s="143"/>
      <c r="N4" s="143"/>
      <c r="O4" s="143"/>
      <c r="P4" s="143"/>
      <c r="Q4" s="143"/>
      <c r="R4" s="143"/>
      <c r="S4" s="143"/>
      <c r="T4" s="143"/>
      <c r="U4" s="143"/>
      <c r="V4" s="79"/>
      <c r="W4" s="79"/>
    </row>
    <row r="5" spans="1:23" s="12" customFormat="1">
      <c r="A5" s="95" t="s">
        <v>1726</v>
      </c>
      <c r="H5" s="141" t="s">
        <v>1650</v>
      </c>
      <c r="I5" s="141"/>
      <c r="J5" s="141"/>
      <c r="K5" s="141"/>
      <c r="L5" s="141"/>
      <c r="M5" s="141"/>
      <c r="N5" s="141"/>
      <c r="O5" s="141"/>
      <c r="P5" s="141"/>
      <c r="Q5" s="141"/>
      <c r="R5" s="141"/>
      <c r="S5" s="141"/>
      <c r="T5" s="141"/>
      <c r="U5" s="141"/>
      <c r="V5" s="141"/>
      <c r="W5" s="79"/>
    </row>
    <row r="6" spans="1:23" s="12" customFormat="1">
      <c r="B6" s="9"/>
      <c r="C6" s="9"/>
      <c r="D6" s="9"/>
      <c r="E6" s="9"/>
      <c r="F6" s="9"/>
      <c r="G6" s="9"/>
      <c r="H6" s="143" t="s">
        <v>1582</v>
      </c>
      <c r="I6" s="143"/>
      <c r="J6" s="143"/>
      <c r="K6" s="143"/>
      <c r="L6" s="143"/>
      <c r="M6" s="143"/>
      <c r="N6" s="143"/>
      <c r="O6" s="143"/>
      <c r="P6" s="143"/>
      <c r="Q6" s="143"/>
      <c r="R6" s="143"/>
      <c r="S6" s="143"/>
      <c r="T6" s="143"/>
      <c r="U6" s="143"/>
      <c r="V6" s="143"/>
      <c r="W6" s="79"/>
    </row>
    <row r="7" spans="1:23" s="9" customFormat="1">
      <c r="A7" s="2"/>
      <c r="D7" s="2"/>
      <c r="E7" s="2"/>
      <c r="F7" s="2"/>
      <c r="G7" s="2"/>
    </row>
    <row r="8" spans="1:23" s="2" customFormat="1" ht="18.75">
      <c r="A8" s="98" t="s">
        <v>1664</v>
      </c>
      <c r="B8" s="99"/>
      <c r="C8" s="99"/>
      <c r="D8" s="99"/>
      <c r="E8" s="99"/>
      <c r="F8" s="9"/>
      <c r="G8" s="9"/>
      <c r="H8" s="139"/>
      <c r="I8" s="139"/>
      <c r="J8" s="139"/>
      <c r="K8" s="139"/>
      <c r="L8" s="139"/>
      <c r="M8" s="139"/>
      <c r="N8" s="139"/>
      <c r="O8" s="139"/>
      <c r="P8" s="139"/>
      <c r="Q8" s="139"/>
      <c r="R8" s="139"/>
      <c r="S8" s="139"/>
      <c r="T8" s="139"/>
      <c r="U8" s="139"/>
      <c r="V8" s="139"/>
      <c r="W8" s="139"/>
    </row>
    <row r="9" spans="1:23" s="2" customFormat="1">
      <c r="A9" s="99" t="s">
        <v>1719</v>
      </c>
      <c r="B9" s="99"/>
      <c r="C9" s="99"/>
      <c r="D9" s="99"/>
      <c r="E9" s="99"/>
      <c r="H9" s="93" t="s">
        <v>1710</v>
      </c>
      <c r="I9" s="78"/>
      <c r="J9" s="78"/>
      <c r="K9" s="78"/>
      <c r="L9" s="78"/>
      <c r="M9" s="78"/>
      <c r="O9" s="9"/>
    </row>
    <row r="10" spans="1:23" ht="45">
      <c r="A10" s="99"/>
      <c r="B10" s="100"/>
      <c r="C10" s="99"/>
      <c r="D10" s="99"/>
      <c r="E10" s="99"/>
      <c r="H10" s="20"/>
      <c r="I10" s="88" t="s">
        <v>1</v>
      </c>
      <c r="J10" s="110" t="s">
        <v>1578</v>
      </c>
      <c r="K10" s="110" t="s">
        <v>1579</v>
      </c>
      <c r="L10" s="110" t="s">
        <v>1580</v>
      </c>
      <c r="M10" s="110" t="s">
        <v>1711</v>
      </c>
      <c r="O10" s="9"/>
    </row>
    <row r="11" spans="1:23">
      <c r="A11" s="101" t="s">
        <v>1702</v>
      </c>
      <c r="B11" s="117" t="s">
        <v>1121</v>
      </c>
      <c r="C11" s="101" t="str">
        <f>VLOOKUP(VALUE(B11),Table1[[#All],[DRG]:[Description]],3,0)</f>
        <v>IP Appendiceal Procedures</v>
      </c>
      <c r="D11" s="99"/>
      <c r="E11" s="99"/>
      <c r="H11" s="20">
        <f>VALUE(I11)</f>
        <v>11011</v>
      </c>
      <c r="I11" s="21" t="s">
        <v>848</v>
      </c>
      <c r="J11" s="89">
        <v>0</v>
      </c>
      <c r="K11" s="89">
        <v>341.4648875824339</v>
      </c>
      <c r="L11" s="89">
        <f>K11-J11</f>
        <v>341.4648875824339</v>
      </c>
      <c r="M11" s="107">
        <f>IFERROR(K11/VLOOKUP(H11,Table1[[#All],[DRG]:[Adjusted Cost]],8,0),0)</f>
        <v>1.142617020930938E-2</v>
      </c>
      <c r="O11" s="9"/>
    </row>
    <row r="12" spans="1:23">
      <c r="A12" s="101"/>
      <c r="B12" s="114"/>
      <c r="C12" s="99"/>
      <c r="D12" s="99"/>
      <c r="E12" s="99"/>
      <c r="H12" s="20">
        <f t="shared" ref="H12:H75" si="0">VALUE(I12)</f>
        <v>11012</v>
      </c>
      <c r="I12" s="21" t="s">
        <v>1583</v>
      </c>
      <c r="J12" s="90">
        <v>0</v>
      </c>
      <c r="K12" s="90">
        <v>0</v>
      </c>
      <c r="L12" s="90">
        <f t="shared" ref="L12:L75" si="1">K12-J12</f>
        <v>0</v>
      </c>
      <c r="M12" s="106">
        <f>IFERROR(K12/VLOOKUP(H12,Table1[[#All],[DRG]:[Adjusted Cost]],8,0),0)</f>
        <v>0</v>
      </c>
      <c r="O12" s="9"/>
    </row>
    <row r="13" spans="1:23">
      <c r="A13" s="101" t="s">
        <v>1714</v>
      </c>
      <c r="B13" s="118">
        <v>8500</v>
      </c>
      <c r="C13" s="99"/>
      <c r="D13" s="99"/>
      <c r="E13" s="99"/>
      <c r="H13" s="20">
        <f t="shared" si="0"/>
        <v>11013</v>
      </c>
      <c r="I13" s="21" t="s">
        <v>849</v>
      </c>
      <c r="J13" s="89">
        <v>275.47710000000001</v>
      </c>
      <c r="K13" s="89">
        <v>11410.167659774186</v>
      </c>
      <c r="L13" s="89">
        <f t="shared" si="1"/>
        <v>11134.690559774186</v>
      </c>
      <c r="M13" s="105">
        <f>IFERROR(K13/VLOOKUP(H13,Table1[[#All],[DRG]:[Adjusted Cost]],8,0),0)</f>
        <v>0.15916515709444307</v>
      </c>
      <c r="O13" s="9"/>
    </row>
    <row r="14" spans="1:23">
      <c r="A14" s="99"/>
      <c r="B14" s="114"/>
      <c r="C14" s="99"/>
      <c r="D14" s="99"/>
      <c r="E14" s="99"/>
      <c r="H14" s="20">
        <f t="shared" si="0"/>
        <v>11101</v>
      </c>
      <c r="I14" s="21" t="s">
        <v>850</v>
      </c>
      <c r="J14" s="90">
        <v>40.792390243902439</v>
      </c>
      <c r="K14" s="90">
        <v>1527.5979045102224</v>
      </c>
      <c r="L14" s="90">
        <f t="shared" si="1"/>
        <v>1486.80551426632</v>
      </c>
      <c r="M14" s="106">
        <f>IFERROR(K14/VLOOKUP(H14,Table1[[#All],[DRG]:[Adjusted Cost]],8,0),0)</f>
        <v>0.10109869910651713</v>
      </c>
      <c r="O14" s="9"/>
    </row>
    <row r="15" spans="1:23">
      <c r="A15" s="112" t="s">
        <v>1709</v>
      </c>
      <c r="B15" s="131">
        <f>ROUND(VLOOKUP(VALUE(B11),Table1[[#All],[DRG]:[W (proposed)]],13,0)*B13,2)</f>
        <v>5908.37</v>
      </c>
      <c r="C15" s="132" t="s">
        <v>1723</v>
      </c>
      <c r="D15" s="99"/>
      <c r="E15" s="99"/>
      <c r="H15" s="20">
        <f t="shared" si="0"/>
        <v>11102</v>
      </c>
      <c r="I15" s="21" t="s">
        <v>851</v>
      </c>
      <c r="J15" s="89">
        <v>0</v>
      </c>
      <c r="K15" s="89">
        <v>1584.9446419429703</v>
      </c>
      <c r="L15" s="89">
        <f t="shared" si="1"/>
        <v>1584.9446419429703</v>
      </c>
      <c r="M15" s="105">
        <f>IFERROR(K15/VLOOKUP(H15,Table1[[#All],[DRG]:[Adjusted Cost]],8,0),0)</f>
        <v>6.1975636784431937E-2</v>
      </c>
    </row>
    <row r="16" spans="1:23">
      <c r="A16" s="99"/>
      <c r="B16" s="114"/>
      <c r="C16" s="99"/>
      <c r="D16" s="99"/>
      <c r="E16" s="99"/>
      <c r="H16" s="20">
        <f t="shared" si="0"/>
        <v>11103</v>
      </c>
      <c r="I16" s="21" t="s">
        <v>852</v>
      </c>
      <c r="J16" s="90">
        <v>363.11166875000004</v>
      </c>
      <c r="K16" s="90">
        <v>2610.5394703810575</v>
      </c>
      <c r="L16" s="90">
        <f t="shared" si="1"/>
        <v>2247.4278016310573</v>
      </c>
      <c r="M16" s="106">
        <f>IFERROR(K16/VLOOKUP(H16,Table1[[#All],[DRG]:[Adjusted Cost]],8,0),0)</f>
        <v>6.9407715740538209E-2</v>
      </c>
    </row>
    <row r="17" spans="1:13">
      <c r="A17" s="101" t="s">
        <v>1712</v>
      </c>
      <c r="B17" s="118">
        <v>7500</v>
      </c>
      <c r="C17" s="99"/>
      <c r="D17" s="99"/>
      <c r="E17" s="99"/>
      <c r="F17" s="94"/>
      <c r="G17" s="94"/>
      <c r="H17" s="20">
        <f t="shared" si="0"/>
        <v>11111</v>
      </c>
      <c r="I17" s="21" t="s">
        <v>853</v>
      </c>
      <c r="J17" s="89">
        <v>1012.2501416666665</v>
      </c>
      <c r="K17" s="89">
        <v>1327.5293911830447</v>
      </c>
      <c r="L17" s="89">
        <f t="shared" si="1"/>
        <v>315.27924951637817</v>
      </c>
      <c r="M17" s="105">
        <f>IFERROR(K17/VLOOKUP(H17,Table1[[#All],[DRG]:[Adjusted Cost]],8,0),0)</f>
        <v>0.10353098060970818</v>
      </c>
    </row>
    <row r="18" spans="1:13" s="9" customFormat="1">
      <c r="A18" s="99"/>
      <c r="B18" s="99"/>
      <c r="C18" s="99"/>
      <c r="D18" s="99"/>
      <c r="E18" s="99"/>
      <c r="F18" s="94"/>
      <c r="G18" s="94"/>
      <c r="H18" s="20">
        <f t="shared" si="0"/>
        <v>11112</v>
      </c>
      <c r="I18" s="21" t="s">
        <v>854</v>
      </c>
      <c r="J18" s="90">
        <v>1625.162</v>
      </c>
      <c r="K18" s="90">
        <v>2049.6259071007821</v>
      </c>
      <c r="L18" s="90">
        <f t="shared" si="1"/>
        <v>424.46390710078208</v>
      </c>
      <c r="M18" s="106">
        <f>IFERROR(K18/VLOOKUP(H18,Table1[[#All],[DRG]:[Adjusted Cost]],8,0),0)</f>
        <v>0.13223777228789382</v>
      </c>
    </row>
    <row r="19" spans="1:13" s="9" customFormat="1">
      <c r="A19" s="104" t="s">
        <v>1727</v>
      </c>
      <c r="B19" s="128">
        <f>ROUND(VLOOKUP(B11,I11:M799,5,0),4)</f>
        <v>7.0400000000000004E-2</v>
      </c>
      <c r="C19" s="132" t="s">
        <v>1724</v>
      </c>
      <c r="D19" s="99"/>
      <c r="E19" s="99"/>
      <c r="F19" s="94"/>
      <c r="G19" s="94"/>
      <c r="H19" s="20">
        <f t="shared" si="0"/>
        <v>11113</v>
      </c>
      <c r="I19" s="21" t="s">
        <v>855</v>
      </c>
      <c r="J19" s="89">
        <v>285.02429999999998</v>
      </c>
      <c r="K19" s="89">
        <v>1446.4587395992198</v>
      </c>
      <c r="L19" s="89">
        <f t="shared" si="1"/>
        <v>1161.4344395992198</v>
      </c>
      <c r="M19" s="105">
        <f>IFERROR(K19/VLOOKUP(H19,Table1[[#All],[DRG]:[Adjusted Cost]],8,0),0)</f>
        <v>5.8509991744035254E-2</v>
      </c>
    </row>
    <row r="20" spans="1:13">
      <c r="A20" s="99"/>
      <c r="B20" s="99"/>
      <c r="C20" s="99"/>
      <c r="D20" s="99"/>
      <c r="E20" s="99"/>
      <c r="G20" s="97"/>
      <c r="H20" s="20">
        <f t="shared" si="0"/>
        <v>11121</v>
      </c>
      <c r="I20" s="21" t="s">
        <v>856</v>
      </c>
      <c r="J20" s="90">
        <v>550.95420000000001</v>
      </c>
      <c r="K20" s="90">
        <v>4503.5810256633276</v>
      </c>
      <c r="L20" s="90">
        <f t="shared" si="1"/>
        <v>3952.6268256633275</v>
      </c>
      <c r="M20" s="106">
        <f>IFERROR(K20/VLOOKUP(H20,Table1[[#All],[DRG]:[Adjusted Cost]],8,0),0)</f>
        <v>0.20785128590094964</v>
      </c>
    </row>
    <row r="21" spans="1:13">
      <c r="A21" s="102" t="s">
        <v>1728</v>
      </c>
      <c r="B21" s="102"/>
      <c r="C21" s="102"/>
      <c r="D21" s="102"/>
      <c r="E21" s="102"/>
      <c r="H21" s="20">
        <f t="shared" si="0"/>
        <v>11122</v>
      </c>
      <c r="I21" s="21" t="s">
        <v>857</v>
      </c>
      <c r="J21" s="89">
        <v>275</v>
      </c>
      <c r="K21" s="89">
        <v>1481.1997450671995</v>
      </c>
      <c r="L21" s="89">
        <f t="shared" si="1"/>
        <v>1206.1997450671995</v>
      </c>
      <c r="M21" s="105">
        <f>IFERROR(K21/VLOOKUP(H21,Table1[[#All],[DRG]:[Adjusted Cost]],8,0),0)</f>
        <v>7.1814810218234063E-2</v>
      </c>
    </row>
    <row r="22" spans="1:13" ht="18.75">
      <c r="A22" s="114" t="s">
        <v>1705</v>
      </c>
      <c r="B22" s="113">
        <f>B17</f>
        <v>7500</v>
      </c>
      <c r="C22" s="104" t="s">
        <v>1703</v>
      </c>
      <c r="D22" s="111">
        <f>B15*B19</f>
        <v>415.94924800000001</v>
      </c>
      <c r="E22" s="103" t="s">
        <v>1704</v>
      </c>
      <c r="H22" s="20">
        <f t="shared" si="0"/>
        <v>11123</v>
      </c>
      <c r="I22" s="21" t="s">
        <v>858</v>
      </c>
      <c r="J22" s="90">
        <v>1542.6717599999999</v>
      </c>
      <c r="K22" s="90">
        <v>16536.333263219072</v>
      </c>
      <c r="L22" s="90">
        <f t="shared" si="1"/>
        <v>14993.661503219073</v>
      </c>
      <c r="M22" s="106">
        <f>IFERROR(K22/VLOOKUP(H22,Table1[[#All],[DRG]:[Adjusted Cost]],8,0),0)</f>
        <v>0.30428173567631372</v>
      </c>
    </row>
    <row r="23" spans="1:13">
      <c r="A23" s="99"/>
      <c r="B23" s="104"/>
      <c r="C23" s="104"/>
      <c r="D23" s="104"/>
      <c r="E23" s="99"/>
      <c r="H23" s="20">
        <f t="shared" si="0"/>
        <v>11131</v>
      </c>
      <c r="I23" s="21" t="s">
        <v>859</v>
      </c>
      <c r="J23" s="89">
        <v>11.294039024390242</v>
      </c>
      <c r="K23" s="89">
        <v>11.294039024390242</v>
      </c>
      <c r="L23" s="89">
        <f t="shared" si="1"/>
        <v>0</v>
      </c>
      <c r="M23" s="105">
        <f>IFERROR(K23/VLOOKUP(H23,Table1[[#All],[DRG]:[Adjusted Cost]],8,0),0)</f>
        <v>3.8456673507080417E-3</v>
      </c>
    </row>
    <row r="24" spans="1:13">
      <c r="A24" s="115" t="s">
        <v>1713</v>
      </c>
      <c r="B24" s="116">
        <f>ROUND(MAX(0.75*(B22-D22),0),2)</f>
        <v>5313.04</v>
      </c>
      <c r="C24" s="132" t="s">
        <v>1723</v>
      </c>
      <c r="D24" s="104"/>
      <c r="E24" s="99"/>
      <c r="H24" s="20">
        <f t="shared" si="0"/>
        <v>11132</v>
      </c>
      <c r="I24" s="21" t="s">
        <v>860</v>
      </c>
      <c r="J24" s="90">
        <v>0</v>
      </c>
      <c r="K24" s="90">
        <v>0</v>
      </c>
      <c r="L24" s="90">
        <f t="shared" si="1"/>
        <v>0</v>
      </c>
      <c r="M24" s="106">
        <f>IFERROR(K24/VLOOKUP(H24,Table1[[#All],[DRG]:[Adjusted Cost]],8,0),0)</f>
        <v>0</v>
      </c>
    </row>
    <row r="25" spans="1:13">
      <c r="A25" s="99"/>
      <c r="B25" s="114"/>
      <c r="C25" s="99"/>
      <c r="D25" s="99"/>
      <c r="E25" s="99"/>
      <c r="H25" s="20">
        <f t="shared" si="0"/>
        <v>11133</v>
      </c>
      <c r="I25" s="21" t="s">
        <v>861</v>
      </c>
      <c r="J25" s="89">
        <v>0</v>
      </c>
      <c r="K25" s="89">
        <v>0</v>
      </c>
      <c r="L25" s="89">
        <f t="shared" si="1"/>
        <v>0</v>
      </c>
      <c r="M25" s="105">
        <f>IFERROR(K25/VLOOKUP(H25,Table1[[#All],[DRG]:[Adjusted Cost]],8,0),0)</f>
        <v>0</v>
      </c>
    </row>
    <row r="26" spans="1:13">
      <c r="A26" s="115" t="s">
        <v>1715</v>
      </c>
      <c r="B26" s="116">
        <f>ROUND(B24+B15,2)</f>
        <v>11221.41</v>
      </c>
      <c r="C26" s="132" t="s">
        <v>1723</v>
      </c>
      <c r="D26" s="104"/>
      <c r="E26" s="99"/>
      <c r="H26" s="20">
        <f t="shared" si="0"/>
        <v>11201</v>
      </c>
      <c r="I26" s="21" t="s">
        <v>862</v>
      </c>
      <c r="J26" s="90">
        <v>31.101166355140187</v>
      </c>
      <c r="K26" s="90">
        <v>715.5884554502594</v>
      </c>
      <c r="L26" s="90">
        <f t="shared" si="1"/>
        <v>684.48728909511919</v>
      </c>
      <c r="M26" s="106">
        <f>IFERROR(K26/VLOOKUP(H26,Table1[[#All],[DRG]:[Adjusted Cost]],8,0),0)</f>
        <v>7.5975916977811142E-2</v>
      </c>
    </row>
    <row r="27" spans="1:13">
      <c r="A27" s="99"/>
      <c r="B27" s="99"/>
      <c r="C27" s="99"/>
      <c r="D27" s="99"/>
      <c r="E27" s="99"/>
      <c r="H27" s="20">
        <f t="shared" si="0"/>
        <v>11202</v>
      </c>
      <c r="I27" s="21" t="s">
        <v>863</v>
      </c>
      <c r="J27" s="89">
        <v>63.46153846153846</v>
      </c>
      <c r="K27" s="89">
        <v>1106.44212014812</v>
      </c>
      <c r="L27" s="89">
        <f t="shared" si="1"/>
        <v>1042.9805816865814</v>
      </c>
      <c r="M27" s="105">
        <f>IFERROR(K27/VLOOKUP(H27,Table1[[#All],[DRG]:[Adjusted Cost]],8,0),0)</f>
        <v>7.7943571547993501E-2</v>
      </c>
    </row>
    <row r="28" spans="1:13">
      <c r="H28" s="20">
        <f t="shared" si="0"/>
        <v>11203</v>
      </c>
      <c r="I28" s="21" t="s">
        <v>864</v>
      </c>
      <c r="J28" s="90">
        <v>0</v>
      </c>
      <c r="K28" s="90">
        <v>0</v>
      </c>
      <c r="L28" s="90">
        <f t="shared" si="1"/>
        <v>0</v>
      </c>
      <c r="M28" s="106">
        <f>IFERROR(K28/VLOOKUP(H28,Table1[[#All],[DRG]:[Adjusted Cost]],8,0),0)</f>
        <v>0</v>
      </c>
    </row>
    <row r="29" spans="1:13">
      <c r="H29" s="20">
        <f t="shared" si="0"/>
        <v>11301</v>
      </c>
      <c r="I29" s="21" t="s">
        <v>865</v>
      </c>
      <c r="J29" s="89">
        <v>72.353341897233207</v>
      </c>
      <c r="K29" s="89">
        <v>326.59061241043503</v>
      </c>
      <c r="L29" s="89">
        <f t="shared" si="1"/>
        <v>254.23727051320182</v>
      </c>
      <c r="M29" s="105">
        <f>IFERROR(K29/VLOOKUP(H29,Table1[[#All],[DRG]:[Adjusted Cost]],8,0),0)</f>
        <v>3.4761514561332536E-2</v>
      </c>
    </row>
    <row r="30" spans="1:13">
      <c r="H30" s="20">
        <f t="shared" si="0"/>
        <v>11302</v>
      </c>
      <c r="I30" s="21" t="s">
        <v>866</v>
      </c>
      <c r="J30" s="90">
        <v>370.60340416666668</v>
      </c>
      <c r="K30" s="90">
        <v>737.30441238956803</v>
      </c>
      <c r="L30" s="90">
        <f t="shared" si="1"/>
        <v>366.70100822290135</v>
      </c>
      <c r="M30" s="106">
        <f>IFERROR(K30/VLOOKUP(H30,Table1[[#All],[DRG]:[Adjusted Cost]],8,0),0)</f>
        <v>6.4949349527943581E-2</v>
      </c>
    </row>
    <row r="31" spans="1:13">
      <c r="A31" s="6" t="s">
        <v>1720</v>
      </c>
      <c r="H31" s="20">
        <f t="shared" si="0"/>
        <v>11303</v>
      </c>
      <c r="I31" s="21" t="s">
        <v>867</v>
      </c>
      <c r="J31" s="89">
        <v>258.5180310344827</v>
      </c>
      <c r="K31" s="89">
        <v>2584.005766129842</v>
      </c>
      <c r="L31" s="89">
        <f t="shared" si="1"/>
        <v>2325.4877350953593</v>
      </c>
      <c r="M31" s="105">
        <f>IFERROR(K31/VLOOKUP(H31,Table1[[#All],[DRG]:[Adjusted Cost]],8,0),0)</f>
        <v>0.14508324443616483</v>
      </c>
    </row>
    <row r="32" spans="1:13">
      <c r="A32" s="125" t="s">
        <v>1665</v>
      </c>
      <c r="B32" s="126" t="s">
        <v>40</v>
      </c>
      <c r="C32" s="126" t="s">
        <v>1716</v>
      </c>
      <c r="D32" s="126" t="s">
        <v>1717</v>
      </c>
      <c r="E32" s="127" t="s">
        <v>1718</v>
      </c>
      <c r="H32" s="20">
        <f t="shared" si="0"/>
        <v>14101</v>
      </c>
      <c r="I32" s="21" t="s">
        <v>868</v>
      </c>
      <c r="J32" s="90">
        <v>30</v>
      </c>
      <c r="K32" s="90">
        <v>34.615384615384613</v>
      </c>
      <c r="L32" s="90">
        <f t="shared" si="1"/>
        <v>4.6153846153846132</v>
      </c>
      <c r="M32" s="106">
        <f>IFERROR(K32/VLOOKUP(H32,Table1[[#All],[DRG]:[Adjusted Cost]],8,0),0)</f>
        <v>3.61076506100441E-3</v>
      </c>
    </row>
    <row r="33" spans="1:13">
      <c r="A33" s="119" t="s">
        <v>1666</v>
      </c>
      <c r="B33" s="120" t="s">
        <v>1667</v>
      </c>
      <c r="C33" s="120"/>
      <c r="D33" s="120"/>
      <c r="E33" s="121"/>
      <c r="H33" s="20">
        <f t="shared" si="0"/>
        <v>14102</v>
      </c>
      <c r="I33" s="21" t="s">
        <v>869</v>
      </c>
      <c r="J33" s="89">
        <v>53.451661538461536</v>
      </c>
      <c r="K33" s="89">
        <v>1536.349678564532</v>
      </c>
      <c r="L33" s="89">
        <f t="shared" si="1"/>
        <v>1482.8980170260704</v>
      </c>
      <c r="M33" s="105">
        <f>IFERROR(K33/VLOOKUP(H33,Table1[[#All],[DRG]:[Adjusted Cost]],8,0),0)</f>
        <v>7.661738755624041E-2</v>
      </c>
    </row>
    <row r="34" spans="1:13">
      <c r="A34" s="119" t="s">
        <v>1668</v>
      </c>
      <c r="B34" s="120" t="s">
        <v>1669</v>
      </c>
      <c r="C34" s="120"/>
      <c r="D34" s="120"/>
      <c r="E34" s="121"/>
      <c r="H34" s="20">
        <f t="shared" si="0"/>
        <v>14103</v>
      </c>
      <c r="I34" s="21" t="s">
        <v>870</v>
      </c>
      <c r="J34" s="90">
        <v>445.34039411764707</v>
      </c>
      <c r="K34" s="90">
        <v>2595.2488935382944</v>
      </c>
      <c r="L34" s="90">
        <f t="shared" si="1"/>
        <v>2149.9084994206473</v>
      </c>
      <c r="M34" s="106">
        <f>IFERROR(K34/VLOOKUP(H34,Table1[[#All],[DRG]:[Adjusted Cost]],8,0),0)</f>
        <v>6.3540226117951598E-2</v>
      </c>
    </row>
    <row r="35" spans="1:13">
      <c r="A35" s="119" t="s">
        <v>1670</v>
      </c>
      <c r="B35" s="120" t="s">
        <v>1671</v>
      </c>
      <c r="C35" s="120"/>
      <c r="D35" s="120"/>
      <c r="E35" s="121"/>
      <c r="H35" s="20">
        <f t="shared" si="0"/>
        <v>14111</v>
      </c>
      <c r="I35" s="21" t="s">
        <v>871</v>
      </c>
      <c r="J35" s="89">
        <v>12.692307692307692</v>
      </c>
      <c r="K35" s="89">
        <v>1578.5377675603827</v>
      </c>
      <c r="L35" s="89">
        <f t="shared" si="1"/>
        <v>1565.8454598680751</v>
      </c>
      <c r="M35" s="105">
        <f>IFERROR(K35/VLOOKUP(H35,Table1[[#All],[DRG]:[Adjusted Cost]],8,0),0)</f>
        <v>0.11496752222785131</v>
      </c>
    </row>
    <row r="36" spans="1:13">
      <c r="A36" s="119" t="s">
        <v>1672</v>
      </c>
      <c r="B36" s="120" t="s">
        <v>1673</v>
      </c>
      <c r="C36" s="120"/>
      <c r="D36" s="120"/>
      <c r="E36" s="121"/>
      <c r="H36" s="20">
        <f t="shared" si="0"/>
        <v>14112</v>
      </c>
      <c r="I36" s="21" t="s">
        <v>872</v>
      </c>
      <c r="J36" s="90">
        <v>279.62211818181817</v>
      </c>
      <c r="K36" s="90">
        <v>857.64955602087139</v>
      </c>
      <c r="L36" s="90">
        <f t="shared" si="1"/>
        <v>578.02743783905316</v>
      </c>
      <c r="M36" s="106">
        <f>IFERROR(K36/VLOOKUP(H36,Table1[[#All],[DRG]:[Adjusted Cost]],8,0),0)</f>
        <v>5.5371634690513143E-2</v>
      </c>
    </row>
    <row r="37" spans="1:13">
      <c r="A37" s="119" t="s">
        <v>1674</v>
      </c>
      <c r="B37" s="120" t="s">
        <v>1675</v>
      </c>
      <c r="C37" s="120"/>
      <c r="D37" s="120"/>
      <c r="E37" s="121"/>
      <c r="H37" s="20">
        <f t="shared" si="0"/>
        <v>14113</v>
      </c>
      <c r="I37" s="21" t="s">
        <v>873</v>
      </c>
      <c r="J37" s="89">
        <v>382.25188448275861</v>
      </c>
      <c r="K37" s="89">
        <v>1184.6193071274467</v>
      </c>
      <c r="L37" s="89">
        <f t="shared" si="1"/>
        <v>802.36742264468808</v>
      </c>
      <c r="M37" s="105">
        <f>IFERROR(K37/VLOOKUP(H37,Table1[[#All],[DRG]:[Adjusted Cost]],8,0),0)</f>
        <v>3.8851019602085125E-2</v>
      </c>
    </row>
    <row r="38" spans="1:13">
      <c r="A38" s="119" t="s">
        <v>1676</v>
      </c>
      <c r="B38" s="120" t="s">
        <v>1677</v>
      </c>
      <c r="C38" s="120"/>
      <c r="D38" s="120"/>
      <c r="E38" s="121"/>
      <c r="H38" s="20">
        <f t="shared" si="0"/>
        <v>14121</v>
      </c>
      <c r="I38" s="21" t="s">
        <v>874</v>
      </c>
      <c r="J38" s="90">
        <v>0</v>
      </c>
      <c r="K38" s="90">
        <v>15.457573318787585</v>
      </c>
      <c r="L38" s="90">
        <f t="shared" si="1"/>
        <v>15.457573318787585</v>
      </c>
      <c r="M38" s="106">
        <f>IFERROR(K38/VLOOKUP(H38,Table1[[#All],[DRG]:[Adjusted Cost]],8,0),0)</f>
        <v>2.5331082817862493E-3</v>
      </c>
    </row>
    <row r="39" spans="1:13">
      <c r="A39" s="119" t="s">
        <v>1678</v>
      </c>
      <c r="B39" s="120" t="s">
        <v>1679</v>
      </c>
      <c r="C39" s="120"/>
      <c r="D39" s="120"/>
      <c r="E39" s="121"/>
      <c r="H39" s="20">
        <f t="shared" si="0"/>
        <v>14122</v>
      </c>
      <c r="I39" s="21" t="s">
        <v>875</v>
      </c>
      <c r="J39" s="89">
        <v>0</v>
      </c>
      <c r="K39" s="89">
        <v>0</v>
      </c>
      <c r="L39" s="89">
        <f t="shared" si="1"/>
        <v>0</v>
      </c>
      <c r="M39" s="105">
        <f>IFERROR(K39/VLOOKUP(H39,Table1[[#All],[DRG]:[Adjusted Cost]],8,0),0)</f>
        <v>0</v>
      </c>
    </row>
    <row r="40" spans="1:13">
      <c r="A40" s="119" t="s">
        <v>1680</v>
      </c>
      <c r="B40" s="120" t="s">
        <v>1681</v>
      </c>
      <c r="C40" s="120"/>
      <c r="D40" s="120"/>
      <c r="E40" s="121"/>
      <c r="H40" s="20">
        <f t="shared" si="0"/>
        <v>14123</v>
      </c>
      <c r="I40" s="21" t="s">
        <v>876</v>
      </c>
      <c r="J40" s="90">
        <v>485.78196666666668</v>
      </c>
      <c r="K40" s="90">
        <v>485.78196666666668</v>
      </c>
      <c r="L40" s="90">
        <f t="shared" si="1"/>
        <v>0</v>
      </c>
      <c r="M40" s="106">
        <f>IFERROR(K40/VLOOKUP(H40,Table1[[#All],[DRG]:[Adjusted Cost]],8,0),0)</f>
        <v>2.0175407955846443E-2</v>
      </c>
    </row>
    <row r="41" spans="1:13">
      <c r="A41" s="119" t="s">
        <v>1682</v>
      </c>
      <c r="B41" s="120" t="s">
        <v>1683</v>
      </c>
      <c r="C41" s="120"/>
      <c r="D41" s="120"/>
      <c r="E41" s="121"/>
      <c r="H41" s="20">
        <f t="shared" si="0"/>
        <v>14131</v>
      </c>
      <c r="I41" s="21" t="s">
        <v>877</v>
      </c>
      <c r="J41" s="89">
        <v>209.11606</v>
      </c>
      <c r="K41" s="89">
        <v>920.95763796848576</v>
      </c>
      <c r="L41" s="89">
        <f t="shared" si="1"/>
        <v>711.84157796848581</v>
      </c>
      <c r="M41" s="105">
        <f>IFERROR(K41/VLOOKUP(H41,Table1[[#All],[DRG]:[Adjusted Cost]],8,0),0)</f>
        <v>6.2833383922258859E-2</v>
      </c>
    </row>
    <row r="42" spans="1:13">
      <c r="A42" s="119" t="s">
        <v>1684</v>
      </c>
      <c r="B42" s="120" t="s">
        <v>1685</v>
      </c>
      <c r="C42" s="120"/>
      <c r="D42" s="120"/>
      <c r="E42" s="121"/>
      <c r="H42" s="20">
        <f t="shared" si="0"/>
        <v>14132</v>
      </c>
      <c r="I42" s="21" t="s">
        <v>878</v>
      </c>
      <c r="J42" s="90">
        <v>44.389828813559326</v>
      </c>
      <c r="K42" s="90">
        <v>48.361207999841533</v>
      </c>
      <c r="L42" s="90">
        <f t="shared" si="1"/>
        <v>3.9713791862822063</v>
      </c>
      <c r="M42" s="106">
        <f>IFERROR(K42/VLOOKUP(H42,Table1[[#All],[DRG]:[Adjusted Cost]],8,0),0)</f>
        <v>2.9851399983118689E-3</v>
      </c>
    </row>
    <row r="43" spans="1:13">
      <c r="A43" s="119" t="s">
        <v>1686</v>
      </c>
      <c r="B43" s="120" t="s">
        <v>1687</v>
      </c>
      <c r="C43" s="120"/>
      <c r="D43" s="120"/>
      <c r="E43" s="121"/>
      <c r="H43" s="20">
        <f t="shared" si="0"/>
        <v>14133</v>
      </c>
      <c r="I43" s="21" t="s">
        <v>879</v>
      </c>
      <c r="J43" s="89">
        <v>1146.4912438356164</v>
      </c>
      <c r="K43" s="89">
        <v>2703.4649273682548</v>
      </c>
      <c r="L43" s="89">
        <f t="shared" si="1"/>
        <v>1556.9736835326385</v>
      </c>
      <c r="M43" s="105">
        <f>IFERROR(K43/VLOOKUP(H43,Table1[[#All],[DRG]:[Adjusted Cost]],8,0),0)</f>
        <v>4.8939599289628939E-2</v>
      </c>
    </row>
    <row r="44" spans="1:13">
      <c r="A44" s="119" t="s">
        <v>1688</v>
      </c>
      <c r="B44" s="120" t="s">
        <v>1689</v>
      </c>
      <c r="C44" s="120"/>
      <c r="D44" s="120"/>
      <c r="E44" s="121"/>
      <c r="H44" s="20">
        <f t="shared" si="0"/>
        <v>14141</v>
      </c>
      <c r="I44" s="21" t="s">
        <v>880</v>
      </c>
      <c r="J44" s="90">
        <v>47.878467763157893</v>
      </c>
      <c r="K44" s="90">
        <v>47.878467763157893</v>
      </c>
      <c r="L44" s="90">
        <f t="shared" si="1"/>
        <v>0</v>
      </c>
      <c r="M44" s="106">
        <f>IFERROR(K44/VLOOKUP(H44,Table1[[#All],[DRG]:[Adjusted Cost]],8,0),0)</f>
        <v>7.6614375426793521E-3</v>
      </c>
    </row>
    <row r="45" spans="1:13">
      <c r="A45" s="119" t="s">
        <v>1690</v>
      </c>
      <c r="B45" s="120" t="s">
        <v>1691</v>
      </c>
      <c r="C45" s="120"/>
      <c r="D45" s="120"/>
      <c r="E45" s="121"/>
      <c r="H45" s="20">
        <f t="shared" si="0"/>
        <v>14142</v>
      </c>
      <c r="I45" s="21" t="s">
        <v>881</v>
      </c>
      <c r="J45" s="89">
        <v>139.31338085106384</v>
      </c>
      <c r="K45" s="89">
        <v>139.31338085106384</v>
      </c>
      <c r="L45" s="89">
        <f t="shared" si="1"/>
        <v>0</v>
      </c>
      <c r="M45" s="105">
        <f>IFERROR(K45/VLOOKUP(H45,Table1[[#All],[DRG]:[Adjusted Cost]],8,0),0)</f>
        <v>1.3490728269779186E-2</v>
      </c>
    </row>
    <row r="46" spans="1:13">
      <c r="A46" s="119" t="s">
        <v>1692</v>
      </c>
      <c r="B46" s="120" t="s">
        <v>1693</v>
      </c>
      <c r="C46" s="120"/>
      <c r="D46" s="120"/>
      <c r="E46" s="121"/>
      <c r="H46" s="20">
        <f t="shared" si="0"/>
        <v>14143</v>
      </c>
      <c r="I46" s="21" t="s">
        <v>882</v>
      </c>
      <c r="J46" s="90">
        <v>294.14752151898733</v>
      </c>
      <c r="K46" s="90">
        <v>394.42671080451572</v>
      </c>
      <c r="L46" s="90">
        <f t="shared" si="1"/>
        <v>100.27918928552839</v>
      </c>
      <c r="M46" s="106">
        <f>IFERROR(K46/VLOOKUP(H46,Table1[[#All],[DRG]:[Adjusted Cost]],8,0),0)</f>
        <v>1.4086493655319294E-2</v>
      </c>
    </row>
    <row r="47" spans="1:13">
      <c r="A47" s="119" t="s">
        <v>1694</v>
      </c>
      <c r="B47" s="120" t="s">
        <v>1695</v>
      </c>
      <c r="C47" s="120"/>
      <c r="D47" s="120"/>
      <c r="E47" s="121"/>
      <c r="H47" s="20">
        <f t="shared" si="0"/>
        <v>14151</v>
      </c>
      <c r="I47" s="21" t="s">
        <v>883</v>
      </c>
      <c r="J47" s="89">
        <v>42.795337500000002</v>
      </c>
      <c r="K47" s="89">
        <v>42.795337500000002</v>
      </c>
      <c r="L47" s="89">
        <f t="shared" si="1"/>
        <v>0</v>
      </c>
      <c r="M47" s="105">
        <f>IFERROR(K47/VLOOKUP(H47,Table1[[#All],[DRG]:[Adjusted Cost]],8,0),0)</f>
        <v>9.4662092044795424E-3</v>
      </c>
    </row>
    <row r="48" spans="1:13">
      <c r="A48" s="119" t="s">
        <v>1696</v>
      </c>
      <c r="B48" s="120" t="s">
        <v>1697</v>
      </c>
      <c r="C48" s="120"/>
      <c r="D48" s="120"/>
      <c r="E48" s="121"/>
      <c r="H48" s="20">
        <f t="shared" si="0"/>
        <v>14152</v>
      </c>
      <c r="I48" s="21" t="s">
        <v>884</v>
      </c>
      <c r="J48" s="90">
        <v>0</v>
      </c>
      <c r="K48" s="90">
        <v>1.6092101214058181</v>
      </c>
      <c r="L48" s="90">
        <f t="shared" si="1"/>
        <v>1.6092101214058181</v>
      </c>
      <c r="M48" s="106">
        <f>IFERROR(K48/VLOOKUP(H48,Table1[[#All],[DRG]:[Adjusted Cost]],8,0),0)</f>
        <v>1.983063100858939E-4</v>
      </c>
    </row>
    <row r="49" spans="1:13">
      <c r="A49" s="119" t="s">
        <v>1698</v>
      </c>
      <c r="B49" s="120" t="s">
        <v>1699</v>
      </c>
      <c r="C49" s="120"/>
      <c r="D49" s="120"/>
      <c r="E49" s="121"/>
      <c r="H49" s="20">
        <f t="shared" si="0"/>
        <v>14153</v>
      </c>
      <c r="I49" s="21" t="s">
        <v>885</v>
      </c>
      <c r="J49" s="89">
        <v>1155.3023799999999</v>
      </c>
      <c r="K49" s="89">
        <v>2389.9047735200165</v>
      </c>
      <c r="L49" s="89">
        <f t="shared" si="1"/>
        <v>1234.6023935200167</v>
      </c>
      <c r="M49" s="105">
        <f>IFERROR(K49/VLOOKUP(H49,Table1[[#All],[DRG]:[Adjusted Cost]],8,0),0)</f>
        <v>7.0549423975075465E-2</v>
      </c>
    </row>
    <row r="50" spans="1:13">
      <c r="A50" s="122" t="s">
        <v>1700</v>
      </c>
      <c r="B50" s="123" t="s">
        <v>1701</v>
      </c>
      <c r="C50" s="123"/>
      <c r="D50" s="123"/>
      <c r="E50" s="124"/>
      <c r="H50" s="20">
        <f t="shared" si="0"/>
        <v>14161</v>
      </c>
      <c r="I50" s="21" t="s">
        <v>886</v>
      </c>
      <c r="J50" s="90">
        <v>2.6234689655172416</v>
      </c>
      <c r="K50" s="90">
        <v>2.6234689655172416</v>
      </c>
      <c r="L50" s="90">
        <f t="shared" si="1"/>
        <v>0</v>
      </c>
      <c r="M50" s="106">
        <f>IFERROR(K50/VLOOKUP(H50,Table1[[#All],[DRG]:[Adjusted Cost]],8,0),0)</f>
        <v>5.7015611976994835E-4</v>
      </c>
    </row>
    <row r="51" spans="1:13">
      <c r="A51" s="109"/>
      <c r="B51" s="108"/>
      <c r="C51" s="108"/>
      <c r="D51" s="108"/>
      <c r="E51" s="108"/>
      <c r="H51" s="20">
        <f t="shared" si="0"/>
        <v>14162</v>
      </c>
      <c r="I51" s="21" t="s">
        <v>887</v>
      </c>
      <c r="J51" s="89">
        <v>40.199421875000006</v>
      </c>
      <c r="K51" s="89">
        <v>55.430715533442878</v>
      </c>
      <c r="L51" s="89">
        <f t="shared" si="1"/>
        <v>15.231293658442873</v>
      </c>
      <c r="M51" s="105">
        <f>IFERROR(K51/VLOOKUP(H51,Table1[[#All],[DRG]:[Adjusted Cost]],8,0),0)</f>
        <v>8.4316784393512183E-3</v>
      </c>
    </row>
    <row r="52" spans="1:13">
      <c r="H52" s="20">
        <f t="shared" si="0"/>
        <v>14163</v>
      </c>
      <c r="I52" s="21" t="s">
        <v>888</v>
      </c>
      <c r="J52" s="90">
        <v>184.61044615384617</v>
      </c>
      <c r="K52" s="90">
        <v>205.47599018824872</v>
      </c>
      <c r="L52" s="90">
        <f t="shared" si="1"/>
        <v>20.865544034402546</v>
      </c>
      <c r="M52" s="106">
        <f>IFERROR(K52/VLOOKUP(H52,Table1[[#All],[DRG]:[Adjusted Cost]],8,0),0)</f>
        <v>2.1234438265265273E-2</v>
      </c>
    </row>
    <row r="53" spans="1:13">
      <c r="H53" s="20">
        <f t="shared" si="0"/>
        <v>14171</v>
      </c>
      <c r="I53" s="21" t="s">
        <v>889</v>
      </c>
      <c r="J53" s="89">
        <v>106.36072280701755</v>
      </c>
      <c r="K53" s="89">
        <v>118.41008135805892</v>
      </c>
      <c r="L53" s="89">
        <f t="shared" si="1"/>
        <v>12.049358551041365</v>
      </c>
      <c r="M53" s="105">
        <f>IFERROR(K53/VLOOKUP(H53,Table1[[#All],[DRG]:[Adjusted Cost]],8,0),0)</f>
        <v>1.1712191285151167E-2</v>
      </c>
    </row>
    <row r="54" spans="1:13">
      <c r="H54" s="20">
        <f t="shared" si="0"/>
        <v>14172</v>
      </c>
      <c r="I54" s="21" t="s">
        <v>890</v>
      </c>
      <c r="J54" s="90">
        <v>1879.8892612244895</v>
      </c>
      <c r="K54" s="90">
        <v>3526.6243663553291</v>
      </c>
      <c r="L54" s="90">
        <f t="shared" si="1"/>
        <v>1646.7351051308397</v>
      </c>
      <c r="M54" s="106">
        <f>IFERROR(K54/VLOOKUP(H54,Table1[[#All],[DRG]:[Adjusted Cost]],8,0),0)</f>
        <v>0.21152346363621682</v>
      </c>
    </row>
    <row r="55" spans="1:13">
      <c r="H55" s="20">
        <f t="shared" si="0"/>
        <v>14173</v>
      </c>
      <c r="I55" s="21" t="s">
        <v>891</v>
      </c>
      <c r="J55" s="89">
        <v>91.24541428571429</v>
      </c>
      <c r="K55" s="89">
        <v>100.83621267278259</v>
      </c>
      <c r="L55" s="89">
        <f t="shared" si="1"/>
        <v>9.590798387068304</v>
      </c>
      <c r="M55" s="105">
        <f>IFERROR(K55/VLOOKUP(H55,Table1[[#All],[DRG]:[Adjusted Cost]],8,0),0)</f>
        <v>5.9664850337676481E-3</v>
      </c>
    </row>
    <row r="56" spans="1:13">
      <c r="H56" s="20">
        <f t="shared" si="0"/>
        <v>14181</v>
      </c>
      <c r="I56" s="21" t="s">
        <v>892</v>
      </c>
      <c r="J56" s="90">
        <v>90.748107692307698</v>
      </c>
      <c r="K56" s="90">
        <v>90.748107692307698</v>
      </c>
      <c r="L56" s="90">
        <f t="shared" si="1"/>
        <v>0</v>
      </c>
      <c r="M56" s="106">
        <f>IFERROR(K56/VLOOKUP(H56,Table1[[#All],[DRG]:[Adjusted Cost]],8,0),0)</f>
        <v>8.0157913601223586E-3</v>
      </c>
    </row>
    <row r="57" spans="1:13">
      <c r="H57" s="20">
        <f t="shared" si="0"/>
        <v>14182</v>
      </c>
      <c r="I57" s="21" t="s">
        <v>893</v>
      </c>
      <c r="J57" s="89">
        <v>298.125</v>
      </c>
      <c r="K57" s="89">
        <v>298.125</v>
      </c>
      <c r="L57" s="89">
        <f t="shared" si="1"/>
        <v>0</v>
      </c>
      <c r="M57" s="105">
        <f>IFERROR(K57/VLOOKUP(H57,Table1[[#All],[DRG]:[Adjusted Cost]],8,0),0)</f>
        <v>9.2007704398574044E-3</v>
      </c>
    </row>
    <row r="58" spans="1:13">
      <c r="H58" s="20">
        <f t="shared" si="0"/>
        <v>14183</v>
      </c>
      <c r="I58" s="21" t="s">
        <v>894</v>
      </c>
      <c r="J58" s="90">
        <v>278.48685769230769</v>
      </c>
      <c r="K58" s="90">
        <v>319.92119352965631</v>
      </c>
      <c r="L58" s="90">
        <f t="shared" si="1"/>
        <v>41.434335837348613</v>
      </c>
      <c r="M58" s="106">
        <f>IFERROR(K58/VLOOKUP(H58,Table1[[#All],[DRG]:[Adjusted Cost]],8,0),0)</f>
        <v>1.3335692543717125E-2</v>
      </c>
    </row>
    <row r="59" spans="1:13">
      <c r="H59" s="20">
        <f t="shared" si="0"/>
        <v>14191</v>
      </c>
      <c r="I59" s="21" t="s">
        <v>895</v>
      </c>
      <c r="J59" s="89">
        <v>9.9</v>
      </c>
      <c r="K59" s="89">
        <v>23.364795906407846</v>
      </c>
      <c r="L59" s="89">
        <f t="shared" si="1"/>
        <v>13.464795906407845</v>
      </c>
      <c r="M59" s="105">
        <f>IFERROR(K59/VLOOKUP(H59,Table1[[#All],[DRG]:[Adjusted Cost]],8,0),0)</f>
        <v>1.1640482204289826E-3</v>
      </c>
    </row>
    <row r="60" spans="1:13">
      <c r="H60" s="20">
        <f t="shared" si="0"/>
        <v>14192</v>
      </c>
      <c r="I60" s="21" t="s">
        <v>896</v>
      </c>
      <c r="J60" s="90">
        <v>32.831468000000001</v>
      </c>
      <c r="K60" s="90">
        <v>58.071026347728768</v>
      </c>
      <c r="L60" s="90">
        <f t="shared" si="1"/>
        <v>25.239558347728767</v>
      </c>
      <c r="M60" s="106">
        <f>IFERROR(K60/VLOOKUP(H60,Table1[[#All],[DRG]:[Adjusted Cost]],8,0),0)</f>
        <v>3.9115235027361471E-3</v>
      </c>
    </row>
    <row r="61" spans="1:13">
      <c r="H61" s="20">
        <f t="shared" si="0"/>
        <v>14193</v>
      </c>
      <c r="I61" s="21" t="s">
        <v>897</v>
      </c>
      <c r="J61" s="89">
        <v>140.74243243243245</v>
      </c>
      <c r="K61" s="89">
        <v>151.7182156572203</v>
      </c>
      <c r="L61" s="89">
        <f t="shared" si="1"/>
        <v>10.975783224787847</v>
      </c>
      <c r="M61" s="105">
        <f>IFERROR(K61/VLOOKUP(H61,Table1[[#All],[DRG]:[Adjusted Cost]],8,0),0)</f>
        <v>3.4753828427122498E-3</v>
      </c>
    </row>
    <row r="62" spans="1:13">
      <c r="H62" s="20">
        <f t="shared" si="0"/>
        <v>14201</v>
      </c>
      <c r="I62" s="21" t="s">
        <v>898</v>
      </c>
      <c r="J62" s="90">
        <v>7.1325562500000004</v>
      </c>
      <c r="K62" s="90">
        <v>7.1325562500000004</v>
      </c>
      <c r="L62" s="90">
        <f t="shared" si="1"/>
        <v>0</v>
      </c>
      <c r="M62" s="106">
        <f>IFERROR(K62/VLOOKUP(H62,Table1[[#All],[DRG]:[Adjusted Cost]],8,0),0)</f>
        <v>1.2446962779756134E-3</v>
      </c>
    </row>
    <row r="63" spans="1:13">
      <c r="H63" s="20">
        <f t="shared" si="0"/>
        <v>14202</v>
      </c>
      <c r="I63" s="21" t="s">
        <v>899</v>
      </c>
      <c r="J63" s="89">
        <v>0</v>
      </c>
      <c r="K63" s="89">
        <v>0</v>
      </c>
      <c r="L63" s="89">
        <f t="shared" si="1"/>
        <v>0</v>
      </c>
      <c r="M63" s="105">
        <f>IFERROR(K63/VLOOKUP(H63,Table1[[#All],[DRG]:[Adjusted Cost]],8,0),0)</f>
        <v>0</v>
      </c>
    </row>
    <row r="64" spans="1:13">
      <c r="H64" s="20">
        <f t="shared" si="0"/>
        <v>14203</v>
      </c>
      <c r="I64" s="21" t="s">
        <v>1584</v>
      </c>
      <c r="J64" s="90">
        <v>0</v>
      </c>
      <c r="K64" s="90">
        <v>0</v>
      </c>
      <c r="L64" s="90">
        <f t="shared" si="1"/>
        <v>0</v>
      </c>
      <c r="M64" s="106">
        <f>IFERROR(K64/VLOOKUP(H64,Table1[[#All],[DRG]:[Adjusted Cost]],8,0),0)</f>
        <v>0</v>
      </c>
    </row>
    <row r="65" spans="8:13">
      <c r="H65" s="20">
        <f t="shared" si="0"/>
        <v>14211</v>
      </c>
      <c r="I65" s="21" t="s">
        <v>900</v>
      </c>
      <c r="J65" s="89">
        <v>28.530225000000002</v>
      </c>
      <c r="K65" s="89">
        <v>28.530225000000002</v>
      </c>
      <c r="L65" s="89">
        <f t="shared" si="1"/>
        <v>0</v>
      </c>
      <c r="M65" s="105">
        <f>IFERROR(K65/VLOOKUP(H65,Table1[[#All],[DRG]:[Adjusted Cost]],8,0),0)</f>
        <v>8.8472560500601899E-3</v>
      </c>
    </row>
    <row r="66" spans="8:13">
      <c r="H66" s="20">
        <f t="shared" si="0"/>
        <v>14212</v>
      </c>
      <c r="I66" s="21" t="s">
        <v>901</v>
      </c>
      <c r="J66" s="90">
        <v>214.359816</v>
      </c>
      <c r="K66" s="90">
        <v>214.359816</v>
      </c>
      <c r="L66" s="90">
        <f t="shared" si="1"/>
        <v>0</v>
      </c>
      <c r="M66" s="106">
        <f>IFERROR(K66/VLOOKUP(H66,Table1[[#All],[DRG]:[Adjusted Cost]],8,0),0)</f>
        <v>3.3358313035440387E-2</v>
      </c>
    </row>
    <row r="67" spans="8:13">
      <c r="H67" s="20">
        <f t="shared" si="0"/>
        <v>14213</v>
      </c>
      <c r="I67" s="21" t="s">
        <v>902</v>
      </c>
      <c r="J67" s="89">
        <v>1479.8134833333334</v>
      </c>
      <c r="K67" s="89">
        <v>1544.7018908146965</v>
      </c>
      <c r="L67" s="89">
        <f t="shared" si="1"/>
        <v>64.888407481363174</v>
      </c>
      <c r="M67" s="105">
        <f>IFERROR(K67/VLOOKUP(H67,Table1[[#All],[DRG]:[Adjusted Cost]],8,0),0)</f>
        <v>3.5016377227008948E-2</v>
      </c>
    </row>
    <row r="68" spans="8:13">
      <c r="H68" s="20">
        <f t="shared" si="0"/>
        <v>14221</v>
      </c>
      <c r="I68" s="21" t="s">
        <v>903</v>
      </c>
      <c r="J68" s="90">
        <v>36.569001649175405</v>
      </c>
      <c r="K68" s="90">
        <v>36.569001649175405</v>
      </c>
      <c r="L68" s="90">
        <f t="shared" si="1"/>
        <v>0</v>
      </c>
      <c r="M68" s="106">
        <f>IFERROR(K68/VLOOKUP(H68,Table1[[#All],[DRG]:[Adjusted Cost]],8,0),0)</f>
        <v>1.4215185772647909E-2</v>
      </c>
    </row>
    <row r="69" spans="8:13">
      <c r="H69" s="20">
        <f t="shared" si="0"/>
        <v>14222</v>
      </c>
      <c r="I69" s="21" t="s">
        <v>904</v>
      </c>
      <c r="J69" s="89">
        <v>95.173077083333325</v>
      </c>
      <c r="K69" s="89">
        <v>95.173077083333325</v>
      </c>
      <c r="L69" s="89">
        <f t="shared" si="1"/>
        <v>0</v>
      </c>
      <c r="M69" s="105">
        <f>IFERROR(K69/VLOOKUP(H69,Table1[[#All],[DRG]:[Adjusted Cost]],8,0),0)</f>
        <v>2.0233209756627245E-2</v>
      </c>
    </row>
    <row r="70" spans="8:13">
      <c r="H70" s="20">
        <f t="shared" si="0"/>
        <v>14223</v>
      </c>
      <c r="I70" s="21" t="s">
        <v>905</v>
      </c>
      <c r="J70" s="90">
        <v>163.71823779527557</v>
      </c>
      <c r="K70" s="90">
        <v>202.53047307636936</v>
      </c>
      <c r="L70" s="90">
        <f t="shared" si="1"/>
        <v>38.812235281093791</v>
      </c>
      <c r="M70" s="106">
        <f>IFERROR(K70/VLOOKUP(H70,Table1[[#All],[DRG]:[Adjusted Cost]],8,0),0)</f>
        <v>1.909881219537193E-2</v>
      </c>
    </row>
    <row r="71" spans="8:13">
      <c r="H71" s="20">
        <f t="shared" si="0"/>
        <v>14231</v>
      </c>
      <c r="I71" s="21" t="s">
        <v>906</v>
      </c>
      <c r="J71" s="89">
        <v>1.8653126315789474</v>
      </c>
      <c r="K71" s="89">
        <v>1.8653126315789474</v>
      </c>
      <c r="L71" s="89">
        <f t="shared" si="1"/>
        <v>0</v>
      </c>
      <c r="M71" s="105">
        <f>IFERROR(K71/VLOOKUP(H71,Table1[[#All],[DRG]:[Adjusted Cost]],8,0),0)</f>
        <v>6.6079797205755085E-4</v>
      </c>
    </row>
    <row r="72" spans="8:13">
      <c r="H72" s="20">
        <f t="shared" si="0"/>
        <v>14232</v>
      </c>
      <c r="I72" s="21" t="s">
        <v>907</v>
      </c>
      <c r="J72" s="90">
        <v>65.011210344827575</v>
      </c>
      <c r="K72" s="90">
        <v>74.553759122268346</v>
      </c>
      <c r="L72" s="90">
        <f t="shared" si="1"/>
        <v>9.5425487774407713</v>
      </c>
      <c r="M72" s="106">
        <f>IFERROR(K72/VLOOKUP(H72,Table1[[#All],[DRG]:[Adjusted Cost]],8,0),0)</f>
        <v>1.5278524631124332E-2</v>
      </c>
    </row>
    <row r="73" spans="8:13">
      <c r="H73" s="20">
        <f t="shared" si="0"/>
        <v>14233</v>
      </c>
      <c r="I73" s="21" t="s">
        <v>908</v>
      </c>
      <c r="J73" s="89">
        <v>103.125</v>
      </c>
      <c r="K73" s="89">
        <v>137.5</v>
      </c>
      <c r="L73" s="89">
        <f t="shared" si="1"/>
        <v>34.375</v>
      </c>
      <c r="M73" s="105">
        <f>IFERROR(K73/VLOOKUP(H73,Table1[[#All],[DRG]:[Adjusted Cost]],8,0),0)</f>
        <v>1.387108911152455E-2</v>
      </c>
    </row>
    <row r="74" spans="8:13">
      <c r="H74" s="20">
        <f t="shared" si="0"/>
        <v>14241</v>
      </c>
      <c r="I74" s="21" t="s">
        <v>909</v>
      </c>
      <c r="J74" s="90">
        <v>8.7016053691275168</v>
      </c>
      <c r="K74" s="90">
        <v>12.741001799808277</v>
      </c>
      <c r="L74" s="90">
        <f t="shared" si="1"/>
        <v>4.0393964306807604</v>
      </c>
      <c r="M74" s="106">
        <f>IFERROR(K74/VLOOKUP(H74,Table1[[#All],[DRG]:[Adjusted Cost]],8,0),0)</f>
        <v>3.5841504713188836E-3</v>
      </c>
    </row>
    <row r="75" spans="8:13">
      <c r="H75" s="20">
        <f t="shared" si="0"/>
        <v>14242</v>
      </c>
      <c r="I75" s="21" t="s">
        <v>910</v>
      </c>
      <c r="J75" s="89">
        <v>149.78313636363637</v>
      </c>
      <c r="K75" s="89">
        <v>944.46960053094404</v>
      </c>
      <c r="L75" s="89">
        <f t="shared" si="1"/>
        <v>794.68646416730769</v>
      </c>
      <c r="M75" s="105">
        <f>IFERROR(K75/VLOOKUP(H75,Table1[[#All],[DRG]:[Adjusted Cost]],8,0),0)</f>
        <v>8.0334020553820454E-2</v>
      </c>
    </row>
    <row r="76" spans="8:13">
      <c r="H76" s="20">
        <f t="shared" ref="H76:H139" si="2">VALUE(I76)</f>
        <v>14243</v>
      </c>
      <c r="I76" s="21" t="s">
        <v>911</v>
      </c>
      <c r="J76" s="90">
        <v>796.98835505617978</v>
      </c>
      <c r="K76" s="90">
        <v>2901.4523802706403</v>
      </c>
      <c r="L76" s="90">
        <f t="shared" ref="L76:L139" si="3">K76-J76</f>
        <v>2104.4640252144604</v>
      </c>
      <c r="M76" s="106">
        <f>IFERROR(K76/VLOOKUP(H76,Table1[[#All],[DRG]:[Adjusted Cost]],8,0),0)</f>
        <v>6.9579743425601942E-2</v>
      </c>
    </row>
    <row r="77" spans="8:13">
      <c r="H77" s="20">
        <f t="shared" si="2"/>
        <v>14251</v>
      </c>
      <c r="I77" s="21" t="s">
        <v>912</v>
      </c>
      <c r="J77" s="89">
        <v>0</v>
      </c>
      <c r="K77" s="89">
        <v>4.5314314371044935</v>
      </c>
      <c r="L77" s="89">
        <f t="shared" si="3"/>
        <v>4.5314314371044935</v>
      </c>
      <c r="M77" s="105">
        <f>IFERROR(K77/VLOOKUP(H77,Table1[[#All],[DRG]:[Adjusted Cost]],8,0),0)</f>
        <v>1.7618712452949785E-3</v>
      </c>
    </row>
    <row r="78" spans="8:13">
      <c r="H78" s="20">
        <f t="shared" si="2"/>
        <v>14252</v>
      </c>
      <c r="I78" s="21" t="s">
        <v>913</v>
      </c>
      <c r="J78" s="90">
        <v>38.888888888888886</v>
      </c>
      <c r="K78" s="90">
        <v>38.888888888888886</v>
      </c>
      <c r="L78" s="90">
        <f t="shared" si="3"/>
        <v>0</v>
      </c>
      <c r="M78" s="106">
        <f>IFERROR(K78/VLOOKUP(H78,Table1[[#All],[DRG]:[Adjusted Cost]],8,0),0)</f>
        <v>1.1301625701077376E-2</v>
      </c>
    </row>
    <row r="79" spans="8:13">
      <c r="H79" s="20">
        <f t="shared" si="2"/>
        <v>14253</v>
      </c>
      <c r="I79" s="21" t="s">
        <v>914</v>
      </c>
      <c r="J79" s="89">
        <v>0</v>
      </c>
      <c r="K79" s="89">
        <v>0</v>
      </c>
      <c r="L79" s="89">
        <f t="shared" si="3"/>
        <v>0</v>
      </c>
      <c r="M79" s="105">
        <f>IFERROR(K79/VLOOKUP(H79,Table1[[#All],[DRG]:[Adjusted Cost]],8,0),0)</f>
        <v>0</v>
      </c>
    </row>
    <row r="80" spans="8:13">
      <c r="H80" s="20">
        <f t="shared" si="2"/>
        <v>14261</v>
      </c>
      <c r="I80" s="21" t="s">
        <v>915</v>
      </c>
      <c r="J80" s="90">
        <v>374.54398348623857</v>
      </c>
      <c r="K80" s="90">
        <v>374.54398348623857</v>
      </c>
      <c r="L80" s="90">
        <f t="shared" si="3"/>
        <v>0</v>
      </c>
      <c r="M80" s="106">
        <f>IFERROR(K80/VLOOKUP(H80,Table1[[#All],[DRG]:[Adjusted Cost]],8,0),0)</f>
        <v>8.8229769818963064E-2</v>
      </c>
    </row>
    <row r="81" spans="8:13">
      <c r="H81" s="20">
        <f t="shared" si="2"/>
        <v>14262</v>
      </c>
      <c r="I81" s="21" t="s">
        <v>916</v>
      </c>
      <c r="J81" s="89">
        <v>54.077430120481928</v>
      </c>
      <c r="K81" s="89">
        <v>186.25119566015323</v>
      </c>
      <c r="L81" s="89">
        <f t="shared" si="3"/>
        <v>132.17376553967131</v>
      </c>
      <c r="M81" s="105">
        <f>IFERROR(K81/VLOOKUP(H81,Table1[[#All],[DRG]:[Adjusted Cost]],8,0),0)</f>
        <v>2.5113152812167781E-2</v>
      </c>
    </row>
    <row r="82" spans="8:13">
      <c r="H82" s="20">
        <f t="shared" si="2"/>
        <v>14263</v>
      </c>
      <c r="I82" s="21" t="s">
        <v>917</v>
      </c>
      <c r="J82" s="90">
        <v>216.84206829268291</v>
      </c>
      <c r="K82" s="90">
        <v>1051.6492840758456</v>
      </c>
      <c r="L82" s="90">
        <f t="shared" si="3"/>
        <v>834.80721578316263</v>
      </c>
      <c r="M82" s="106">
        <f>IFERROR(K82/VLOOKUP(H82,Table1[[#All],[DRG]:[Adjusted Cost]],8,0),0)</f>
        <v>5.7488980958183729E-2</v>
      </c>
    </row>
    <row r="83" spans="8:13">
      <c r="H83" s="20">
        <f t="shared" si="2"/>
        <v>21201</v>
      </c>
      <c r="I83" s="21" t="s">
        <v>918</v>
      </c>
      <c r="J83" s="89">
        <v>42.29567696969697</v>
      </c>
      <c r="K83" s="89">
        <v>42.29567696969697</v>
      </c>
      <c r="L83" s="89">
        <f t="shared" si="3"/>
        <v>0</v>
      </c>
      <c r="M83" s="105">
        <f>IFERROR(K83/VLOOKUP(H83,Table1[[#All],[DRG]:[Adjusted Cost]],8,0),0)</f>
        <v>1.1375444147993756E-2</v>
      </c>
    </row>
    <row r="84" spans="8:13">
      <c r="H84" s="20">
        <f t="shared" si="2"/>
        <v>21202</v>
      </c>
      <c r="I84" s="21" t="s">
        <v>919</v>
      </c>
      <c r="J84" s="90">
        <v>0</v>
      </c>
      <c r="K84" s="90">
        <v>16.092101214058182</v>
      </c>
      <c r="L84" s="90">
        <f t="shared" si="3"/>
        <v>16.092101214058182</v>
      </c>
      <c r="M84" s="106">
        <f>IFERROR(K84/VLOOKUP(H84,Table1[[#All],[DRG]:[Adjusted Cost]],8,0),0)</f>
        <v>8.5140951776857651E-4</v>
      </c>
    </row>
    <row r="85" spans="8:13">
      <c r="H85" s="20">
        <f t="shared" si="2"/>
        <v>21203</v>
      </c>
      <c r="I85" s="21" t="s">
        <v>920</v>
      </c>
      <c r="J85" s="89">
        <v>0</v>
      </c>
      <c r="K85" s="89">
        <v>40.230253035145452</v>
      </c>
      <c r="L85" s="89">
        <f t="shared" si="3"/>
        <v>40.230253035145452</v>
      </c>
      <c r="M85" s="105">
        <f>IFERROR(K85/VLOOKUP(H85,Table1[[#All],[DRG]:[Adjusted Cost]],8,0),0)</f>
        <v>2.8377535294043005E-3</v>
      </c>
    </row>
    <row r="86" spans="8:13">
      <c r="H86" s="20">
        <f t="shared" si="2"/>
        <v>21301</v>
      </c>
      <c r="I86" s="21" t="s">
        <v>921</v>
      </c>
      <c r="J86" s="90">
        <v>423.15896444444439</v>
      </c>
      <c r="K86" s="90">
        <v>423.15896444444439</v>
      </c>
      <c r="L86" s="90">
        <f t="shared" si="3"/>
        <v>0</v>
      </c>
      <c r="M86" s="106">
        <f>IFERROR(K86/VLOOKUP(H86,Table1[[#All],[DRG]:[Adjusted Cost]],8,0),0)</f>
        <v>7.9541349843795309E-2</v>
      </c>
    </row>
    <row r="87" spans="8:13">
      <c r="H87" s="20">
        <f t="shared" si="2"/>
        <v>21302</v>
      </c>
      <c r="I87" s="21" t="s">
        <v>922</v>
      </c>
      <c r="J87" s="89">
        <v>165.08209322033898</v>
      </c>
      <c r="K87" s="89">
        <v>379.07018178943827</v>
      </c>
      <c r="L87" s="89">
        <f t="shared" si="3"/>
        <v>213.98808856909929</v>
      </c>
      <c r="M87" s="105">
        <f>IFERROR(K87/VLOOKUP(H87,Table1[[#All],[DRG]:[Adjusted Cost]],8,0),0)</f>
        <v>4.4720123952128051E-2</v>
      </c>
    </row>
    <row r="88" spans="8:13">
      <c r="H88" s="20">
        <f t="shared" si="2"/>
        <v>21303</v>
      </c>
      <c r="I88" s="21" t="s">
        <v>923</v>
      </c>
      <c r="J88" s="90">
        <v>234.51048571428572</v>
      </c>
      <c r="K88" s="90">
        <v>475.25171730070332</v>
      </c>
      <c r="L88" s="90">
        <f t="shared" si="3"/>
        <v>240.7412315864176</v>
      </c>
      <c r="M88" s="106">
        <f>IFERROR(K88/VLOOKUP(H88,Table1[[#All],[DRG]:[Adjusted Cost]],8,0),0)</f>
        <v>4.7010059791616959E-2</v>
      </c>
    </row>
    <row r="89" spans="8:13">
      <c r="H89" s="20">
        <f t="shared" si="2"/>
        <v>24101</v>
      </c>
      <c r="I89" s="21" t="s">
        <v>924</v>
      </c>
      <c r="J89" s="89">
        <v>21.190546153846153</v>
      </c>
      <c r="K89" s="89">
        <v>36.191835364273409</v>
      </c>
      <c r="L89" s="89">
        <f t="shared" si="3"/>
        <v>15.001289210427256</v>
      </c>
      <c r="M89" s="105">
        <f>IFERROR(K89/VLOOKUP(H89,Table1[[#All],[DRG]:[Adjusted Cost]],8,0),0)</f>
        <v>8.1707770695444541E-3</v>
      </c>
    </row>
    <row r="90" spans="8:13">
      <c r="H90" s="20">
        <f t="shared" si="2"/>
        <v>24102</v>
      </c>
      <c r="I90" s="21" t="s">
        <v>925</v>
      </c>
      <c r="J90" s="90">
        <v>0</v>
      </c>
      <c r="K90" s="90">
        <v>10.850857813847696</v>
      </c>
      <c r="L90" s="90">
        <f t="shared" si="3"/>
        <v>10.850857813847696</v>
      </c>
      <c r="M90" s="106">
        <f>IFERROR(K90/VLOOKUP(H90,Table1[[#All],[DRG]:[Adjusted Cost]],8,0),0)</f>
        <v>1.845931743257133E-3</v>
      </c>
    </row>
    <row r="91" spans="8:13">
      <c r="H91" s="20">
        <f t="shared" si="2"/>
        <v>24103</v>
      </c>
      <c r="I91" s="21" t="s">
        <v>926</v>
      </c>
      <c r="J91" s="89">
        <v>393.125</v>
      </c>
      <c r="K91" s="89">
        <v>393.125</v>
      </c>
      <c r="L91" s="89">
        <f t="shared" si="3"/>
        <v>0</v>
      </c>
      <c r="M91" s="105">
        <f>IFERROR(K91/VLOOKUP(H91,Table1[[#All],[DRG]:[Adjusted Cost]],8,0),0)</f>
        <v>2.9484608951158061E-2</v>
      </c>
    </row>
    <row r="92" spans="8:13">
      <c r="H92" s="20">
        <f t="shared" si="2"/>
        <v>24111</v>
      </c>
      <c r="I92" s="21" t="s">
        <v>927</v>
      </c>
      <c r="J92" s="90">
        <v>0</v>
      </c>
      <c r="K92" s="90">
        <v>12.400980358683082</v>
      </c>
      <c r="L92" s="90">
        <f t="shared" si="3"/>
        <v>12.400980358683082</v>
      </c>
      <c r="M92" s="106">
        <f>IFERROR(K92/VLOOKUP(H92,Table1[[#All],[DRG]:[Adjusted Cost]],8,0),0)</f>
        <v>2.0084412701879099E-3</v>
      </c>
    </row>
    <row r="93" spans="8:13">
      <c r="H93" s="20">
        <f t="shared" si="2"/>
        <v>24112</v>
      </c>
      <c r="I93" s="21" t="s">
        <v>928</v>
      </c>
      <c r="J93" s="89">
        <v>0</v>
      </c>
      <c r="K93" s="89">
        <v>0</v>
      </c>
      <c r="L93" s="89">
        <f t="shared" si="3"/>
        <v>0</v>
      </c>
      <c r="M93" s="105">
        <f>IFERROR(K93/VLOOKUP(H93,Table1[[#All],[DRG]:[Adjusted Cost]],8,0),0)</f>
        <v>0</v>
      </c>
    </row>
    <row r="94" spans="8:13">
      <c r="H94" s="20">
        <f t="shared" si="2"/>
        <v>24113</v>
      </c>
      <c r="I94" s="21" t="s">
        <v>929</v>
      </c>
      <c r="J94" s="90">
        <v>0</v>
      </c>
      <c r="K94" s="90">
        <v>0</v>
      </c>
      <c r="L94" s="90">
        <f t="shared" si="3"/>
        <v>0</v>
      </c>
      <c r="M94" s="106">
        <f>IFERROR(K94/VLOOKUP(H94,Table1[[#All],[DRG]:[Adjusted Cost]],8,0),0)</f>
        <v>0</v>
      </c>
    </row>
    <row r="95" spans="8:13">
      <c r="H95" s="20">
        <f t="shared" si="2"/>
        <v>24121</v>
      </c>
      <c r="I95" s="21" t="s">
        <v>930</v>
      </c>
      <c r="J95" s="89">
        <v>144.60311472868219</v>
      </c>
      <c r="K95" s="89">
        <v>144.60311472868219</v>
      </c>
      <c r="L95" s="89">
        <f t="shared" si="3"/>
        <v>0</v>
      </c>
      <c r="M95" s="105">
        <f>IFERROR(K95/VLOOKUP(H95,Table1[[#All],[DRG]:[Adjusted Cost]],8,0),0)</f>
        <v>4.9815029675427287E-2</v>
      </c>
    </row>
    <row r="96" spans="8:13">
      <c r="H96" s="20">
        <f t="shared" si="2"/>
        <v>24122</v>
      </c>
      <c r="I96" s="21" t="s">
        <v>931</v>
      </c>
      <c r="J96" s="90">
        <v>0</v>
      </c>
      <c r="K96" s="90">
        <v>3.0946348488573423</v>
      </c>
      <c r="L96" s="90">
        <f t="shared" si="3"/>
        <v>3.0946348488573423</v>
      </c>
      <c r="M96" s="106">
        <f>IFERROR(K96/VLOOKUP(H96,Table1[[#All],[DRG]:[Adjusted Cost]],8,0),0)</f>
        <v>8.5272362882096524E-4</v>
      </c>
    </row>
    <row r="97" spans="8:14">
      <c r="H97" s="20">
        <f t="shared" si="2"/>
        <v>24123</v>
      </c>
      <c r="I97" s="21" t="s">
        <v>932</v>
      </c>
      <c r="J97" s="89">
        <v>295.62603809523813</v>
      </c>
      <c r="K97" s="89">
        <v>456.6035465145805</v>
      </c>
      <c r="L97" s="89">
        <f t="shared" si="3"/>
        <v>160.97750841934237</v>
      </c>
      <c r="M97" s="105">
        <f>IFERROR(K97/VLOOKUP(H97,Table1[[#All],[DRG]:[Adjusted Cost]],8,0),0)</f>
        <v>4.2682215708365424E-2</v>
      </c>
    </row>
    <row r="98" spans="8:14">
      <c r="H98" s="20">
        <f t="shared" si="2"/>
        <v>31101</v>
      </c>
      <c r="I98" s="21" t="s">
        <v>933</v>
      </c>
      <c r="J98" s="90">
        <v>0</v>
      </c>
      <c r="K98" s="90">
        <v>0</v>
      </c>
      <c r="L98" s="90">
        <f t="shared" si="3"/>
        <v>0</v>
      </c>
      <c r="M98" s="106">
        <f>IFERROR(K98/VLOOKUP(H98,Table1[[#All],[DRG]:[Adjusted Cost]],8,0),0)</f>
        <v>0</v>
      </c>
    </row>
    <row r="99" spans="8:14">
      <c r="H99" s="20">
        <f t="shared" si="2"/>
        <v>31102</v>
      </c>
      <c r="I99" s="21" t="s">
        <v>934</v>
      </c>
      <c r="J99" s="89">
        <v>0</v>
      </c>
      <c r="K99" s="89">
        <v>3482.4521577726214</v>
      </c>
      <c r="L99" s="89">
        <f t="shared" si="3"/>
        <v>3482.4521577726214</v>
      </c>
      <c r="M99" s="105">
        <f>IFERROR(K99/VLOOKUP(H99,Table1[[#All],[DRG]:[Adjusted Cost]],8,0),0)</f>
        <v>0.308731391251368</v>
      </c>
    </row>
    <row r="100" spans="8:14">
      <c r="H100" s="20">
        <f t="shared" si="2"/>
        <v>31103</v>
      </c>
      <c r="I100" s="21" t="s">
        <v>1585</v>
      </c>
      <c r="J100" s="90">
        <v>0</v>
      </c>
      <c r="K100" s="90">
        <v>0</v>
      </c>
      <c r="L100" s="90">
        <f t="shared" si="3"/>
        <v>0</v>
      </c>
      <c r="M100" s="106">
        <f>IFERROR(K100/VLOOKUP(H100,Table1[[#All],[DRG]:[Adjusted Cost]],8,0),0)</f>
        <v>0</v>
      </c>
    </row>
    <row r="101" spans="8:14">
      <c r="H101" s="20">
        <f t="shared" si="2"/>
        <v>31111</v>
      </c>
      <c r="I101" s="21" t="s">
        <v>935</v>
      </c>
      <c r="J101" s="89">
        <v>100152.15504597677</v>
      </c>
      <c r="K101" s="89">
        <v>107050.45816391887</v>
      </c>
      <c r="L101" s="89">
        <f t="shared" si="3"/>
        <v>6898.3031179420941</v>
      </c>
      <c r="M101" s="105">
        <f>IFERROR(K101/VLOOKUP(H101,Table1[[#All],[DRG]:[Adjusted Cost]],8,0),0)</f>
        <v>0.85829625746192728</v>
      </c>
    </row>
    <row r="102" spans="8:14">
      <c r="H102" s="20">
        <f t="shared" si="2"/>
        <v>31112</v>
      </c>
      <c r="I102" s="21" t="s">
        <v>936</v>
      </c>
      <c r="J102" s="90">
        <v>81456.435457260333</v>
      </c>
      <c r="K102" s="90">
        <v>84756.435457260333</v>
      </c>
      <c r="L102" s="90">
        <f t="shared" si="3"/>
        <v>3300</v>
      </c>
      <c r="M102" s="106">
        <f>IFERROR(K102/VLOOKUP(H102,Table1[[#All],[DRG]:[Adjusted Cost]],8,0),0)</f>
        <v>0.85499338751727549</v>
      </c>
    </row>
    <row r="103" spans="8:14">
      <c r="H103" s="20">
        <f t="shared" si="2"/>
        <v>31113</v>
      </c>
      <c r="I103" s="21" t="s">
        <v>1586</v>
      </c>
      <c r="J103" s="89">
        <v>109455.30870699999</v>
      </c>
      <c r="K103" s="89">
        <v>109636.34484565814</v>
      </c>
      <c r="L103" s="89">
        <f t="shared" si="3"/>
        <v>181.03613865814987</v>
      </c>
      <c r="M103" s="105">
        <f>IFERROR(K103/VLOOKUP(H103,Table1[[#All],[DRG]:[Adjusted Cost]],8,0),0)</f>
        <v>0.85021058551568562</v>
      </c>
      <c r="N103" s="91"/>
    </row>
    <row r="104" spans="8:14">
      <c r="H104" s="20">
        <f t="shared" si="2"/>
        <v>31121</v>
      </c>
      <c r="I104" s="21" t="s">
        <v>937</v>
      </c>
      <c r="J104" s="90">
        <v>665.03136319290456</v>
      </c>
      <c r="K104" s="90">
        <v>665.03136319290456</v>
      </c>
      <c r="L104" s="90">
        <f t="shared" si="3"/>
        <v>0</v>
      </c>
      <c r="M104" s="106">
        <f>IFERROR(K104/VLOOKUP(H104,Table1[[#All],[DRG]:[Adjusted Cost]],8,0),0)</f>
        <v>9.3377553831950316E-2</v>
      </c>
      <c r="N104" s="91"/>
    </row>
    <row r="105" spans="8:14">
      <c r="H105" s="20">
        <f t="shared" si="2"/>
        <v>31122</v>
      </c>
      <c r="I105" s="21" t="s">
        <v>938</v>
      </c>
      <c r="J105" s="89">
        <v>200.32714999999996</v>
      </c>
      <c r="K105" s="89">
        <v>1017.9750468122608</v>
      </c>
      <c r="L105" s="89">
        <f t="shared" si="3"/>
        <v>817.6478968122608</v>
      </c>
      <c r="M105" s="105">
        <f>IFERROR(K105/VLOOKUP(H105,Table1[[#All],[DRG]:[Adjusted Cost]],8,0),0)</f>
        <v>0.11695197783503186</v>
      </c>
      <c r="N105" s="91"/>
    </row>
    <row r="106" spans="8:14">
      <c r="H106" s="20">
        <f t="shared" si="2"/>
        <v>31123</v>
      </c>
      <c r="I106" s="21" t="s">
        <v>939</v>
      </c>
      <c r="J106" s="90">
        <v>700.36801538461543</v>
      </c>
      <c r="K106" s="90">
        <v>1247.6292786856638</v>
      </c>
      <c r="L106" s="90">
        <f t="shared" si="3"/>
        <v>547.26126330104842</v>
      </c>
      <c r="M106" s="106">
        <f>IFERROR(K106/VLOOKUP(H106,Table1[[#All],[DRG]:[Adjusted Cost]],8,0),0)</f>
        <v>7.1426796425752809E-2</v>
      </c>
    </row>
    <row r="107" spans="8:14">
      <c r="H107" s="20">
        <f t="shared" si="2"/>
        <v>31131</v>
      </c>
      <c r="I107" s="21" t="s">
        <v>940</v>
      </c>
      <c r="J107" s="89">
        <v>167.19746538461538</v>
      </c>
      <c r="K107" s="89">
        <v>167.19746538461538</v>
      </c>
      <c r="L107" s="89">
        <f t="shared" si="3"/>
        <v>0</v>
      </c>
      <c r="M107" s="105">
        <f>IFERROR(K107/VLOOKUP(H107,Table1[[#All],[DRG]:[Adjusted Cost]],8,0),0)</f>
        <v>3.3417147491694221E-2</v>
      </c>
    </row>
    <row r="108" spans="8:14">
      <c r="H108" s="20">
        <f t="shared" si="2"/>
        <v>31132</v>
      </c>
      <c r="I108" s="21" t="s">
        <v>941</v>
      </c>
      <c r="J108" s="90">
        <v>0</v>
      </c>
      <c r="K108" s="90">
        <v>0</v>
      </c>
      <c r="L108" s="90">
        <f t="shared" si="3"/>
        <v>0</v>
      </c>
      <c r="M108" s="106">
        <f>IFERROR(K108/VLOOKUP(H108,Table1[[#All],[DRG]:[Adjusted Cost]],8,0),0)</f>
        <v>0</v>
      </c>
    </row>
    <row r="109" spans="8:14">
      <c r="H109" s="20">
        <f t="shared" si="2"/>
        <v>31133</v>
      </c>
      <c r="I109" s="21" t="s">
        <v>1587</v>
      </c>
      <c r="J109" s="89">
        <v>0</v>
      </c>
      <c r="K109" s="89">
        <v>0</v>
      </c>
      <c r="L109" s="89">
        <f t="shared" si="3"/>
        <v>0</v>
      </c>
      <c r="M109" s="105">
        <f>IFERROR(K109/VLOOKUP(H109,Table1[[#All],[DRG]:[Adjusted Cost]],8,0),0)</f>
        <v>0</v>
      </c>
    </row>
    <row r="110" spans="8:14">
      <c r="H110" s="20">
        <f t="shared" si="2"/>
        <v>31141</v>
      </c>
      <c r="I110" s="21" t="s">
        <v>942</v>
      </c>
      <c r="J110" s="90">
        <v>0</v>
      </c>
      <c r="K110" s="90">
        <v>410.88349659193034</v>
      </c>
      <c r="L110" s="90">
        <f t="shared" si="3"/>
        <v>410.88349659193034</v>
      </c>
      <c r="M110" s="106">
        <f>IFERROR(K110/VLOOKUP(H110,Table1[[#All],[DRG]:[Adjusted Cost]],8,0),0)</f>
        <v>7.8706808086505001E-2</v>
      </c>
    </row>
    <row r="111" spans="8:14">
      <c r="H111" s="20">
        <f t="shared" si="2"/>
        <v>31142</v>
      </c>
      <c r="I111" s="21" t="s">
        <v>943</v>
      </c>
      <c r="J111" s="89">
        <v>0</v>
      </c>
      <c r="K111" s="89">
        <v>0</v>
      </c>
      <c r="L111" s="89">
        <f t="shared" si="3"/>
        <v>0</v>
      </c>
      <c r="M111" s="105">
        <f>IFERROR(K111/VLOOKUP(H111,Table1[[#All],[DRG]:[Adjusted Cost]],8,0),0)</f>
        <v>0</v>
      </c>
    </row>
    <row r="112" spans="8:14">
      <c r="H112" s="20">
        <f t="shared" si="2"/>
        <v>31143</v>
      </c>
      <c r="I112" s="21" t="s">
        <v>944</v>
      </c>
      <c r="J112" s="90">
        <v>582.16729999999995</v>
      </c>
      <c r="K112" s="90">
        <v>683.50829999999996</v>
      </c>
      <c r="L112" s="90">
        <f t="shared" si="3"/>
        <v>101.34100000000001</v>
      </c>
      <c r="M112" s="106">
        <f>IFERROR(K112/VLOOKUP(H112,Table1[[#All],[DRG]:[Adjusted Cost]],8,0),0)</f>
        <v>3.1714707330165862E-2</v>
      </c>
    </row>
    <row r="113" spans="8:13">
      <c r="H113" s="20">
        <f t="shared" si="2"/>
        <v>31151</v>
      </c>
      <c r="I113" s="21" t="s">
        <v>945</v>
      </c>
      <c r="J113" s="89">
        <v>139.67304619110527</v>
      </c>
      <c r="K113" s="89">
        <v>220.52606915041025</v>
      </c>
      <c r="L113" s="89">
        <f t="shared" si="3"/>
        <v>80.85302295930498</v>
      </c>
      <c r="M113" s="105">
        <f>IFERROR(K113/VLOOKUP(H113,Table1[[#All],[DRG]:[Adjusted Cost]],8,0),0)</f>
        <v>6.9340622178925893E-2</v>
      </c>
    </row>
    <row r="114" spans="8:13">
      <c r="H114" s="20">
        <f t="shared" si="2"/>
        <v>31152</v>
      </c>
      <c r="I114" s="21" t="s">
        <v>946</v>
      </c>
      <c r="J114" s="90">
        <v>368.66571868131876</v>
      </c>
      <c r="K114" s="90">
        <v>368.66571868131876</v>
      </c>
      <c r="L114" s="90">
        <f t="shared" si="3"/>
        <v>0</v>
      </c>
      <c r="M114" s="106">
        <f>IFERROR(K114/VLOOKUP(H114,Table1[[#All],[DRG]:[Adjusted Cost]],8,0),0)</f>
        <v>0.1160323925522338</v>
      </c>
    </row>
    <row r="115" spans="8:13">
      <c r="H115" s="20">
        <f t="shared" si="2"/>
        <v>31153</v>
      </c>
      <c r="I115" s="21" t="s">
        <v>947</v>
      </c>
      <c r="J115" s="89">
        <v>35.869565217391305</v>
      </c>
      <c r="K115" s="89">
        <v>479.68352630304008</v>
      </c>
      <c r="L115" s="89">
        <f t="shared" si="3"/>
        <v>443.81396108564877</v>
      </c>
      <c r="M115" s="105">
        <f>IFERROR(K115/VLOOKUP(H115,Table1[[#All],[DRG]:[Adjusted Cost]],8,0),0)</f>
        <v>6.988218554856368E-2</v>
      </c>
    </row>
    <row r="116" spans="8:13">
      <c r="H116" s="20">
        <f t="shared" si="2"/>
        <v>31201</v>
      </c>
      <c r="I116" s="21" t="s">
        <v>948</v>
      </c>
      <c r="J116" s="90">
        <v>257.01991990904503</v>
      </c>
      <c r="K116" s="90">
        <v>257.01991990904503</v>
      </c>
      <c r="L116" s="90">
        <f t="shared" si="3"/>
        <v>0</v>
      </c>
      <c r="M116" s="106">
        <f>IFERROR(K116/VLOOKUP(H116,Table1[[#All],[DRG]:[Adjusted Cost]],8,0),0)</f>
        <v>4.1170977722799297E-2</v>
      </c>
    </row>
    <row r="117" spans="8:13">
      <c r="H117" s="20">
        <f t="shared" si="2"/>
        <v>31202</v>
      </c>
      <c r="I117" s="21" t="s">
        <v>949</v>
      </c>
      <c r="J117" s="89">
        <v>153.39222000000001</v>
      </c>
      <c r="K117" s="89">
        <v>1633.0801179161244</v>
      </c>
      <c r="L117" s="89">
        <f t="shared" si="3"/>
        <v>1479.6878979161245</v>
      </c>
      <c r="M117" s="105">
        <f>IFERROR(K117/VLOOKUP(H117,Table1[[#All],[DRG]:[Adjusted Cost]],8,0),0)</f>
        <v>0.19268458369793767</v>
      </c>
    </row>
    <row r="118" spans="8:13">
      <c r="H118" s="20">
        <f t="shared" si="2"/>
        <v>31203</v>
      </c>
      <c r="I118" s="21" t="s">
        <v>950</v>
      </c>
      <c r="J118" s="90">
        <v>742.73405142857143</v>
      </c>
      <c r="K118" s="90">
        <v>1746.3633474432359</v>
      </c>
      <c r="L118" s="90">
        <f t="shared" si="3"/>
        <v>1003.6292960146644</v>
      </c>
      <c r="M118" s="106">
        <f>IFERROR(K118/VLOOKUP(H118,Table1[[#All],[DRG]:[Adjusted Cost]],8,0),0)</f>
        <v>3.0434247015727094E-2</v>
      </c>
    </row>
    <row r="119" spans="8:13">
      <c r="H119" s="20">
        <f t="shared" si="2"/>
        <v>31301</v>
      </c>
      <c r="I119" s="21" t="s">
        <v>951</v>
      </c>
      <c r="J119" s="89">
        <v>39.513129999999997</v>
      </c>
      <c r="K119" s="89">
        <v>39.513129999999997</v>
      </c>
      <c r="L119" s="89">
        <f t="shared" si="3"/>
        <v>0</v>
      </c>
      <c r="M119" s="105">
        <f>IFERROR(K119/VLOOKUP(H119,Table1[[#All],[DRG]:[Adjusted Cost]],8,0),0)</f>
        <v>9.3570420778164316E-3</v>
      </c>
    </row>
    <row r="120" spans="8:13">
      <c r="H120" s="20">
        <f t="shared" si="2"/>
        <v>31302</v>
      </c>
      <c r="I120" s="21" t="s">
        <v>952</v>
      </c>
      <c r="J120" s="90">
        <v>0</v>
      </c>
      <c r="K120" s="90">
        <v>16.672933998302209</v>
      </c>
      <c r="L120" s="90">
        <f t="shared" si="3"/>
        <v>16.672933998302209</v>
      </c>
      <c r="M120" s="106">
        <f>IFERROR(K120/VLOOKUP(H120,Table1[[#All],[DRG]:[Adjusted Cost]],8,0),0)</f>
        <v>2.517883326671271E-3</v>
      </c>
    </row>
    <row r="121" spans="8:13">
      <c r="H121" s="20">
        <f t="shared" si="2"/>
        <v>31303</v>
      </c>
      <c r="I121" s="21" t="s">
        <v>953</v>
      </c>
      <c r="J121" s="89">
        <v>1577.4358</v>
      </c>
      <c r="K121" s="89">
        <v>1620.2302530351453</v>
      </c>
      <c r="L121" s="89">
        <f t="shared" si="3"/>
        <v>42.794453035145352</v>
      </c>
      <c r="M121" s="105">
        <f>IFERROR(K121/VLOOKUP(H121,Table1[[#All],[DRG]:[Adjusted Cost]],8,0),0)</f>
        <v>9.7286642193578549E-2</v>
      </c>
    </row>
    <row r="122" spans="8:13">
      <c r="H122" s="20">
        <f t="shared" si="2"/>
        <v>34101</v>
      </c>
      <c r="I122" s="21" t="s">
        <v>954</v>
      </c>
      <c r="J122" s="90">
        <v>568.85714285714289</v>
      </c>
      <c r="K122" s="90">
        <v>1230.7006165064631</v>
      </c>
      <c r="L122" s="90">
        <f t="shared" si="3"/>
        <v>661.84347364932023</v>
      </c>
      <c r="M122" s="106">
        <f>IFERROR(K122/VLOOKUP(H122,Table1[[#All],[DRG]:[Adjusted Cost]],8,0),0)</f>
        <v>0.10632341858017333</v>
      </c>
    </row>
    <row r="123" spans="8:13">
      <c r="H123" s="20">
        <f t="shared" si="2"/>
        <v>34102</v>
      </c>
      <c r="I123" s="21" t="s">
        <v>955</v>
      </c>
      <c r="J123" s="89">
        <v>106.52081250000001</v>
      </c>
      <c r="K123" s="89">
        <v>598.18429741379305</v>
      </c>
      <c r="L123" s="89">
        <f t="shared" si="3"/>
        <v>491.66348491379301</v>
      </c>
      <c r="M123" s="105">
        <f>IFERROR(K123/VLOOKUP(H123,Table1[[#All],[DRG]:[Adjusted Cost]],8,0),0)</f>
        <v>2.19535432202147E-2</v>
      </c>
    </row>
    <row r="124" spans="8:13">
      <c r="H124" s="20">
        <f t="shared" si="2"/>
        <v>34103</v>
      </c>
      <c r="I124" s="21" t="s">
        <v>956</v>
      </c>
      <c r="J124" s="90">
        <v>1156.1450400000001</v>
      </c>
      <c r="K124" s="90">
        <v>3140.1357234253323</v>
      </c>
      <c r="L124" s="90">
        <f t="shared" si="3"/>
        <v>1983.9906834253322</v>
      </c>
      <c r="M124" s="106">
        <f>IFERROR(K124/VLOOKUP(H124,Table1[[#All],[DRG]:[Adjusted Cost]],8,0),0)</f>
        <v>9.6816759152443435E-2</v>
      </c>
    </row>
    <row r="125" spans="8:13">
      <c r="H125" s="20">
        <f t="shared" si="2"/>
        <v>34111</v>
      </c>
      <c r="I125" s="21" t="s">
        <v>957</v>
      </c>
      <c r="J125" s="89">
        <v>53.590877108433737</v>
      </c>
      <c r="K125" s="89">
        <v>53.590877108433737</v>
      </c>
      <c r="L125" s="89">
        <f t="shared" si="3"/>
        <v>0</v>
      </c>
      <c r="M125" s="105">
        <f>IFERROR(K125/VLOOKUP(H125,Table1[[#All],[DRG]:[Adjusted Cost]],8,0),0)</f>
        <v>1.6562436971543512E-2</v>
      </c>
    </row>
    <row r="126" spans="8:13">
      <c r="H126" s="20">
        <f t="shared" si="2"/>
        <v>34112</v>
      </c>
      <c r="I126" s="21" t="s">
        <v>958</v>
      </c>
      <c r="J126" s="90">
        <v>19.509428395061729</v>
      </c>
      <c r="K126" s="90">
        <v>19.509428395061729</v>
      </c>
      <c r="L126" s="90">
        <f t="shared" si="3"/>
        <v>0</v>
      </c>
      <c r="M126" s="106">
        <f>IFERROR(K126/VLOOKUP(H126,Table1[[#All],[DRG]:[Adjusted Cost]],8,0),0)</f>
        <v>4.1171258828693784E-3</v>
      </c>
    </row>
    <row r="127" spans="8:13">
      <c r="H127" s="20">
        <f t="shared" si="2"/>
        <v>34113</v>
      </c>
      <c r="I127" s="21" t="s">
        <v>959</v>
      </c>
      <c r="J127" s="89">
        <v>0</v>
      </c>
      <c r="K127" s="89">
        <v>0</v>
      </c>
      <c r="L127" s="89">
        <f t="shared" si="3"/>
        <v>0</v>
      </c>
      <c r="M127" s="105">
        <f>IFERROR(K127/VLOOKUP(H127,Table1[[#All],[DRG]:[Adjusted Cost]],8,0),0)</f>
        <v>0</v>
      </c>
    </row>
    <row r="128" spans="8:13">
      <c r="H128" s="20">
        <f t="shared" si="2"/>
        <v>34121</v>
      </c>
      <c r="I128" s="21" t="s">
        <v>960</v>
      </c>
      <c r="J128" s="90">
        <v>529.44850317460316</v>
      </c>
      <c r="K128" s="90">
        <v>529.44850317460316</v>
      </c>
      <c r="L128" s="90">
        <f t="shared" si="3"/>
        <v>0</v>
      </c>
      <c r="M128" s="106">
        <f>IFERROR(K128/VLOOKUP(H128,Table1[[#All],[DRG]:[Adjusted Cost]],8,0),0)</f>
        <v>0.15664403636998098</v>
      </c>
    </row>
    <row r="129" spans="8:13">
      <c r="H129" s="20">
        <f t="shared" si="2"/>
        <v>34122</v>
      </c>
      <c r="I129" s="21" t="s">
        <v>961</v>
      </c>
      <c r="J129" s="89">
        <v>1388.82429</v>
      </c>
      <c r="K129" s="89">
        <v>1510.7142857142858</v>
      </c>
      <c r="L129" s="89">
        <f t="shared" si="3"/>
        <v>121.88999571428576</v>
      </c>
      <c r="M129" s="105">
        <f>IFERROR(K129/VLOOKUP(H129,Table1[[#All],[DRG]:[Adjusted Cost]],8,0),0)</f>
        <v>0.20004750491683987</v>
      </c>
    </row>
    <row r="130" spans="8:13">
      <c r="H130" s="20">
        <f t="shared" si="2"/>
        <v>34123</v>
      </c>
      <c r="I130" s="21" t="s">
        <v>962</v>
      </c>
      <c r="J130" s="90">
        <v>659.89058666666665</v>
      </c>
      <c r="K130" s="90">
        <v>2544.4680690800164</v>
      </c>
      <c r="L130" s="90">
        <f t="shared" si="3"/>
        <v>1884.5774824133498</v>
      </c>
      <c r="M130" s="106">
        <f>IFERROR(K130/VLOOKUP(H130,Table1[[#All],[DRG]:[Adjusted Cost]],8,0),0)</f>
        <v>0.12655661857490028</v>
      </c>
    </row>
    <row r="131" spans="8:13">
      <c r="H131" s="20">
        <f t="shared" si="2"/>
        <v>34131</v>
      </c>
      <c r="I131" s="21" t="s">
        <v>963</v>
      </c>
      <c r="J131" s="89">
        <v>34.245223833333327</v>
      </c>
      <c r="K131" s="89">
        <v>34.245223833333327</v>
      </c>
      <c r="L131" s="89">
        <f t="shared" si="3"/>
        <v>0</v>
      </c>
      <c r="M131" s="105">
        <f>IFERROR(K131/VLOOKUP(H131,Table1[[#All],[DRG]:[Adjusted Cost]],8,0),0)</f>
        <v>1.5266052774551809E-2</v>
      </c>
    </row>
    <row r="132" spans="8:13">
      <c r="H132" s="20">
        <f t="shared" si="2"/>
        <v>34132</v>
      </c>
      <c r="I132" s="21" t="s">
        <v>964</v>
      </c>
      <c r="J132" s="90">
        <v>17.483991854419408</v>
      </c>
      <c r="K132" s="90">
        <v>17.483991854419408</v>
      </c>
      <c r="L132" s="90">
        <f t="shared" si="3"/>
        <v>0</v>
      </c>
      <c r="M132" s="106">
        <f>IFERROR(K132/VLOOKUP(H132,Table1[[#All],[DRG]:[Adjusted Cost]],8,0),0)</f>
        <v>5.9368576136947689E-3</v>
      </c>
    </row>
    <row r="133" spans="8:13">
      <c r="H133" s="20">
        <f t="shared" si="2"/>
        <v>34133</v>
      </c>
      <c r="I133" s="21" t="s">
        <v>965</v>
      </c>
      <c r="J133" s="89">
        <v>16.813063492063492</v>
      </c>
      <c r="K133" s="89">
        <v>140.78189059948789</v>
      </c>
      <c r="L133" s="89">
        <f t="shared" si="3"/>
        <v>123.9688271074244</v>
      </c>
      <c r="M133" s="105">
        <f>IFERROR(K133/VLOOKUP(H133,Table1[[#All],[DRG]:[Adjusted Cost]],8,0),0)</f>
        <v>4.1737687750703412E-2</v>
      </c>
    </row>
    <row r="134" spans="8:13">
      <c r="H134" s="20">
        <f t="shared" si="2"/>
        <v>34141</v>
      </c>
      <c r="I134" s="21" t="s">
        <v>966</v>
      </c>
      <c r="J134" s="90">
        <v>2.1602867374005306</v>
      </c>
      <c r="K134" s="90">
        <v>32.701572703484466</v>
      </c>
      <c r="L134" s="90">
        <f t="shared" si="3"/>
        <v>30.541285966083937</v>
      </c>
      <c r="M134" s="106">
        <f>IFERROR(K134/VLOOKUP(H134,Table1[[#All],[DRG]:[Adjusted Cost]],8,0),0)</f>
        <v>9.984782431024174E-3</v>
      </c>
    </row>
    <row r="135" spans="8:13">
      <c r="H135" s="20">
        <f t="shared" si="2"/>
        <v>34142</v>
      </c>
      <c r="I135" s="21" t="s">
        <v>967</v>
      </c>
      <c r="J135" s="89">
        <v>102.84810126582279</v>
      </c>
      <c r="K135" s="89">
        <v>151.34519636020079</v>
      </c>
      <c r="L135" s="89">
        <f t="shared" si="3"/>
        <v>48.497095094377997</v>
      </c>
      <c r="M135" s="105">
        <f>IFERROR(K135/VLOOKUP(H135,Table1[[#All],[DRG]:[Adjusted Cost]],8,0),0)</f>
        <v>3.4645816604117884E-2</v>
      </c>
    </row>
    <row r="136" spans="8:13">
      <c r="H136" s="20">
        <f t="shared" si="2"/>
        <v>34143</v>
      </c>
      <c r="I136" s="21" t="s">
        <v>968</v>
      </c>
      <c r="J136" s="90">
        <v>170.68965517241378</v>
      </c>
      <c r="K136" s="90">
        <v>848.56673318313688</v>
      </c>
      <c r="L136" s="90">
        <f t="shared" si="3"/>
        <v>677.87707801072315</v>
      </c>
      <c r="M136" s="106">
        <f>IFERROR(K136/VLOOKUP(H136,Table1[[#All],[DRG]:[Adjusted Cost]],8,0),0)</f>
        <v>5.9220280961501975E-2</v>
      </c>
    </row>
    <row r="137" spans="8:13">
      <c r="H137" s="20">
        <f t="shared" si="2"/>
        <v>34151</v>
      </c>
      <c r="I137" s="21" t="s">
        <v>969</v>
      </c>
      <c r="J137" s="89">
        <v>1367.431978749999</v>
      </c>
      <c r="K137" s="89">
        <v>2078.6989361702126</v>
      </c>
      <c r="L137" s="89">
        <f t="shared" si="3"/>
        <v>711.26695742021366</v>
      </c>
      <c r="M137" s="105">
        <f>IFERROR(K137/VLOOKUP(H137,Table1[[#All],[DRG]:[Adjusted Cost]],8,0),0)</f>
        <v>0.57199591382650194</v>
      </c>
    </row>
    <row r="138" spans="8:13">
      <c r="H138" s="20">
        <f t="shared" si="2"/>
        <v>34152</v>
      </c>
      <c r="I138" s="21" t="s">
        <v>970</v>
      </c>
      <c r="J138" s="90">
        <v>232.02484594594594</v>
      </c>
      <c r="K138" s="90">
        <v>260.01119614689412</v>
      </c>
      <c r="L138" s="90">
        <f t="shared" si="3"/>
        <v>27.986350200948181</v>
      </c>
      <c r="M138" s="106">
        <f>IFERROR(K138/VLOOKUP(H138,Table1[[#All],[DRG]:[Adjusted Cost]],8,0),0)</f>
        <v>4.654155515311835E-2</v>
      </c>
    </row>
    <row r="139" spans="8:13">
      <c r="H139" s="20">
        <f t="shared" si="2"/>
        <v>34153</v>
      </c>
      <c r="I139" s="21" t="s">
        <v>971</v>
      </c>
      <c r="J139" s="89">
        <v>470.68484583333338</v>
      </c>
      <c r="K139" s="89">
        <v>1042.9119777766568</v>
      </c>
      <c r="L139" s="89">
        <f t="shared" si="3"/>
        <v>572.22713194332346</v>
      </c>
      <c r="M139" s="105">
        <f>IFERROR(K139/VLOOKUP(H139,Table1[[#All],[DRG]:[Adjusted Cost]],8,0),0)</f>
        <v>6.8620254501225234E-2</v>
      </c>
    </row>
    <row r="140" spans="8:13">
      <c r="H140" s="20">
        <f t="shared" ref="H140:H203" si="4">VALUE(I140)</f>
        <v>41011</v>
      </c>
      <c r="I140" s="21" t="s">
        <v>1588</v>
      </c>
      <c r="J140" s="90">
        <v>0</v>
      </c>
      <c r="K140" s="90">
        <v>0</v>
      </c>
      <c r="L140" s="90">
        <f t="shared" ref="L140:L203" si="5">K140-J140</f>
        <v>0</v>
      </c>
      <c r="M140" s="106">
        <f>IFERROR(K140/VLOOKUP(H140,Table1[[#All],[DRG]:[Adjusted Cost]],8,0),0)</f>
        <v>0</v>
      </c>
    </row>
    <row r="141" spans="8:13">
      <c r="H141" s="20">
        <f t="shared" si="4"/>
        <v>41012</v>
      </c>
      <c r="I141" s="21" t="s">
        <v>1589</v>
      </c>
      <c r="J141" s="89">
        <v>0</v>
      </c>
      <c r="K141" s="89">
        <v>0</v>
      </c>
      <c r="L141" s="89">
        <f t="shared" si="5"/>
        <v>0</v>
      </c>
      <c r="M141" s="105">
        <f>IFERROR(K141/VLOOKUP(H141,Table1[[#All],[DRG]:[Adjusted Cost]],8,0),0)</f>
        <v>0</v>
      </c>
    </row>
    <row r="142" spans="8:13">
      <c r="H142" s="20">
        <f t="shared" si="4"/>
        <v>41013</v>
      </c>
      <c r="I142" s="21" t="s">
        <v>972</v>
      </c>
      <c r="J142" s="90">
        <v>6243.75</v>
      </c>
      <c r="K142" s="90">
        <v>6253.8075632587861</v>
      </c>
      <c r="L142" s="90">
        <f t="shared" si="5"/>
        <v>10.057563258786104</v>
      </c>
      <c r="M142" s="106">
        <f>IFERROR(K142/VLOOKUP(H142,Table1[[#All],[DRG]:[Adjusted Cost]],8,0),0)</f>
        <v>4.9331899546611734E-2</v>
      </c>
    </row>
    <row r="143" spans="8:13">
      <c r="H143" s="20">
        <f t="shared" si="4"/>
        <v>41021</v>
      </c>
      <c r="I143" s="21" t="s">
        <v>973</v>
      </c>
      <c r="J143" s="89">
        <v>0</v>
      </c>
      <c r="K143" s="89">
        <v>0</v>
      </c>
      <c r="L143" s="89">
        <f t="shared" si="5"/>
        <v>0</v>
      </c>
      <c r="M143" s="105">
        <f>IFERROR(K143/VLOOKUP(H143,Table1[[#All],[DRG]:[Adjusted Cost]],8,0),0)</f>
        <v>0</v>
      </c>
    </row>
    <row r="144" spans="8:13">
      <c r="H144" s="20">
        <f t="shared" si="4"/>
        <v>41022</v>
      </c>
      <c r="I144" s="21" t="s">
        <v>974</v>
      </c>
      <c r="J144" s="90">
        <v>721.875</v>
      </c>
      <c r="K144" s="90">
        <v>1415.5283259003002</v>
      </c>
      <c r="L144" s="90">
        <f t="shared" si="5"/>
        <v>693.65332590030016</v>
      </c>
      <c r="M144" s="106">
        <f>IFERROR(K144/VLOOKUP(H144,Table1[[#All],[DRG]:[Adjusted Cost]],8,0),0)</f>
        <v>4.6809494541000959E-2</v>
      </c>
    </row>
    <row r="145" spans="8:13">
      <c r="H145" s="20">
        <f t="shared" si="4"/>
        <v>41023</v>
      </c>
      <c r="I145" s="21" t="s">
        <v>975</v>
      </c>
      <c r="J145" s="89">
        <v>2663.3477184210524</v>
      </c>
      <c r="K145" s="89">
        <v>2955.7959746869947</v>
      </c>
      <c r="L145" s="89">
        <f t="shared" si="5"/>
        <v>292.44825626594229</v>
      </c>
      <c r="M145" s="105">
        <f>IFERROR(K145/VLOOKUP(H145,Table1[[#All],[DRG]:[Adjusted Cost]],8,0),0)</f>
        <v>4.5959073504149267E-2</v>
      </c>
    </row>
    <row r="146" spans="8:13">
      <c r="H146" s="20">
        <f t="shared" si="4"/>
        <v>41101</v>
      </c>
      <c r="I146" s="21" t="s">
        <v>976</v>
      </c>
      <c r="J146" s="90">
        <v>0</v>
      </c>
      <c r="K146" s="90">
        <v>16.092101214058182</v>
      </c>
      <c r="L146" s="90">
        <f t="shared" si="5"/>
        <v>16.092101214058182</v>
      </c>
      <c r="M146" s="106">
        <f>IFERROR(K146/VLOOKUP(H146,Table1[[#All],[DRG]:[Adjusted Cost]],8,0),0)</f>
        <v>1.1200878261311499E-3</v>
      </c>
    </row>
    <row r="147" spans="8:13">
      <c r="H147" s="20">
        <f t="shared" si="4"/>
        <v>41102</v>
      </c>
      <c r="I147" s="21" t="s">
        <v>977</v>
      </c>
      <c r="J147" s="89">
        <v>0</v>
      </c>
      <c r="K147" s="89">
        <v>281.61177124601818</v>
      </c>
      <c r="L147" s="89">
        <f t="shared" si="5"/>
        <v>281.61177124601818</v>
      </c>
      <c r="M147" s="105">
        <f>IFERROR(K147/VLOOKUP(H147,Table1[[#All],[DRG]:[Adjusted Cost]],8,0),0)</f>
        <v>2.3617628655815334E-2</v>
      </c>
    </row>
    <row r="148" spans="8:13">
      <c r="H148" s="20">
        <f t="shared" si="4"/>
        <v>41103</v>
      </c>
      <c r="I148" s="21" t="s">
        <v>978</v>
      </c>
      <c r="J148" s="90">
        <v>1027.24</v>
      </c>
      <c r="K148" s="90">
        <v>1757.0918872203683</v>
      </c>
      <c r="L148" s="90">
        <f t="shared" si="5"/>
        <v>729.85188722036833</v>
      </c>
      <c r="M148" s="106">
        <f>IFERROR(K148/VLOOKUP(H148,Table1[[#All],[DRG]:[Adjusted Cost]],8,0),0)</f>
        <v>5.4316998543279635E-2</v>
      </c>
    </row>
    <row r="149" spans="8:13">
      <c r="H149" s="20">
        <f t="shared" si="4"/>
        <v>41201</v>
      </c>
      <c r="I149" s="21" t="s">
        <v>979</v>
      </c>
      <c r="J149" s="89">
        <v>567.63899333333336</v>
      </c>
      <c r="K149" s="89">
        <v>567.63899333333336</v>
      </c>
      <c r="L149" s="89">
        <f t="shared" si="5"/>
        <v>0</v>
      </c>
      <c r="M149" s="105">
        <f>IFERROR(K149/VLOOKUP(H149,Table1[[#All],[DRG]:[Adjusted Cost]],8,0),0)</f>
        <v>4.9334595241410664E-2</v>
      </c>
    </row>
    <row r="150" spans="8:13">
      <c r="H150" s="20">
        <f t="shared" si="4"/>
        <v>41202</v>
      </c>
      <c r="I150" s="21" t="s">
        <v>980</v>
      </c>
      <c r="J150" s="90">
        <v>510.87761052631578</v>
      </c>
      <c r="K150" s="90">
        <v>2323.0294908285609</v>
      </c>
      <c r="L150" s="90">
        <f t="shared" si="5"/>
        <v>1812.1518803022452</v>
      </c>
      <c r="M150" s="106">
        <f>IFERROR(K150/VLOOKUP(H150,Table1[[#All],[DRG]:[Adjusted Cost]],8,0),0)</f>
        <v>0.12598854505981616</v>
      </c>
    </row>
    <row r="151" spans="8:13">
      <c r="H151" s="20">
        <f t="shared" si="4"/>
        <v>41203</v>
      </c>
      <c r="I151" s="21" t="s">
        <v>981</v>
      </c>
      <c r="J151" s="89">
        <v>1740.9565967213121</v>
      </c>
      <c r="K151" s="89">
        <v>2044.0852833413887</v>
      </c>
      <c r="L151" s="89">
        <f t="shared" si="5"/>
        <v>303.12868662007668</v>
      </c>
      <c r="M151" s="105">
        <f>IFERROR(K151/VLOOKUP(H151,Table1[[#All],[DRG]:[Adjusted Cost]],8,0),0)</f>
        <v>6.6692944700630821E-2</v>
      </c>
    </row>
    <row r="152" spans="8:13">
      <c r="H152" s="20">
        <f t="shared" si="4"/>
        <v>41301</v>
      </c>
      <c r="I152" s="21" t="s">
        <v>982</v>
      </c>
      <c r="J152" s="90">
        <v>388.7999102040817</v>
      </c>
      <c r="K152" s="90">
        <v>388.7999102040817</v>
      </c>
      <c r="L152" s="90">
        <f t="shared" si="5"/>
        <v>0</v>
      </c>
      <c r="M152" s="106">
        <f>IFERROR(K152/VLOOKUP(H152,Table1[[#All],[DRG]:[Adjusted Cost]],8,0),0)</f>
        <v>4.0183643436207471E-2</v>
      </c>
    </row>
    <row r="153" spans="8:13">
      <c r="H153" s="20">
        <f t="shared" si="4"/>
        <v>41302</v>
      </c>
      <c r="I153" s="21" t="s">
        <v>983</v>
      </c>
      <c r="J153" s="89">
        <v>171.83750000000001</v>
      </c>
      <c r="K153" s="89">
        <v>1232.5388850881973</v>
      </c>
      <c r="L153" s="89">
        <f t="shared" si="5"/>
        <v>1060.7013850881972</v>
      </c>
      <c r="M153" s="105">
        <f>IFERROR(K153/VLOOKUP(H153,Table1[[#All],[DRG]:[Adjusted Cost]],8,0),0)</f>
        <v>6.0992828598955787E-2</v>
      </c>
    </row>
    <row r="154" spans="8:13">
      <c r="H154" s="20">
        <f t="shared" si="4"/>
        <v>41303</v>
      </c>
      <c r="I154" s="21" t="s">
        <v>984</v>
      </c>
      <c r="J154" s="90">
        <v>424.32911392405066</v>
      </c>
      <c r="K154" s="90">
        <v>593.47097133760201</v>
      </c>
      <c r="L154" s="90">
        <f t="shared" si="5"/>
        <v>169.14185741355135</v>
      </c>
      <c r="M154" s="106">
        <f>IFERROR(K154/VLOOKUP(H154,Table1[[#All],[DRG]:[Adjusted Cost]],8,0),0)</f>
        <v>1.5622469766570739E-2</v>
      </c>
    </row>
    <row r="155" spans="8:13">
      <c r="H155" s="20">
        <f t="shared" si="4"/>
        <v>44101</v>
      </c>
      <c r="I155" s="21" t="s">
        <v>985</v>
      </c>
      <c r="J155" s="89">
        <v>0</v>
      </c>
      <c r="K155" s="89">
        <v>0</v>
      </c>
      <c r="L155" s="89">
        <f t="shared" si="5"/>
        <v>0</v>
      </c>
      <c r="M155" s="105">
        <f>IFERROR(K155/VLOOKUP(H155,Table1[[#All],[DRG]:[Adjusted Cost]],8,0),0)</f>
        <v>0</v>
      </c>
    </row>
    <row r="156" spans="8:13">
      <c r="H156" s="20">
        <f t="shared" si="4"/>
        <v>44102</v>
      </c>
      <c r="I156" s="21" t="s">
        <v>986</v>
      </c>
      <c r="J156" s="90">
        <v>0</v>
      </c>
      <c r="K156" s="90">
        <v>0</v>
      </c>
      <c r="L156" s="90">
        <f t="shared" si="5"/>
        <v>0</v>
      </c>
      <c r="M156" s="106">
        <f>IFERROR(K156/VLOOKUP(H156,Table1[[#All],[DRG]:[Adjusted Cost]],8,0),0)</f>
        <v>0</v>
      </c>
    </row>
    <row r="157" spans="8:13">
      <c r="H157" s="20">
        <f t="shared" si="4"/>
        <v>44103</v>
      </c>
      <c r="I157" s="21" t="s">
        <v>987</v>
      </c>
      <c r="J157" s="89">
        <v>0</v>
      </c>
      <c r="K157" s="89">
        <v>79.327574768185968</v>
      </c>
      <c r="L157" s="89">
        <f t="shared" si="5"/>
        <v>79.327574768185968</v>
      </c>
      <c r="M157" s="105">
        <f>IFERROR(K157/VLOOKUP(H157,Table1[[#All],[DRG]:[Adjusted Cost]],8,0),0)</f>
        <v>4.1650262842000928E-3</v>
      </c>
    </row>
    <row r="158" spans="8:13">
      <c r="H158" s="20">
        <f t="shared" si="4"/>
        <v>44111</v>
      </c>
      <c r="I158" s="21" t="s">
        <v>988</v>
      </c>
      <c r="J158" s="90">
        <v>0</v>
      </c>
      <c r="K158" s="90">
        <v>0</v>
      </c>
      <c r="L158" s="90">
        <f t="shared" si="5"/>
        <v>0</v>
      </c>
      <c r="M158" s="106">
        <f>IFERROR(K158/VLOOKUP(H158,Table1[[#All],[DRG]:[Adjusted Cost]],8,0),0)</f>
        <v>0</v>
      </c>
    </row>
    <row r="159" spans="8:13">
      <c r="H159" s="20">
        <f t="shared" si="4"/>
        <v>44112</v>
      </c>
      <c r="I159" s="21" t="s">
        <v>989</v>
      </c>
      <c r="J159" s="89">
        <v>212.94564516129032</v>
      </c>
      <c r="K159" s="89">
        <v>267.98544019076945</v>
      </c>
      <c r="L159" s="89">
        <f t="shared" si="5"/>
        <v>55.039795029479137</v>
      </c>
      <c r="M159" s="105">
        <f>IFERROR(K159/VLOOKUP(H159,Table1[[#All],[DRG]:[Adjusted Cost]],8,0),0)</f>
        <v>3.3237400130365725E-2</v>
      </c>
    </row>
    <row r="160" spans="8:13">
      <c r="H160" s="20">
        <f t="shared" si="4"/>
        <v>44113</v>
      </c>
      <c r="I160" s="21" t="s">
        <v>990</v>
      </c>
      <c r="J160" s="90">
        <v>170.80193173652694</v>
      </c>
      <c r="K160" s="90">
        <v>241.1234156532521</v>
      </c>
      <c r="L160" s="90">
        <f t="shared" si="5"/>
        <v>70.321483916725157</v>
      </c>
      <c r="M160" s="106">
        <f>IFERROR(K160/VLOOKUP(H160,Table1[[#All],[DRG]:[Adjusted Cost]],8,0),0)</f>
        <v>1.0691511968313284E-2</v>
      </c>
    </row>
    <row r="161" spans="8:13">
      <c r="H161" s="20">
        <f t="shared" si="4"/>
        <v>44121</v>
      </c>
      <c r="I161" s="21" t="s">
        <v>991</v>
      </c>
      <c r="J161" s="89">
        <v>0</v>
      </c>
      <c r="K161" s="89">
        <v>411.92825337810172</v>
      </c>
      <c r="L161" s="89">
        <f t="shared" si="5"/>
        <v>411.92825337810172</v>
      </c>
      <c r="M161" s="105">
        <f>IFERROR(K161/VLOOKUP(H161,Table1[[#All],[DRG]:[Adjusted Cost]],8,0),0)</f>
        <v>5.1038616755730695E-2</v>
      </c>
    </row>
    <row r="162" spans="8:13">
      <c r="H162" s="20">
        <f t="shared" si="4"/>
        <v>44122</v>
      </c>
      <c r="I162" s="21" t="s">
        <v>992</v>
      </c>
      <c r="J162" s="90">
        <v>0</v>
      </c>
      <c r="K162" s="90">
        <v>453.23712821272733</v>
      </c>
      <c r="L162" s="90">
        <f t="shared" si="5"/>
        <v>453.23712821272733</v>
      </c>
      <c r="M162" s="106">
        <f>IFERROR(K162/VLOOKUP(H162,Table1[[#All],[DRG]:[Adjusted Cost]],8,0),0)</f>
        <v>4.6555101061717889E-2</v>
      </c>
    </row>
    <row r="163" spans="8:13">
      <c r="H163" s="20">
        <f t="shared" si="4"/>
        <v>44123</v>
      </c>
      <c r="I163" s="21" t="s">
        <v>993</v>
      </c>
      <c r="J163" s="89">
        <v>304.20712368421056</v>
      </c>
      <c r="K163" s="89">
        <v>689.96683743788685</v>
      </c>
      <c r="L163" s="89">
        <f t="shared" si="5"/>
        <v>385.75971375367629</v>
      </c>
      <c r="M163" s="105">
        <f>IFERROR(K163/VLOOKUP(H163,Table1[[#All],[DRG]:[Adjusted Cost]],8,0),0)</f>
        <v>4.515703169697801E-2</v>
      </c>
    </row>
    <row r="164" spans="8:13">
      <c r="H164" s="20">
        <f t="shared" si="4"/>
        <v>44131</v>
      </c>
      <c r="I164" s="21" t="s">
        <v>994</v>
      </c>
      <c r="J164" s="90">
        <v>0</v>
      </c>
      <c r="K164" s="90">
        <v>0</v>
      </c>
      <c r="L164" s="90">
        <f t="shared" si="5"/>
        <v>0</v>
      </c>
      <c r="M164" s="106">
        <f>IFERROR(K164/VLOOKUP(H164,Table1[[#All],[DRG]:[Adjusted Cost]],8,0),0)</f>
        <v>0</v>
      </c>
    </row>
    <row r="165" spans="8:13">
      <c r="H165" s="20">
        <f t="shared" si="4"/>
        <v>44132</v>
      </c>
      <c r="I165" s="21" t="s">
        <v>995</v>
      </c>
      <c r="J165" s="89">
        <v>0</v>
      </c>
      <c r="K165" s="89">
        <v>3.6572957304677685</v>
      </c>
      <c r="L165" s="89">
        <f t="shared" si="5"/>
        <v>3.6572957304677685</v>
      </c>
      <c r="M165" s="105">
        <f>IFERROR(K165/VLOOKUP(H165,Table1[[#All],[DRG]:[Adjusted Cost]],8,0),0)</f>
        <v>6.7027938450227482E-4</v>
      </c>
    </row>
    <row r="166" spans="8:13">
      <c r="H166" s="20">
        <f t="shared" si="4"/>
        <v>44133</v>
      </c>
      <c r="I166" s="21" t="s">
        <v>996</v>
      </c>
      <c r="J166" s="90">
        <v>220.6805769230769</v>
      </c>
      <c r="K166" s="90">
        <v>246.32104603876849</v>
      </c>
      <c r="L166" s="90">
        <f t="shared" si="5"/>
        <v>25.640469115691587</v>
      </c>
      <c r="M166" s="106">
        <f>IFERROR(K166/VLOOKUP(H166,Table1[[#All],[DRG]:[Adjusted Cost]],8,0),0)</f>
        <v>1.5787508423429169E-2</v>
      </c>
    </row>
    <row r="167" spans="8:13">
      <c r="H167" s="20">
        <f t="shared" si="4"/>
        <v>44141</v>
      </c>
      <c r="I167" s="21" t="s">
        <v>997</v>
      </c>
      <c r="J167" s="89">
        <v>95.333333333333329</v>
      </c>
      <c r="K167" s="89">
        <v>134.17270497329253</v>
      </c>
      <c r="L167" s="89">
        <f t="shared" si="5"/>
        <v>38.839371639959197</v>
      </c>
      <c r="M167" s="105">
        <f>IFERROR(K167/VLOOKUP(H167,Table1[[#All],[DRG]:[Adjusted Cost]],8,0),0)</f>
        <v>1.2931805937541003E-2</v>
      </c>
    </row>
    <row r="168" spans="8:13">
      <c r="H168" s="20">
        <f t="shared" si="4"/>
        <v>44142</v>
      </c>
      <c r="I168" s="21" t="s">
        <v>998</v>
      </c>
      <c r="J168" s="90">
        <v>18.518518518518519</v>
      </c>
      <c r="K168" s="90">
        <v>45.153490734824473</v>
      </c>
      <c r="L168" s="90">
        <f t="shared" si="5"/>
        <v>26.634972216305954</v>
      </c>
      <c r="M168" s="106">
        <f>IFERROR(K168/VLOOKUP(H168,Table1[[#All],[DRG]:[Adjusted Cost]],8,0),0)</f>
        <v>4.9537926188722055E-3</v>
      </c>
    </row>
    <row r="169" spans="8:13">
      <c r="H169" s="20">
        <f t="shared" si="4"/>
        <v>44143</v>
      </c>
      <c r="I169" s="21" t="s">
        <v>999</v>
      </c>
      <c r="J169" s="89">
        <v>399.00811346153847</v>
      </c>
      <c r="K169" s="89">
        <v>692.54776221220811</v>
      </c>
      <c r="L169" s="89">
        <f t="shared" si="5"/>
        <v>293.53964875066964</v>
      </c>
      <c r="M169" s="105">
        <f>IFERROR(K169/VLOOKUP(H169,Table1[[#All],[DRG]:[Adjusted Cost]],8,0),0)</f>
        <v>2.6794081357493005E-2</v>
      </c>
    </row>
    <row r="170" spans="8:13">
      <c r="H170" s="20">
        <f t="shared" si="4"/>
        <v>44151</v>
      </c>
      <c r="I170" s="21" t="s">
        <v>1000</v>
      </c>
      <c r="J170" s="90">
        <v>30.426425337837838</v>
      </c>
      <c r="K170" s="90">
        <v>30.426425337837838</v>
      </c>
      <c r="L170" s="90">
        <f t="shared" si="5"/>
        <v>0</v>
      </c>
      <c r="M170" s="106">
        <f>IFERROR(K170/VLOOKUP(H170,Table1[[#All],[DRG]:[Adjusted Cost]],8,0),0)</f>
        <v>2.391602327663504E-3</v>
      </c>
    </row>
    <row r="171" spans="8:13">
      <c r="H171" s="20">
        <f t="shared" si="4"/>
        <v>44152</v>
      </c>
      <c r="I171" s="21" t="s">
        <v>1001</v>
      </c>
      <c r="J171" s="89">
        <v>113.59572321428574</v>
      </c>
      <c r="K171" s="89">
        <v>169.46598034007027</v>
      </c>
      <c r="L171" s="89">
        <f t="shared" si="5"/>
        <v>55.870257125784534</v>
      </c>
      <c r="M171" s="105">
        <f>IFERROR(K171/VLOOKUP(H171,Table1[[#All],[DRG]:[Adjusted Cost]],8,0),0)</f>
        <v>1.1877576580958209E-2</v>
      </c>
    </row>
    <row r="172" spans="8:13">
      <c r="H172" s="20">
        <f t="shared" si="4"/>
        <v>44153</v>
      </c>
      <c r="I172" s="21" t="s">
        <v>1002</v>
      </c>
      <c r="J172" s="90">
        <v>357.60726985074621</v>
      </c>
      <c r="K172" s="90">
        <v>387.46487197957481</v>
      </c>
      <c r="L172" s="90">
        <f t="shared" si="5"/>
        <v>29.857602128828603</v>
      </c>
      <c r="M172" s="106">
        <f>IFERROR(K172/VLOOKUP(H172,Table1[[#All],[DRG]:[Adjusted Cost]],8,0),0)</f>
        <v>1.6636779165949141E-2</v>
      </c>
    </row>
    <row r="173" spans="8:13">
      <c r="H173" s="20">
        <f t="shared" si="4"/>
        <v>44161</v>
      </c>
      <c r="I173" s="21" t="s">
        <v>1003</v>
      </c>
      <c r="J173" s="89">
        <v>82.93334531528329</v>
      </c>
      <c r="K173" s="89">
        <v>82.93334531528329</v>
      </c>
      <c r="L173" s="89">
        <f t="shared" si="5"/>
        <v>0</v>
      </c>
      <c r="M173" s="105">
        <f>IFERROR(K173/VLOOKUP(H173,Table1[[#All],[DRG]:[Adjusted Cost]],8,0),0)</f>
        <v>2.4372839320240518E-2</v>
      </c>
    </row>
    <row r="174" spans="8:13">
      <c r="H174" s="20">
        <f t="shared" si="4"/>
        <v>44162</v>
      </c>
      <c r="I174" s="21" t="s">
        <v>1004</v>
      </c>
      <c r="J174" s="90">
        <v>159.02625461346634</v>
      </c>
      <c r="K174" s="90">
        <v>159.02625461346634</v>
      </c>
      <c r="L174" s="90">
        <f t="shared" si="5"/>
        <v>0</v>
      </c>
      <c r="M174" s="106">
        <f>IFERROR(K174/VLOOKUP(H174,Table1[[#All],[DRG]:[Adjusted Cost]],8,0),0)</f>
        <v>3.3279042568722918E-2</v>
      </c>
    </row>
    <row r="175" spans="8:13">
      <c r="H175" s="20">
        <f t="shared" si="4"/>
        <v>44163</v>
      </c>
      <c r="I175" s="21" t="s">
        <v>1005</v>
      </c>
      <c r="J175" s="89">
        <v>207.77106500000002</v>
      </c>
      <c r="K175" s="89">
        <v>301.81667331182229</v>
      </c>
      <c r="L175" s="89">
        <f t="shared" si="5"/>
        <v>94.045608311822264</v>
      </c>
      <c r="M175" s="105">
        <f>IFERROR(K175/VLOOKUP(H175,Table1[[#All],[DRG]:[Adjusted Cost]],8,0),0)</f>
        <v>2.745114916014068E-2</v>
      </c>
    </row>
    <row r="176" spans="8:13">
      <c r="H176" s="20">
        <f t="shared" si="4"/>
        <v>44171</v>
      </c>
      <c r="I176" s="21" t="s">
        <v>1006</v>
      </c>
      <c r="J176" s="90">
        <v>88.37249824561404</v>
      </c>
      <c r="K176" s="90">
        <v>98.968728886637166</v>
      </c>
      <c r="L176" s="90">
        <f t="shared" si="5"/>
        <v>10.596230641023126</v>
      </c>
      <c r="M176" s="106">
        <f>IFERROR(K176/VLOOKUP(H176,Table1[[#All],[DRG]:[Adjusted Cost]],8,0),0)</f>
        <v>1.7992768247318422E-2</v>
      </c>
    </row>
    <row r="177" spans="8:13">
      <c r="H177" s="20">
        <f t="shared" si="4"/>
        <v>44172</v>
      </c>
      <c r="I177" s="21" t="s">
        <v>1007</v>
      </c>
      <c r="J177" s="89">
        <v>59.706268224299066</v>
      </c>
      <c r="K177" s="89">
        <v>59.706268224299066</v>
      </c>
      <c r="L177" s="89">
        <f t="shared" si="5"/>
        <v>0</v>
      </c>
      <c r="M177" s="105">
        <f>IFERROR(K177/VLOOKUP(H177,Table1[[#All],[DRG]:[Adjusted Cost]],8,0),0)</f>
        <v>7.5590282698243952E-3</v>
      </c>
    </row>
    <row r="178" spans="8:13">
      <c r="H178" s="20">
        <f t="shared" si="4"/>
        <v>44173</v>
      </c>
      <c r="I178" s="21" t="s">
        <v>1008</v>
      </c>
      <c r="J178" s="90">
        <v>108.04023550488598</v>
      </c>
      <c r="K178" s="90">
        <v>146.02611349377341</v>
      </c>
      <c r="L178" s="90">
        <f t="shared" si="5"/>
        <v>37.985877988887424</v>
      </c>
      <c r="M178" s="106">
        <f>IFERROR(K178/VLOOKUP(H178,Table1[[#All],[DRG]:[Adjusted Cost]],8,0),0)</f>
        <v>1.3372303367377519E-2</v>
      </c>
    </row>
    <row r="179" spans="8:13">
      <c r="H179" s="20">
        <f t="shared" si="4"/>
        <v>44181</v>
      </c>
      <c r="I179" s="21" t="s">
        <v>1009</v>
      </c>
      <c r="J179" s="89">
        <v>123.2663397473997</v>
      </c>
      <c r="K179" s="89">
        <v>123.2663397473997</v>
      </c>
      <c r="L179" s="89">
        <f t="shared" si="5"/>
        <v>0</v>
      </c>
      <c r="M179" s="105">
        <f>IFERROR(K179/VLOOKUP(H179,Table1[[#All],[DRG]:[Adjusted Cost]],8,0),0)</f>
        <v>4.6732607196390809E-2</v>
      </c>
    </row>
    <row r="180" spans="8:13">
      <c r="H180" s="20">
        <f t="shared" si="4"/>
        <v>44182</v>
      </c>
      <c r="I180" s="21" t="s">
        <v>1010</v>
      </c>
      <c r="J180" s="90">
        <v>111.14156361788621</v>
      </c>
      <c r="K180" s="90">
        <v>111.14156361788621</v>
      </c>
      <c r="L180" s="90">
        <f t="shared" si="5"/>
        <v>0</v>
      </c>
      <c r="M180" s="106">
        <f>IFERROR(K180/VLOOKUP(H180,Table1[[#All],[DRG]:[Adjusted Cost]],8,0),0)</f>
        <v>2.6840944684088354E-2</v>
      </c>
    </row>
    <row r="181" spans="8:13">
      <c r="H181" s="20">
        <f t="shared" si="4"/>
        <v>44183</v>
      </c>
      <c r="I181" s="21" t="s">
        <v>1011</v>
      </c>
      <c r="J181" s="89">
        <v>18.516418872549021</v>
      </c>
      <c r="K181" s="89">
        <v>18.516418872549021</v>
      </c>
      <c r="L181" s="89">
        <f t="shared" si="5"/>
        <v>0</v>
      </c>
      <c r="M181" s="105">
        <f>IFERROR(K181/VLOOKUP(H181,Table1[[#All],[DRG]:[Adjusted Cost]],8,0),0)</f>
        <v>4.2644451638321756E-3</v>
      </c>
    </row>
    <row r="182" spans="8:13">
      <c r="H182" s="20">
        <f t="shared" si="4"/>
        <v>44191</v>
      </c>
      <c r="I182" s="21" t="s">
        <v>1012</v>
      </c>
      <c r="J182" s="90">
        <v>20.138982352941177</v>
      </c>
      <c r="K182" s="90">
        <v>20.138982352941177</v>
      </c>
      <c r="L182" s="90">
        <f t="shared" si="5"/>
        <v>0</v>
      </c>
      <c r="M182" s="106">
        <f>IFERROR(K182/VLOOKUP(H182,Table1[[#All],[DRG]:[Adjusted Cost]],8,0),0)</f>
        <v>3.6281646170169225E-3</v>
      </c>
    </row>
    <row r="183" spans="8:13">
      <c r="H183" s="20">
        <f t="shared" si="4"/>
        <v>44192</v>
      </c>
      <c r="I183" s="21" t="s">
        <v>1013</v>
      </c>
      <c r="J183" s="89">
        <v>0</v>
      </c>
      <c r="K183" s="89">
        <v>15.086344888179545</v>
      </c>
      <c r="L183" s="89">
        <f t="shared" si="5"/>
        <v>15.086344888179545</v>
      </c>
      <c r="M183" s="105">
        <f>IFERROR(K183/VLOOKUP(H183,Table1[[#All],[DRG]:[Adjusted Cost]],8,0),0)</f>
        <v>2.1067893981849069E-3</v>
      </c>
    </row>
    <row r="184" spans="8:13">
      <c r="H184" s="20">
        <f t="shared" si="4"/>
        <v>44193</v>
      </c>
      <c r="I184" s="21" t="s">
        <v>1014</v>
      </c>
      <c r="J184" s="90">
        <v>141.67916486486487</v>
      </c>
      <c r="K184" s="90">
        <v>146.02631463258805</v>
      </c>
      <c r="L184" s="90">
        <f t="shared" si="5"/>
        <v>4.347149767723181</v>
      </c>
      <c r="M184" s="106">
        <f>IFERROR(K184/VLOOKUP(H184,Table1[[#All],[DRG]:[Adjusted Cost]],8,0),0)</f>
        <v>7.7724341236744847E-3</v>
      </c>
    </row>
    <row r="185" spans="8:13">
      <c r="H185" s="20">
        <f t="shared" si="4"/>
        <v>44201</v>
      </c>
      <c r="I185" s="21" t="s">
        <v>1015</v>
      </c>
      <c r="J185" s="89">
        <v>111.42165652173911</v>
      </c>
      <c r="K185" s="89">
        <v>111.42165652173911</v>
      </c>
      <c r="L185" s="89">
        <f t="shared" si="5"/>
        <v>0</v>
      </c>
      <c r="M185" s="105">
        <f>IFERROR(K185/VLOOKUP(H185,Table1[[#All],[DRG]:[Adjusted Cost]],8,0),0)</f>
        <v>1.984571182354462E-2</v>
      </c>
    </row>
    <row r="186" spans="8:13">
      <c r="H186" s="20">
        <f t="shared" si="4"/>
        <v>44202</v>
      </c>
      <c r="I186" s="21" t="s">
        <v>1016</v>
      </c>
      <c r="J186" s="90">
        <v>118.18908378378379</v>
      </c>
      <c r="K186" s="90">
        <v>152.4715788391909</v>
      </c>
      <c r="L186" s="90">
        <f t="shared" si="5"/>
        <v>34.282495055407111</v>
      </c>
      <c r="M186" s="106">
        <f>IFERROR(K186/VLOOKUP(H186,Table1[[#All],[DRG]:[Adjusted Cost]],8,0),0)</f>
        <v>1.4547300185367968E-2</v>
      </c>
    </row>
    <row r="187" spans="8:13">
      <c r="H187" s="20">
        <f t="shared" si="4"/>
        <v>44203</v>
      </c>
      <c r="I187" s="21" t="s">
        <v>1017</v>
      </c>
      <c r="J187" s="89">
        <v>459.20215862068966</v>
      </c>
      <c r="K187" s="89">
        <v>459.20215862068966</v>
      </c>
      <c r="L187" s="89">
        <f t="shared" si="5"/>
        <v>0</v>
      </c>
      <c r="M187" s="105">
        <f>IFERROR(K187/VLOOKUP(H187,Table1[[#All],[DRG]:[Adjusted Cost]],8,0),0)</f>
        <v>3.3242674334771245E-2</v>
      </c>
    </row>
    <row r="188" spans="8:13">
      <c r="H188" s="20">
        <f t="shared" si="4"/>
        <v>44211</v>
      </c>
      <c r="I188" s="21" t="s">
        <v>1018</v>
      </c>
      <c r="J188" s="90">
        <v>60.392650210970466</v>
      </c>
      <c r="K188" s="90">
        <v>60.392650210970466</v>
      </c>
      <c r="L188" s="90">
        <f t="shared" si="5"/>
        <v>0</v>
      </c>
      <c r="M188" s="106">
        <f>IFERROR(K188/VLOOKUP(H188,Table1[[#All],[DRG]:[Adjusted Cost]],8,0),0)</f>
        <v>2.0438313549515873E-2</v>
      </c>
    </row>
    <row r="189" spans="8:13">
      <c r="H189" s="20">
        <f t="shared" si="4"/>
        <v>44212</v>
      </c>
      <c r="I189" s="21" t="s">
        <v>1019</v>
      </c>
      <c r="J189" s="89">
        <v>55.507326648351629</v>
      </c>
      <c r="K189" s="89">
        <v>55.507326648351629</v>
      </c>
      <c r="L189" s="89">
        <f t="shared" si="5"/>
        <v>0</v>
      </c>
      <c r="M189" s="105">
        <f>IFERROR(K189/VLOOKUP(H189,Table1[[#All],[DRG]:[Adjusted Cost]],8,0),0)</f>
        <v>1.2304051038090987E-2</v>
      </c>
    </row>
    <row r="190" spans="8:13">
      <c r="H190" s="20">
        <f t="shared" si="4"/>
        <v>44213</v>
      </c>
      <c r="I190" s="21" t="s">
        <v>1020</v>
      </c>
      <c r="J190" s="90">
        <v>132.16723786008231</v>
      </c>
      <c r="K190" s="90">
        <v>273.70973139619718</v>
      </c>
      <c r="L190" s="90">
        <f t="shared" si="5"/>
        <v>141.54249353611488</v>
      </c>
      <c r="M190" s="106">
        <f>IFERROR(K190/VLOOKUP(H190,Table1[[#All],[DRG]:[Adjusted Cost]],8,0),0)</f>
        <v>3.895942526246228E-2</v>
      </c>
    </row>
    <row r="191" spans="8:13">
      <c r="H191" s="20">
        <f t="shared" si="4"/>
        <v>51011</v>
      </c>
      <c r="I191" s="21" t="s">
        <v>1590</v>
      </c>
      <c r="J191" s="89">
        <v>0</v>
      </c>
      <c r="K191" s="89">
        <v>0</v>
      </c>
      <c r="L191" s="89">
        <f t="shared" si="5"/>
        <v>0</v>
      </c>
      <c r="M191" s="105">
        <f>IFERROR(K191/VLOOKUP(H191,Table1[[#All],[DRG]:[Adjusted Cost]],8,0),0)</f>
        <v>0</v>
      </c>
    </row>
    <row r="192" spans="8:13">
      <c r="H192" s="20">
        <f t="shared" si="4"/>
        <v>51012</v>
      </c>
      <c r="I192" s="21" t="s">
        <v>1591</v>
      </c>
      <c r="J192" s="90">
        <v>0</v>
      </c>
      <c r="K192" s="90">
        <v>0</v>
      </c>
      <c r="L192" s="90">
        <f t="shared" si="5"/>
        <v>0</v>
      </c>
      <c r="M192" s="106">
        <f>IFERROR(K192/VLOOKUP(H192,Table1[[#All],[DRG]:[Adjusted Cost]],8,0),0)</f>
        <v>0</v>
      </c>
    </row>
    <row r="193" spans="8:13">
      <c r="H193" s="20">
        <f t="shared" si="4"/>
        <v>51013</v>
      </c>
      <c r="I193" s="21" t="s">
        <v>1592</v>
      </c>
      <c r="J193" s="89">
        <v>0</v>
      </c>
      <c r="K193" s="89">
        <v>0</v>
      </c>
      <c r="L193" s="89">
        <f t="shared" si="5"/>
        <v>0</v>
      </c>
      <c r="M193" s="105">
        <f>IFERROR(K193/VLOOKUP(H193,Table1[[#All],[DRG]:[Adjusted Cost]],8,0),0)</f>
        <v>0</v>
      </c>
    </row>
    <row r="194" spans="8:13">
      <c r="H194" s="20">
        <f t="shared" si="4"/>
        <v>51021</v>
      </c>
      <c r="I194" s="21" t="s">
        <v>1021</v>
      </c>
      <c r="J194" s="90">
        <v>0</v>
      </c>
      <c r="K194" s="90">
        <v>0</v>
      </c>
      <c r="L194" s="90">
        <f t="shared" si="5"/>
        <v>0</v>
      </c>
      <c r="M194" s="106">
        <f>IFERROR(K194/VLOOKUP(H194,Table1[[#All],[DRG]:[Adjusted Cost]],8,0),0)</f>
        <v>0</v>
      </c>
    </row>
    <row r="195" spans="8:13">
      <c r="H195" s="20">
        <f t="shared" si="4"/>
        <v>51022</v>
      </c>
      <c r="I195" s="21" t="s">
        <v>1593</v>
      </c>
      <c r="J195" s="89">
        <v>0</v>
      </c>
      <c r="K195" s="89">
        <v>0</v>
      </c>
      <c r="L195" s="89">
        <f t="shared" si="5"/>
        <v>0</v>
      </c>
      <c r="M195" s="105">
        <f>IFERROR(K195/VLOOKUP(H195,Table1[[#All],[DRG]:[Adjusted Cost]],8,0),0)</f>
        <v>0</v>
      </c>
    </row>
    <row r="196" spans="8:13">
      <c r="H196" s="20">
        <f t="shared" si="4"/>
        <v>51023</v>
      </c>
      <c r="I196" s="21" t="s">
        <v>1022</v>
      </c>
      <c r="J196" s="90">
        <v>0</v>
      </c>
      <c r="K196" s="90">
        <v>0</v>
      </c>
      <c r="L196" s="90">
        <f t="shared" si="5"/>
        <v>0</v>
      </c>
      <c r="M196" s="106">
        <f>IFERROR(K196/VLOOKUP(H196,Table1[[#All],[DRG]:[Adjusted Cost]],8,0),0)</f>
        <v>0</v>
      </c>
    </row>
    <row r="197" spans="8:13">
      <c r="H197" s="20">
        <f t="shared" si="4"/>
        <v>51031</v>
      </c>
      <c r="I197" s="21" t="s">
        <v>1023</v>
      </c>
      <c r="J197" s="89">
        <v>0</v>
      </c>
      <c r="K197" s="89">
        <v>0</v>
      </c>
      <c r="L197" s="89">
        <f t="shared" si="5"/>
        <v>0</v>
      </c>
      <c r="M197" s="105">
        <f>IFERROR(K197/VLOOKUP(H197,Table1[[#All],[DRG]:[Adjusted Cost]],8,0),0)</f>
        <v>0</v>
      </c>
    </row>
    <row r="198" spans="8:13">
      <c r="H198" s="20">
        <f t="shared" si="4"/>
        <v>51032</v>
      </c>
      <c r="I198" s="21" t="s">
        <v>1024</v>
      </c>
      <c r="J198" s="90">
        <v>0</v>
      </c>
      <c r="K198" s="90">
        <v>0</v>
      </c>
      <c r="L198" s="90">
        <f t="shared" si="5"/>
        <v>0</v>
      </c>
      <c r="M198" s="106">
        <f>IFERROR(K198/VLOOKUP(H198,Table1[[#All],[DRG]:[Adjusted Cost]],8,0),0)</f>
        <v>0</v>
      </c>
    </row>
    <row r="199" spans="8:13">
      <c r="H199" s="20">
        <f t="shared" si="4"/>
        <v>51033</v>
      </c>
      <c r="I199" s="21" t="s">
        <v>1025</v>
      </c>
      <c r="J199" s="89">
        <v>4231.25</v>
      </c>
      <c r="K199" s="89">
        <v>7478.5291517838032</v>
      </c>
      <c r="L199" s="89">
        <f t="shared" si="5"/>
        <v>3247.2791517838032</v>
      </c>
      <c r="M199" s="105">
        <f>IFERROR(K199/VLOOKUP(H199,Table1[[#All],[DRG]:[Adjusted Cost]],8,0),0)</f>
        <v>6.8146480728333556E-2</v>
      </c>
    </row>
    <row r="200" spans="8:13">
      <c r="H200" s="20">
        <f t="shared" si="4"/>
        <v>51041</v>
      </c>
      <c r="I200" s="21" t="s">
        <v>1026</v>
      </c>
      <c r="J200" s="90">
        <v>9998.9788888888888</v>
      </c>
      <c r="K200" s="90">
        <v>10920.22625</v>
      </c>
      <c r="L200" s="90">
        <f t="shared" si="5"/>
        <v>921.24736111111088</v>
      </c>
      <c r="M200" s="106">
        <f>IFERROR(K200/VLOOKUP(H200,Table1[[#All],[DRG]:[Adjusted Cost]],8,0),0)</f>
        <v>0.21898419204486247</v>
      </c>
    </row>
    <row r="201" spans="8:13">
      <c r="H201" s="20">
        <f t="shared" si="4"/>
        <v>51042</v>
      </c>
      <c r="I201" s="21" t="s">
        <v>1027</v>
      </c>
      <c r="J201" s="89">
        <v>4369.9300600000006</v>
      </c>
      <c r="K201" s="89">
        <v>5734.8366709363072</v>
      </c>
      <c r="L201" s="89">
        <f t="shared" si="5"/>
        <v>1364.9066109363066</v>
      </c>
      <c r="M201" s="105">
        <f>IFERROR(K201/VLOOKUP(H201,Table1[[#All],[DRG]:[Adjusted Cost]],8,0),0)</f>
        <v>0.14871346383330025</v>
      </c>
    </row>
    <row r="202" spans="8:13">
      <c r="H202" s="20">
        <f t="shared" si="4"/>
        <v>51043</v>
      </c>
      <c r="I202" s="21" t="s">
        <v>1028</v>
      </c>
      <c r="J202" s="90">
        <v>2852.4215166666668</v>
      </c>
      <c r="K202" s="90">
        <v>6897.26082492767</v>
      </c>
      <c r="L202" s="90">
        <f t="shared" si="5"/>
        <v>4044.8393082610032</v>
      </c>
      <c r="M202" s="106">
        <f>IFERROR(K202/VLOOKUP(H202,Table1[[#All],[DRG]:[Adjusted Cost]],8,0),0)</f>
        <v>0.10350178940132668</v>
      </c>
    </row>
    <row r="203" spans="8:13">
      <c r="H203" s="20">
        <f t="shared" si="4"/>
        <v>51051</v>
      </c>
      <c r="I203" s="21" t="s">
        <v>1029</v>
      </c>
      <c r="J203" s="89">
        <v>0</v>
      </c>
      <c r="K203" s="89">
        <v>0</v>
      </c>
      <c r="L203" s="89">
        <f t="shared" si="5"/>
        <v>0</v>
      </c>
      <c r="M203" s="105">
        <f>IFERROR(K203/VLOOKUP(H203,Table1[[#All],[DRG]:[Adjusted Cost]],8,0),0)</f>
        <v>0</v>
      </c>
    </row>
    <row r="204" spans="8:13">
      <c r="H204" s="20">
        <f t="shared" ref="H204:H267" si="6">VALUE(I204)</f>
        <v>51052</v>
      </c>
      <c r="I204" s="21" t="s">
        <v>1030</v>
      </c>
      <c r="J204" s="90">
        <v>6876.5702999999994</v>
      </c>
      <c r="K204" s="90">
        <v>7904.8233429618813</v>
      </c>
      <c r="L204" s="90">
        <f t="shared" ref="L204:L267" si="7">K204-J204</f>
        <v>1028.2530429618819</v>
      </c>
      <c r="M204" s="106">
        <f>IFERROR(K204/VLOOKUP(H204,Table1[[#All],[DRG]:[Adjusted Cost]],8,0),0)</f>
        <v>0.12029450856617174</v>
      </c>
    </row>
    <row r="205" spans="8:13">
      <c r="H205" s="20">
        <f t="shared" si="6"/>
        <v>51053</v>
      </c>
      <c r="I205" s="21" t="s">
        <v>1594</v>
      </c>
      <c r="J205" s="89">
        <v>10661</v>
      </c>
      <c r="K205" s="89">
        <v>10661</v>
      </c>
      <c r="L205" s="89">
        <f t="shared" si="7"/>
        <v>0</v>
      </c>
      <c r="M205" s="105">
        <f>IFERROR(K205/VLOOKUP(H205,Table1[[#All],[DRG]:[Adjusted Cost]],8,0),0)</f>
        <v>0.19743118344521846</v>
      </c>
    </row>
    <row r="206" spans="8:13">
      <c r="H206" s="20">
        <f t="shared" si="6"/>
        <v>51061</v>
      </c>
      <c r="I206" s="21" t="s">
        <v>1031</v>
      </c>
      <c r="J206" s="90">
        <v>220.38168000000002</v>
      </c>
      <c r="K206" s="90">
        <v>17795.009679171253</v>
      </c>
      <c r="L206" s="90">
        <f t="shared" si="7"/>
        <v>17574.627999171254</v>
      </c>
      <c r="M206" s="106">
        <f>IFERROR(K206/VLOOKUP(H206,Table1[[#All],[DRG]:[Adjusted Cost]],8,0),0)</f>
        <v>0.56003772667735763</v>
      </c>
    </row>
    <row r="207" spans="8:13">
      <c r="H207" s="20">
        <f t="shared" si="6"/>
        <v>51062</v>
      </c>
      <c r="I207" s="21" t="s">
        <v>1032</v>
      </c>
      <c r="J207" s="89">
        <v>1649.2156500000001</v>
      </c>
      <c r="K207" s="89">
        <v>11590.939519663152</v>
      </c>
      <c r="L207" s="89">
        <f t="shared" si="7"/>
        <v>9941.7238696631521</v>
      </c>
      <c r="M207" s="105">
        <f>IFERROR(K207/VLOOKUP(H207,Table1[[#All],[DRG]:[Adjusted Cost]],8,0),0)</f>
        <v>0.39574681622793512</v>
      </c>
    </row>
    <row r="208" spans="8:13">
      <c r="H208" s="20">
        <f t="shared" si="6"/>
        <v>51063</v>
      </c>
      <c r="I208" s="21" t="s">
        <v>1033</v>
      </c>
      <c r="J208" s="90">
        <v>2976.6443545454545</v>
      </c>
      <c r="K208" s="90">
        <v>8787.5236210748953</v>
      </c>
      <c r="L208" s="90">
        <f t="shared" si="7"/>
        <v>5810.8792665294404</v>
      </c>
      <c r="M208" s="106">
        <f>IFERROR(K208/VLOOKUP(H208,Table1[[#All],[DRG]:[Adjusted Cost]],8,0),0)</f>
        <v>0.19272805755420133</v>
      </c>
    </row>
    <row r="209" spans="8:13">
      <c r="H209" s="20">
        <f t="shared" si="6"/>
        <v>51071</v>
      </c>
      <c r="I209" s="21" t="s">
        <v>1034</v>
      </c>
      <c r="J209" s="89">
        <v>2764.7411547169809</v>
      </c>
      <c r="K209" s="89">
        <v>2886.6257886847498</v>
      </c>
      <c r="L209" s="89">
        <f t="shared" si="7"/>
        <v>121.88463396776888</v>
      </c>
      <c r="M209" s="105">
        <f>IFERROR(K209/VLOOKUP(H209,Table1[[#All],[DRG]:[Adjusted Cost]],8,0),0)</f>
        <v>8.6497472291430955E-2</v>
      </c>
    </row>
    <row r="210" spans="8:13">
      <c r="H210" s="20">
        <f t="shared" si="6"/>
        <v>51072</v>
      </c>
      <c r="I210" s="21" t="s">
        <v>1035</v>
      </c>
      <c r="J210" s="90">
        <v>2425.2275083333334</v>
      </c>
      <c r="K210" s="90">
        <v>2648.3731788366958</v>
      </c>
      <c r="L210" s="90">
        <f t="shared" si="7"/>
        <v>223.14567050336245</v>
      </c>
      <c r="M210" s="106">
        <f>IFERROR(K210/VLOOKUP(H210,Table1[[#All],[DRG]:[Adjusted Cost]],8,0),0)</f>
        <v>6.8556895633071699E-2</v>
      </c>
    </row>
    <row r="211" spans="8:13">
      <c r="H211" s="20">
        <f t="shared" si="6"/>
        <v>51073</v>
      </c>
      <c r="I211" s="21" t="s">
        <v>1036</v>
      </c>
      <c r="J211" s="89">
        <v>6629.79</v>
      </c>
      <c r="K211" s="89">
        <v>7590.1442359932089</v>
      </c>
      <c r="L211" s="89">
        <f t="shared" si="7"/>
        <v>960.35423599320893</v>
      </c>
      <c r="M211" s="105">
        <f>IFERROR(K211/VLOOKUP(H211,Table1[[#All],[DRG]:[Adjusted Cost]],8,0),0)</f>
        <v>0.1372784015346124</v>
      </c>
    </row>
    <row r="212" spans="8:13">
      <c r="H212" s="20">
        <f t="shared" si="6"/>
        <v>51111</v>
      </c>
      <c r="I212" s="21" t="s">
        <v>1037</v>
      </c>
      <c r="J212" s="90">
        <v>0</v>
      </c>
      <c r="K212" s="90">
        <v>44163.846568921865</v>
      </c>
      <c r="L212" s="90">
        <f t="shared" si="7"/>
        <v>44163.846568921865</v>
      </c>
      <c r="M212" s="106">
        <f>IFERROR(K212/VLOOKUP(H212,Table1[[#All],[DRG]:[Adjusted Cost]],8,0),0)</f>
        <v>0.71283782662428596</v>
      </c>
    </row>
    <row r="213" spans="8:13">
      <c r="H213" s="20">
        <f t="shared" si="6"/>
        <v>51112</v>
      </c>
      <c r="I213" s="21" t="s">
        <v>1038</v>
      </c>
      <c r="J213" s="89">
        <v>0</v>
      </c>
      <c r="K213" s="89">
        <v>29547.599127203768</v>
      </c>
      <c r="L213" s="89">
        <f t="shared" si="7"/>
        <v>29547.599127203768</v>
      </c>
      <c r="M213" s="105">
        <f>IFERROR(K213/VLOOKUP(H213,Table1[[#All],[DRG]:[Adjusted Cost]],8,0),0)</f>
        <v>0.60014335453448964</v>
      </c>
    </row>
    <row r="214" spans="8:13">
      <c r="H214" s="20">
        <f t="shared" si="6"/>
        <v>51113</v>
      </c>
      <c r="I214" s="21" t="s">
        <v>1039</v>
      </c>
      <c r="J214" s="90">
        <v>2745.7361378378378</v>
      </c>
      <c r="K214" s="90">
        <v>52148.360471829103</v>
      </c>
      <c r="L214" s="90">
        <f t="shared" si="7"/>
        <v>49402.624333991262</v>
      </c>
      <c r="M214" s="106">
        <f>IFERROR(K214/VLOOKUP(H214,Table1[[#All],[DRG]:[Adjusted Cost]],8,0),0)</f>
        <v>0.71583477558483621</v>
      </c>
    </row>
    <row r="215" spans="8:13">
      <c r="H215" s="20">
        <f t="shared" si="6"/>
        <v>51121</v>
      </c>
      <c r="I215" s="21" t="s">
        <v>1040</v>
      </c>
      <c r="J215" s="89">
        <v>0</v>
      </c>
      <c r="K215" s="89">
        <v>100.57563258786362</v>
      </c>
      <c r="L215" s="89">
        <f t="shared" si="7"/>
        <v>100.57563258786362</v>
      </c>
      <c r="M215" s="105">
        <f>IFERROR(K215/VLOOKUP(H215,Table1[[#All],[DRG]:[Adjusted Cost]],8,0),0)</f>
        <v>1.1088655025894253E-2</v>
      </c>
    </row>
    <row r="216" spans="8:13">
      <c r="H216" s="20">
        <f t="shared" si="6"/>
        <v>51122</v>
      </c>
      <c r="I216" s="21" t="s">
        <v>1041</v>
      </c>
      <c r="J216" s="90">
        <v>412.5</v>
      </c>
      <c r="K216" s="90">
        <v>5449.3555060020008</v>
      </c>
      <c r="L216" s="90">
        <f t="shared" si="7"/>
        <v>5036.8555060020008</v>
      </c>
      <c r="M216" s="106">
        <f>IFERROR(K216/VLOOKUP(H216,Table1[[#All],[DRG]:[Adjusted Cost]],8,0),0)</f>
        <v>0.39218606770886427</v>
      </c>
    </row>
    <row r="217" spans="8:13">
      <c r="H217" s="20">
        <f t="shared" si="6"/>
        <v>51123</v>
      </c>
      <c r="I217" s="21" t="s">
        <v>1042</v>
      </c>
      <c r="J217" s="89">
        <v>0</v>
      </c>
      <c r="K217" s="89">
        <v>4848.68</v>
      </c>
      <c r="L217" s="89">
        <f t="shared" si="7"/>
        <v>4848.68</v>
      </c>
      <c r="M217" s="105">
        <f>IFERROR(K217/VLOOKUP(H217,Table1[[#All],[DRG]:[Adjusted Cost]],8,0),0)</f>
        <v>0.21554395631669376</v>
      </c>
    </row>
    <row r="218" spans="8:13">
      <c r="H218" s="20">
        <f t="shared" si="6"/>
        <v>51131</v>
      </c>
      <c r="I218" s="21" t="s">
        <v>1043</v>
      </c>
      <c r="J218" s="90">
        <v>0</v>
      </c>
      <c r="K218" s="90">
        <v>0</v>
      </c>
      <c r="L218" s="90">
        <f t="shared" si="7"/>
        <v>0</v>
      </c>
      <c r="M218" s="106">
        <f>IFERROR(K218/VLOOKUP(H218,Table1[[#All],[DRG]:[Adjusted Cost]],8,0),0)</f>
        <v>0</v>
      </c>
    </row>
    <row r="219" spans="8:13">
      <c r="H219" s="20">
        <f t="shared" si="6"/>
        <v>51132</v>
      </c>
      <c r="I219" s="21" t="s">
        <v>1044</v>
      </c>
      <c r="J219" s="89">
        <v>0</v>
      </c>
      <c r="K219" s="89">
        <v>0</v>
      </c>
      <c r="L219" s="89">
        <f t="shared" si="7"/>
        <v>0</v>
      </c>
      <c r="M219" s="105">
        <f>IFERROR(K219/VLOOKUP(H219,Table1[[#All],[DRG]:[Adjusted Cost]],8,0),0)</f>
        <v>0</v>
      </c>
    </row>
    <row r="220" spans="8:13">
      <c r="H220" s="20">
        <f t="shared" si="6"/>
        <v>51133</v>
      </c>
      <c r="I220" s="21" t="s">
        <v>1045</v>
      </c>
      <c r="J220" s="90">
        <v>2400</v>
      </c>
      <c r="K220" s="90">
        <v>3776.046705443297</v>
      </c>
      <c r="L220" s="90">
        <f t="shared" si="7"/>
        <v>1376.046705443297</v>
      </c>
      <c r="M220" s="106">
        <f>IFERROR(K220/VLOOKUP(H220,Table1[[#All],[DRG]:[Adjusted Cost]],8,0),0)</f>
        <v>7.9191459183707041E-2</v>
      </c>
    </row>
    <row r="221" spans="8:13">
      <c r="H221" s="20">
        <f t="shared" si="6"/>
        <v>51141</v>
      </c>
      <c r="I221" s="21" t="s">
        <v>1046</v>
      </c>
      <c r="J221" s="89">
        <v>157.41548571428572</v>
      </c>
      <c r="K221" s="89">
        <v>19400.521488758965</v>
      </c>
      <c r="L221" s="89">
        <f t="shared" si="7"/>
        <v>19243.106003044679</v>
      </c>
      <c r="M221" s="105">
        <f>IFERROR(K221/VLOOKUP(H221,Table1[[#All],[DRG]:[Adjusted Cost]],8,0),0)</f>
        <v>0.70523477948727054</v>
      </c>
    </row>
    <row r="222" spans="8:13">
      <c r="H222" s="20">
        <f t="shared" si="6"/>
        <v>51142</v>
      </c>
      <c r="I222" s="21" t="s">
        <v>1047</v>
      </c>
      <c r="J222" s="90">
        <v>0</v>
      </c>
      <c r="K222" s="90">
        <v>16890.772095667096</v>
      </c>
      <c r="L222" s="90">
        <f t="shared" si="7"/>
        <v>16890.772095667096</v>
      </c>
      <c r="M222" s="106">
        <f>IFERROR(K222/VLOOKUP(H222,Table1[[#All],[DRG]:[Adjusted Cost]],8,0),0)</f>
        <v>0.66175906420773201</v>
      </c>
    </row>
    <row r="223" spans="8:13">
      <c r="H223" s="20">
        <f t="shared" si="6"/>
        <v>51143</v>
      </c>
      <c r="I223" s="21" t="s">
        <v>1048</v>
      </c>
      <c r="J223" s="89">
        <v>122.43426666666667</v>
      </c>
      <c r="K223" s="89">
        <v>20654.201396355995</v>
      </c>
      <c r="L223" s="89">
        <f t="shared" si="7"/>
        <v>20531.767129689328</v>
      </c>
      <c r="M223" s="105">
        <f>IFERROR(K223/VLOOKUP(H223,Table1[[#All],[DRG]:[Adjusted Cost]],8,0),0)</f>
        <v>0.64045215233060182</v>
      </c>
    </row>
    <row r="224" spans="8:13">
      <c r="H224" s="20">
        <f t="shared" si="6"/>
        <v>51151</v>
      </c>
      <c r="I224" s="21" t="s">
        <v>1049</v>
      </c>
      <c r="J224" s="90">
        <v>157.81322740113023</v>
      </c>
      <c r="K224" s="90">
        <v>792.07364272048244</v>
      </c>
      <c r="L224" s="90">
        <f t="shared" si="7"/>
        <v>634.26041531935221</v>
      </c>
      <c r="M224" s="106">
        <f>IFERROR(K224/VLOOKUP(H224,Table1[[#All],[DRG]:[Adjusted Cost]],8,0),0)</f>
        <v>0.1037213962651013</v>
      </c>
    </row>
    <row r="225" spans="8:13">
      <c r="H225" s="20">
        <f t="shared" si="6"/>
        <v>51152</v>
      </c>
      <c r="I225" s="21" t="s">
        <v>1050</v>
      </c>
      <c r="J225" s="89">
        <v>172.91298958333337</v>
      </c>
      <c r="K225" s="89">
        <v>1531.436674787883</v>
      </c>
      <c r="L225" s="89">
        <f t="shared" si="7"/>
        <v>1358.5236852045496</v>
      </c>
      <c r="M225" s="105">
        <f>IFERROR(K225/VLOOKUP(H225,Table1[[#All],[DRG]:[Adjusted Cost]],8,0),0)</f>
        <v>0.15960697181165262</v>
      </c>
    </row>
    <row r="226" spans="8:13">
      <c r="H226" s="20">
        <f t="shared" si="6"/>
        <v>51153</v>
      </c>
      <c r="I226" s="21" t="s">
        <v>1051</v>
      </c>
      <c r="J226" s="90">
        <v>762.41825918367363</v>
      </c>
      <c r="K226" s="90">
        <v>1544.0354927341941</v>
      </c>
      <c r="L226" s="90">
        <f t="shared" si="7"/>
        <v>781.6172335505205</v>
      </c>
      <c r="M226" s="106">
        <f>IFERROR(K226/VLOOKUP(H226,Table1[[#All],[DRG]:[Adjusted Cost]],8,0),0)</f>
        <v>0.14462291878619893</v>
      </c>
    </row>
    <row r="227" spans="8:13">
      <c r="H227" s="20">
        <f t="shared" si="6"/>
        <v>51161</v>
      </c>
      <c r="I227" s="21" t="s">
        <v>1052</v>
      </c>
      <c r="J227" s="89">
        <v>0</v>
      </c>
      <c r="K227" s="89">
        <v>0</v>
      </c>
      <c r="L227" s="89">
        <f t="shared" si="7"/>
        <v>0</v>
      </c>
      <c r="M227" s="105">
        <f>IFERROR(K227/VLOOKUP(H227,Table1[[#All],[DRG]:[Adjusted Cost]],8,0),0)</f>
        <v>0</v>
      </c>
    </row>
    <row r="228" spans="8:13">
      <c r="H228" s="20">
        <f t="shared" si="6"/>
        <v>51162</v>
      </c>
      <c r="I228" s="21" t="s">
        <v>1053</v>
      </c>
      <c r="J228" s="90">
        <v>0</v>
      </c>
      <c r="K228" s="90">
        <v>0</v>
      </c>
      <c r="L228" s="90">
        <f t="shared" si="7"/>
        <v>0</v>
      </c>
      <c r="M228" s="106">
        <f>IFERROR(K228/VLOOKUP(H228,Table1[[#All],[DRG]:[Adjusted Cost]],8,0),0)</f>
        <v>0</v>
      </c>
    </row>
    <row r="229" spans="8:13">
      <c r="H229" s="20">
        <f t="shared" si="6"/>
        <v>51163</v>
      </c>
      <c r="I229" s="21" t="s">
        <v>1054</v>
      </c>
      <c r="J229" s="89">
        <v>0</v>
      </c>
      <c r="K229" s="89">
        <v>308.29036706680006</v>
      </c>
      <c r="L229" s="89">
        <f t="shared" si="7"/>
        <v>308.29036706680006</v>
      </c>
      <c r="M229" s="105">
        <f>IFERROR(K229/VLOOKUP(H229,Table1[[#All],[DRG]:[Adjusted Cost]],8,0),0)</f>
        <v>7.0963108018587615E-3</v>
      </c>
    </row>
    <row r="230" spans="8:13">
      <c r="H230" s="20">
        <f t="shared" si="6"/>
        <v>51171</v>
      </c>
      <c r="I230" s="21" t="s">
        <v>1055</v>
      </c>
      <c r="J230" s="90">
        <v>206.01467750865058</v>
      </c>
      <c r="K230" s="90">
        <v>206.01467750865058</v>
      </c>
      <c r="L230" s="90">
        <f t="shared" si="7"/>
        <v>0</v>
      </c>
      <c r="M230" s="106">
        <f>IFERROR(K230/VLOOKUP(H230,Table1[[#All],[DRG]:[Adjusted Cost]],8,0),0)</f>
        <v>3.7853892695339064E-2</v>
      </c>
    </row>
    <row r="231" spans="8:13">
      <c r="H231" s="20">
        <f t="shared" si="6"/>
        <v>51172</v>
      </c>
      <c r="I231" s="21" t="s">
        <v>1056</v>
      </c>
      <c r="J231" s="89">
        <v>0</v>
      </c>
      <c r="K231" s="89">
        <v>16.092101214058182</v>
      </c>
      <c r="L231" s="89">
        <f t="shared" si="7"/>
        <v>16.092101214058182</v>
      </c>
      <c r="M231" s="105">
        <f>IFERROR(K231/VLOOKUP(H231,Table1[[#All],[DRG]:[Adjusted Cost]],8,0),0)</f>
        <v>2.3382291823220544E-3</v>
      </c>
    </row>
    <row r="232" spans="8:13">
      <c r="H232" s="20">
        <f t="shared" si="6"/>
        <v>51173</v>
      </c>
      <c r="I232" s="21" t="s">
        <v>1057</v>
      </c>
      <c r="J232" s="90">
        <v>0</v>
      </c>
      <c r="K232" s="90">
        <v>0</v>
      </c>
      <c r="L232" s="90">
        <f t="shared" si="7"/>
        <v>0</v>
      </c>
      <c r="M232" s="106">
        <f>IFERROR(K232/VLOOKUP(H232,Table1[[#All],[DRG]:[Adjusted Cost]],8,0),0)</f>
        <v>0</v>
      </c>
    </row>
    <row r="233" spans="8:13">
      <c r="H233" s="20">
        <f t="shared" si="6"/>
        <v>51201</v>
      </c>
      <c r="I233" s="21" t="s">
        <v>1058</v>
      </c>
      <c r="J233" s="89">
        <v>491.19658548387099</v>
      </c>
      <c r="K233" s="89">
        <v>3359.9664684968457</v>
      </c>
      <c r="L233" s="89">
        <f t="shared" si="7"/>
        <v>2868.7698830129748</v>
      </c>
      <c r="M233" s="105">
        <f>IFERROR(K233/VLOOKUP(H233,Table1[[#All],[DRG]:[Adjusted Cost]],8,0),0)</f>
        <v>0.21824556485277849</v>
      </c>
    </row>
    <row r="234" spans="8:13">
      <c r="H234" s="20">
        <f t="shared" si="6"/>
        <v>51202</v>
      </c>
      <c r="I234" s="21" t="s">
        <v>1059</v>
      </c>
      <c r="J234" s="90">
        <v>745.25761194029849</v>
      </c>
      <c r="K234" s="90">
        <v>3753.4748114448566</v>
      </c>
      <c r="L234" s="90">
        <f t="shared" si="7"/>
        <v>3008.2171995045583</v>
      </c>
      <c r="M234" s="106">
        <f>IFERROR(K234/VLOOKUP(H234,Table1[[#All],[DRG]:[Adjusted Cost]],8,0),0)</f>
        <v>0.17097314408193187</v>
      </c>
    </row>
    <row r="235" spans="8:13">
      <c r="H235" s="20">
        <f t="shared" si="6"/>
        <v>51203</v>
      </c>
      <c r="I235" s="21" t="s">
        <v>1060</v>
      </c>
      <c r="J235" s="89">
        <v>891.94295454545443</v>
      </c>
      <c r="K235" s="89">
        <v>3104.8912238949065</v>
      </c>
      <c r="L235" s="89">
        <f t="shared" si="7"/>
        <v>2212.9482693494519</v>
      </c>
      <c r="M235" s="105">
        <f>IFERROR(K235/VLOOKUP(H235,Table1[[#All],[DRG]:[Adjusted Cost]],8,0),0)</f>
        <v>9.2359130012870716E-2</v>
      </c>
    </row>
    <row r="236" spans="8:13">
      <c r="H236" s="20">
        <f t="shared" si="6"/>
        <v>51301</v>
      </c>
      <c r="I236" s="21" t="s">
        <v>1061</v>
      </c>
      <c r="J236" s="90">
        <v>0</v>
      </c>
      <c r="K236" s="90">
        <v>0</v>
      </c>
      <c r="L236" s="90">
        <f t="shared" si="7"/>
        <v>0</v>
      </c>
      <c r="M236" s="106">
        <f>IFERROR(K236/VLOOKUP(H236,Table1[[#All],[DRG]:[Adjusted Cost]],8,0),0)</f>
        <v>0</v>
      </c>
    </row>
    <row r="237" spans="8:13">
      <c r="H237" s="20">
        <f t="shared" si="6"/>
        <v>51302</v>
      </c>
      <c r="I237" s="21" t="s">
        <v>1062</v>
      </c>
      <c r="J237" s="89">
        <v>0</v>
      </c>
      <c r="K237" s="89">
        <v>30947.823076923076</v>
      </c>
      <c r="L237" s="89">
        <f t="shared" si="7"/>
        <v>30947.823076923076</v>
      </c>
      <c r="M237" s="105">
        <f>IFERROR(K237/VLOOKUP(H237,Table1[[#All],[DRG]:[Adjusted Cost]],8,0),0)</f>
        <v>0.64142564272270419</v>
      </c>
    </row>
    <row r="238" spans="8:13">
      <c r="H238" s="20">
        <f t="shared" si="6"/>
        <v>51303</v>
      </c>
      <c r="I238" s="21" t="s">
        <v>1063</v>
      </c>
      <c r="J238" s="90">
        <v>0</v>
      </c>
      <c r="K238" s="90">
        <v>32326.932039204043</v>
      </c>
      <c r="L238" s="90">
        <f t="shared" si="7"/>
        <v>32326.932039204043</v>
      </c>
      <c r="M238" s="106">
        <f>IFERROR(K238/VLOOKUP(H238,Table1[[#All],[DRG]:[Adjusted Cost]],8,0),0)</f>
        <v>0.7415273750841046</v>
      </c>
    </row>
    <row r="239" spans="8:13">
      <c r="H239" s="20">
        <f t="shared" si="6"/>
        <v>51401</v>
      </c>
      <c r="I239" s="21" t="s">
        <v>1064</v>
      </c>
      <c r="J239" s="89">
        <v>1073.7354791477776</v>
      </c>
      <c r="K239" s="89">
        <v>7992.6416502582024</v>
      </c>
      <c r="L239" s="89">
        <f t="shared" si="7"/>
        <v>6918.906171110425</v>
      </c>
      <c r="M239" s="105">
        <f>IFERROR(K239/VLOOKUP(H239,Table1[[#All],[DRG]:[Adjusted Cost]],8,0),0)</f>
        <v>0.41448442821347703</v>
      </c>
    </row>
    <row r="240" spans="8:13">
      <c r="H240" s="20">
        <f t="shared" si="6"/>
        <v>51402</v>
      </c>
      <c r="I240" s="21" t="s">
        <v>1065</v>
      </c>
      <c r="J240" s="90">
        <v>919.58387820512735</v>
      </c>
      <c r="K240" s="90">
        <v>9371.5556466695361</v>
      </c>
      <c r="L240" s="90">
        <f t="shared" si="7"/>
        <v>8451.9717684644093</v>
      </c>
      <c r="M240" s="106">
        <f>IFERROR(K240/VLOOKUP(H240,Table1[[#All],[DRG]:[Adjusted Cost]],8,0),0)</f>
        <v>0.44752796415872648</v>
      </c>
    </row>
    <row r="241" spans="8:13">
      <c r="H241" s="20">
        <f t="shared" si="6"/>
        <v>51403</v>
      </c>
      <c r="I241" s="21" t="s">
        <v>1066</v>
      </c>
      <c r="J241" s="89">
        <v>1556.7149867724868</v>
      </c>
      <c r="K241" s="89">
        <v>10596.245576105635</v>
      </c>
      <c r="L241" s="89">
        <f t="shared" si="7"/>
        <v>9039.5305893331479</v>
      </c>
      <c r="M241" s="105">
        <f>IFERROR(K241/VLOOKUP(H241,Table1[[#All],[DRG]:[Adjusted Cost]],8,0),0)</f>
        <v>0.42806580120359788</v>
      </c>
    </row>
    <row r="242" spans="8:13">
      <c r="H242" s="20">
        <f t="shared" si="6"/>
        <v>54101</v>
      </c>
      <c r="I242" s="21" t="s">
        <v>1067</v>
      </c>
      <c r="J242" s="90">
        <v>629.07416889312992</v>
      </c>
      <c r="K242" s="90">
        <v>3550.2166862573495</v>
      </c>
      <c r="L242" s="90">
        <f t="shared" si="7"/>
        <v>2921.1425173642197</v>
      </c>
      <c r="M242" s="106">
        <f>IFERROR(K242/VLOOKUP(H242,Table1[[#All],[DRG]:[Adjusted Cost]],8,0),0)</f>
        <v>0.26122584754079609</v>
      </c>
    </row>
    <row r="243" spans="8:13">
      <c r="H243" s="20">
        <f t="shared" si="6"/>
        <v>54102</v>
      </c>
      <c r="I243" s="21" t="s">
        <v>1068</v>
      </c>
      <c r="J243" s="89">
        <v>593.59161898148159</v>
      </c>
      <c r="K243" s="89">
        <v>4413.7930210987943</v>
      </c>
      <c r="L243" s="89">
        <f t="shared" si="7"/>
        <v>3820.2014021173127</v>
      </c>
      <c r="M243" s="105">
        <f>IFERROR(K243/VLOOKUP(H243,Table1[[#All],[DRG]:[Adjusted Cost]],8,0),0)</f>
        <v>0.25587038420178104</v>
      </c>
    </row>
    <row r="244" spans="8:13">
      <c r="H244" s="20">
        <f t="shared" si="6"/>
        <v>54103</v>
      </c>
      <c r="I244" s="21" t="s">
        <v>1069</v>
      </c>
      <c r="J244" s="90">
        <v>1201.5337517241371</v>
      </c>
      <c r="K244" s="90">
        <v>5687.0589334368915</v>
      </c>
      <c r="L244" s="90">
        <f t="shared" si="7"/>
        <v>4485.5251817127546</v>
      </c>
      <c r="M244" s="106">
        <f>IFERROR(K244/VLOOKUP(H244,Table1[[#All],[DRG]:[Adjusted Cost]],8,0),0)</f>
        <v>0.21230201923992978</v>
      </c>
    </row>
    <row r="245" spans="8:13">
      <c r="H245" s="20">
        <f t="shared" si="6"/>
        <v>54111</v>
      </c>
      <c r="I245" s="21" t="s">
        <v>1070</v>
      </c>
      <c r="J245" s="89">
        <v>427.95337499999999</v>
      </c>
      <c r="K245" s="89">
        <v>427.95337499999999</v>
      </c>
      <c r="L245" s="89">
        <f t="shared" si="7"/>
        <v>0</v>
      </c>
      <c r="M245" s="105">
        <f>IFERROR(K245/VLOOKUP(H245,Table1[[#All],[DRG]:[Adjusted Cost]],8,0),0)</f>
        <v>2.646595472439061E-2</v>
      </c>
    </row>
    <row r="246" spans="8:13">
      <c r="H246" s="20">
        <f t="shared" si="6"/>
        <v>54112</v>
      </c>
      <c r="I246" s="21" t="s">
        <v>1071</v>
      </c>
      <c r="J246" s="90">
        <v>0</v>
      </c>
      <c r="K246" s="90">
        <v>0</v>
      </c>
      <c r="L246" s="90">
        <f t="shared" si="7"/>
        <v>0</v>
      </c>
      <c r="M246" s="106">
        <f>IFERROR(K246/VLOOKUP(H246,Table1[[#All],[DRG]:[Adjusted Cost]],8,0),0)</f>
        <v>0</v>
      </c>
    </row>
    <row r="247" spans="8:13">
      <c r="H247" s="20">
        <f t="shared" si="6"/>
        <v>54113</v>
      </c>
      <c r="I247" s="21" t="s">
        <v>1072</v>
      </c>
      <c r="J247" s="89">
        <v>117.85714285714286</v>
      </c>
      <c r="K247" s="89">
        <v>117.85714285714286</v>
      </c>
      <c r="L247" s="89">
        <f t="shared" si="7"/>
        <v>0</v>
      </c>
      <c r="M247" s="105">
        <f>IFERROR(K247/VLOOKUP(H247,Table1[[#All],[DRG]:[Adjusted Cost]],8,0),0)</f>
        <v>3.3719008780862736E-3</v>
      </c>
    </row>
    <row r="248" spans="8:13">
      <c r="H248" s="20">
        <f t="shared" si="6"/>
        <v>54121</v>
      </c>
      <c r="I248" s="21" t="s">
        <v>1073</v>
      </c>
      <c r="J248" s="90">
        <v>90.63206266666667</v>
      </c>
      <c r="K248" s="90">
        <v>90.63206266666667</v>
      </c>
      <c r="L248" s="90">
        <f t="shared" si="7"/>
        <v>0</v>
      </c>
      <c r="M248" s="106">
        <f>IFERROR(K248/VLOOKUP(H248,Table1[[#All],[DRG]:[Adjusted Cost]],8,0),0)</f>
        <v>1.6661764128426446E-2</v>
      </c>
    </row>
    <row r="249" spans="8:13">
      <c r="H249" s="20">
        <f t="shared" si="6"/>
        <v>54122</v>
      </c>
      <c r="I249" s="21" t="s">
        <v>1074</v>
      </c>
      <c r="J249" s="89">
        <v>111.5853641242938</v>
      </c>
      <c r="K249" s="89">
        <v>111.5853641242938</v>
      </c>
      <c r="L249" s="89">
        <f t="shared" si="7"/>
        <v>0</v>
      </c>
      <c r="M249" s="105">
        <f>IFERROR(K249/VLOOKUP(H249,Table1[[#All],[DRG]:[Adjusted Cost]],8,0),0)</f>
        <v>1.6454264485591053E-2</v>
      </c>
    </row>
    <row r="250" spans="8:13">
      <c r="H250" s="20">
        <f t="shared" si="6"/>
        <v>54123</v>
      </c>
      <c r="I250" s="21" t="s">
        <v>1075</v>
      </c>
      <c r="J250" s="90">
        <v>388.33305938009784</v>
      </c>
      <c r="K250" s="90">
        <v>1345.977066050503</v>
      </c>
      <c r="L250" s="90">
        <f t="shared" si="7"/>
        <v>957.64400667040513</v>
      </c>
      <c r="M250" s="106">
        <f>IFERROR(K250/VLOOKUP(H250,Table1[[#All],[DRG]:[Adjusted Cost]],8,0),0)</f>
        <v>0.10643160397270406</v>
      </c>
    </row>
    <row r="251" spans="8:13">
      <c r="H251" s="20">
        <f t="shared" si="6"/>
        <v>54131</v>
      </c>
      <c r="I251" s="21" t="s">
        <v>1076</v>
      </c>
      <c r="J251" s="89">
        <v>0</v>
      </c>
      <c r="K251" s="89">
        <v>0</v>
      </c>
      <c r="L251" s="89">
        <f t="shared" si="7"/>
        <v>0</v>
      </c>
      <c r="M251" s="105">
        <f>IFERROR(K251/VLOOKUP(H251,Table1[[#All],[DRG]:[Adjusted Cost]],8,0),0)</f>
        <v>0</v>
      </c>
    </row>
    <row r="252" spans="8:13">
      <c r="H252" s="20">
        <f t="shared" si="6"/>
        <v>54132</v>
      </c>
      <c r="I252" s="21" t="s">
        <v>1077</v>
      </c>
      <c r="J252" s="90">
        <v>9.9978999999999996</v>
      </c>
      <c r="K252" s="90">
        <v>9.9978999999999996</v>
      </c>
      <c r="L252" s="90">
        <f t="shared" si="7"/>
        <v>0</v>
      </c>
      <c r="M252" s="106">
        <f>IFERROR(K252/VLOOKUP(H252,Table1[[#All],[DRG]:[Adjusted Cost]],8,0),0)</f>
        <v>1.4961214824964948E-3</v>
      </c>
    </row>
    <row r="253" spans="8:13">
      <c r="H253" s="20">
        <f t="shared" si="6"/>
        <v>54133</v>
      </c>
      <c r="I253" s="21" t="s">
        <v>1078</v>
      </c>
      <c r="J253" s="89">
        <v>825</v>
      </c>
      <c r="K253" s="89">
        <v>1221.8061224489795</v>
      </c>
      <c r="L253" s="89">
        <f t="shared" si="7"/>
        <v>396.80612244897952</v>
      </c>
      <c r="M253" s="105">
        <f>IFERROR(K253/VLOOKUP(H253,Table1[[#All],[DRG]:[Adjusted Cost]],8,0),0)</f>
        <v>0.12094488482528576</v>
      </c>
    </row>
    <row r="254" spans="8:13">
      <c r="H254" s="20">
        <f t="shared" si="6"/>
        <v>54141</v>
      </c>
      <c r="I254" s="21" t="s">
        <v>1079</v>
      </c>
      <c r="J254" s="90">
        <v>0</v>
      </c>
      <c r="K254" s="90">
        <v>0</v>
      </c>
      <c r="L254" s="90">
        <f t="shared" si="7"/>
        <v>0</v>
      </c>
      <c r="M254" s="106">
        <f>IFERROR(K254/VLOOKUP(H254,Table1[[#All],[DRG]:[Adjusted Cost]],8,0),0)</f>
        <v>0</v>
      </c>
    </row>
    <row r="255" spans="8:13">
      <c r="H255" s="20">
        <f t="shared" si="6"/>
        <v>54142</v>
      </c>
      <c r="I255" s="21" t="s">
        <v>1080</v>
      </c>
      <c r="J255" s="89">
        <v>0</v>
      </c>
      <c r="K255" s="89">
        <v>0</v>
      </c>
      <c r="L255" s="89">
        <f t="shared" si="7"/>
        <v>0</v>
      </c>
      <c r="M255" s="105">
        <f>IFERROR(K255/VLOOKUP(H255,Table1[[#All],[DRG]:[Adjusted Cost]],8,0),0)</f>
        <v>0</v>
      </c>
    </row>
    <row r="256" spans="8:13">
      <c r="H256" s="20">
        <f t="shared" si="6"/>
        <v>54143</v>
      </c>
      <c r="I256" s="21" t="s">
        <v>1081</v>
      </c>
      <c r="J256" s="90">
        <v>0</v>
      </c>
      <c r="K256" s="90">
        <v>0</v>
      </c>
      <c r="L256" s="90">
        <f t="shared" si="7"/>
        <v>0</v>
      </c>
      <c r="M256" s="106">
        <f>IFERROR(K256/VLOOKUP(H256,Table1[[#All],[DRG]:[Adjusted Cost]],8,0),0)</f>
        <v>0</v>
      </c>
    </row>
    <row r="257" spans="8:13">
      <c r="H257" s="20">
        <f t="shared" si="6"/>
        <v>54151</v>
      </c>
      <c r="I257" s="21" t="s">
        <v>1082</v>
      </c>
      <c r="J257" s="89">
        <v>118.25319789473684</v>
      </c>
      <c r="K257" s="89">
        <v>127.31753970770602</v>
      </c>
      <c r="L257" s="89">
        <f t="shared" si="7"/>
        <v>9.0643418129691753</v>
      </c>
      <c r="M257" s="105">
        <f>IFERROR(K257/VLOOKUP(H257,Table1[[#All],[DRG]:[Adjusted Cost]],8,0),0)</f>
        <v>2.3011851700426501E-2</v>
      </c>
    </row>
    <row r="258" spans="8:13">
      <c r="H258" s="20">
        <f t="shared" si="6"/>
        <v>54152</v>
      </c>
      <c r="I258" s="21" t="s">
        <v>1083</v>
      </c>
      <c r="J258" s="90">
        <v>31.827362025316457</v>
      </c>
      <c r="K258" s="90">
        <v>213.79591177572246</v>
      </c>
      <c r="L258" s="90">
        <f t="shared" si="7"/>
        <v>181.968549750406</v>
      </c>
      <c r="M258" s="106">
        <f>IFERROR(K258/VLOOKUP(H258,Table1[[#All],[DRG]:[Adjusted Cost]],8,0),0)</f>
        <v>2.0334070688130472E-2</v>
      </c>
    </row>
    <row r="259" spans="8:13">
      <c r="H259" s="20">
        <f t="shared" si="6"/>
        <v>54153</v>
      </c>
      <c r="I259" s="21" t="s">
        <v>1084</v>
      </c>
      <c r="J259" s="89">
        <v>1010.1608724137931</v>
      </c>
      <c r="K259" s="89">
        <v>1763.3135467983391</v>
      </c>
      <c r="L259" s="89">
        <f t="shared" si="7"/>
        <v>753.152674384546</v>
      </c>
      <c r="M259" s="105">
        <f>IFERROR(K259/VLOOKUP(H259,Table1[[#All],[DRG]:[Adjusted Cost]],8,0),0)</f>
        <v>7.2932139030309526E-2</v>
      </c>
    </row>
    <row r="260" spans="8:13">
      <c r="H260" s="20">
        <f t="shared" si="6"/>
        <v>54161</v>
      </c>
      <c r="I260" s="21" t="s">
        <v>1085</v>
      </c>
      <c r="J260" s="90">
        <v>280.10577369791667</v>
      </c>
      <c r="K260" s="90">
        <v>862.2551761179601</v>
      </c>
      <c r="L260" s="90">
        <f t="shared" si="7"/>
        <v>582.14940242004343</v>
      </c>
      <c r="M260" s="106">
        <f>IFERROR(K260/VLOOKUP(H260,Table1[[#All],[DRG]:[Adjusted Cost]],8,0),0)</f>
        <v>0.10765461746796678</v>
      </c>
    </row>
    <row r="261" spans="8:13">
      <c r="H261" s="20">
        <f t="shared" si="6"/>
        <v>54162</v>
      </c>
      <c r="I261" s="21" t="s">
        <v>1086</v>
      </c>
      <c r="J261" s="89">
        <v>507.01095397923882</v>
      </c>
      <c r="K261" s="89">
        <v>2388.6807334265868</v>
      </c>
      <c r="L261" s="89">
        <f t="shared" si="7"/>
        <v>1881.669779447348</v>
      </c>
      <c r="M261" s="105">
        <f>IFERROR(K261/VLOOKUP(H261,Table1[[#All],[DRG]:[Adjusted Cost]],8,0),0)</f>
        <v>0.18341294787892667</v>
      </c>
    </row>
    <row r="262" spans="8:13">
      <c r="H262" s="20">
        <f t="shared" si="6"/>
        <v>54163</v>
      </c>
      <c r="I262" s="21" t="s">
        <v>1087</v>
      </c>
      <c r="J262" s="90">
        <v>1552.905480693069</v>
      </c>
      <c r="K262" s="90">
        <v>2973.4620697519376</v>
      </c>
      <c r="L262" s="90">
        <f t="shared" si="7"/>
        <v>1420.5565890588687</v>
      </c>
      <c r="M262" s="106">
        <f>IFERROR(K262/VLOOKUP(H262,Table1[[#All],[DRG]:[Adjusted Cost]],8,0),0)</f>
        <v>0.14544240362377528</v>
      </c>
    </row>
    <row r="263" spans="8:13">
      <c r="H263" s="20">
        <f t="shared" si="6"/>
        <v>54171</v>
      </c>
      <c r="I263" s="21" t="s">
        <v>1088</v>
      </c>
      <c r="J263" s="89">
        <v>96.807363571428581</v>
      </c>
      <c r="K263" s="89">
        <v>96.807363571428581</v>
      </c>
      <c r="L263" s="89">
        <f t="shared" si="7"/>
        <v>0</v>
      </c>
      <c r="M263" s="105">
        <f>IFERROR(K263/VLOOKUP(H263,Table1[[#All],[DRG]:[Adjusted Cost]],8,0),0)</f>
        <v>2.5958408619904984E-2</v>
      </c>
    </row>
    <row r="264" spans="8:13">
      <c r="H264" s="20">
        <f t="shared" si="6"/>
        <v>54172</v>
      </c>
      <c r="I264" s="21" t="s">
        <v>1089</v>
      </c>
      <c r="J264" s="90">
        <v>116.91377058823528</v>
      </c>
      <c r="K264" s="90">
        <v>116.91377058823528</v>
      </c>
      <c r="L264" s="90">
        <f t="shared" si="7"/>
        <v>0</v>
      </c>
      <c r="M264" s="106">
        <f>IFERROR(K264/VLOOKUP(H264,Table1[[#All],[DRG]:[Adjusted Cost]],8,0),0)</f>
        <v>2.3024305567192573E-2</v>
      </c>
    </row>
    <row r="265" spans="8:13">
      <c r="H265" s="20">
        <f t="shared" si="6"/>
        <v>54173</v>
      </c>
      <c r="I265" s="21" t="s">
        <v>1090</v>
      </c>
      <c r="J265" s="89">
        <v>580.56765660377357</v>
      </c>
      <c r="K265" s="89">
        <v>580.56765660377357</v>
      </c>
      <c r="L265" s="89">
        <f t="shared" si="7"/>
        <v>0</v>
      </c>
      <c r="M265" s="105">
        <f>IFERROR(K265/VLOOKUP(H265,Table1[[#All],[DRG]:[Adjusted Cost]],8,0),0)</f>
        <v>8.853750333040572E-2</v>
      </c>
    </row>
    <row r="266" spans="8:13">
      <c r="H266" s="20">
        <f t="shared" si="6"/>
        <v>54181</v>
      </c>
      <c r="I266" s="21" t="s">
        <v>1091</v>
      </c>
      <c r="J266" s="90">
        <v>102.4390243902439</v>
      </c>
      <c r="K266" s="90">
        <v>238.87207458533084</v>
      </c>
      <c r="L266" s="90">
        <f t="shared" si="7"/>
        <v>136.43305019508693</v>
      </c>
      <c r="M266" s="106">
        <f>IFERROR(K266/VLOOKUP(H266,Table1[[#All],[DRG]:[Adjusted Cost]],8,0),0)</f>
        <v>3.3112935286816469E-2</v>
      </c>
    </row>
    <row r="267" spans="8:13">
      <c r="H267" s="20">
        <f t="shared" si="6"/>
        <v>54182</v>
      </c>
      <c r="I267" s="21" t="s">
        <v>1092</v>
      </c>
      <c r="J267" s="89">
        <v>226.31578947368422</v>
      </c>
      <c r="K267" s="89">
        <v>927.92588590332196</v>
      </c>
      <c r="L267" s="89">
        <f t="shared" si="7"/>
        <v>701.61009642963768</v>
      </c>
      <c r="M267" s="105">
        <f>IFERROR(K267/VLOOKUP(H267,Table1[[#All],[DRG]:[Adjusted Cost]],8,0),0)</f>
        <v>6.0194653063586796E-2</v>
      </c>
    </row>
    <row r="268" spans="8:13">
      <c r="H268" s="20">
        <f t="shared" ref="H268:H331" si="8">VALUE(I268)</f>
        <v>54183</v>
      </c>
      <c r="I268" s="21" t="s">
        <v>1093</v>
      </c>
      <c r="J268" s="90">
        <v>2043.3807769784169</v>
      </c>
      <c r="K268" s="90">
        <v>3563.8851634937564</v>
      </c>
      <c r="L268" s="90">
        <f t="shared" ref="L268:L331" si="9">K268-J268</f>
        <v>1520.5043865153395</v>
      </c>
      <c r="M268" s="106">
        <f>IFERROR(K268/VLOOKUP(H268,Table1[[#All],[DRG]:[Adjusted Cost]],8,0),0)</f>
        <v>0.10926866280920358</v>
      </c>
    </row>
    <row r="269" spans="8:13">
      <c r="H269" s="20">
        <f t="shared" si="8"/>
        <v>54191</v>
      </c>
      <c r="I269" s="21" t="s">
        <v>1094</v>
      </c>
      <c r="J269" s="89">
        <v>95.40834571428573</v>
      </c>
      <c r="K269" s="89">
        <v>350.71191975402087</v>
      </c>
      <c r="L269" s="89">
        <f t="shared" si="9"/>
        <v>255.30357403973514</v>
      </c>
      <c r="M269" s="105">
        <f>IFERROR(K269/VLOOKUP(H269,Table1[[#All],[DRG]:[Adjusted Cost]],8,0),0)</f>
        <v>8.701394986591747E-2</v>
      </c>
    </row>
    <row r="270" spans="8:13">
      <c r="H270" s="20">
        <f t="shared" si="8"/>
        <v>54192</v>
      </c>
      <c r="I270" s="21" t="s">
        <v>1095</v>
      </c>
      <c r="J270" s="90">
        <v>19.886083928571431</v>
      </c>
      <c r="K270" s="90">
        <v>432.76756242329253</v>
      </c>
      <c r="L270" s="90">
        <f t="shared" si="9"/>
        <v>412.88147849472108</v>
      </c>
      <c r="M270" s="106">
        <f>IFERROR(K270/VLOOKUP(H270,Table1[[#All],[DRG]:[Adjusted Cost]],8,0),0)</f>
        <v>7.5177306921427212E-2</v>
      </c>
    </row>
    <row r="271" spans="8:13">
      <c r="H271" s="20">
        <f t="shared" si="8"/>
        <v>54193</v>
      </c>
      <c r="I271" s="21" t="s">
        <v>1096</v>
      </c>
      <c r="J271" s="89">
        <v>114.15388245614035</v>
      </c>
      <c r="K271" s="89">
        <v>1375.2917198648527</v>
      </c>
      <c r="L271" s="89">
        <f t="shared" si="9"/>
        <v>1261.1378374087124</v>
      </c>
      <c r="M271" s="105">
        <f>IFERROR(K271/VLOOKUP(H271,Table1[[#All],[DRG]:[Adjusted Cost]],8,0),0)</f>
        <v>0.13201487714126892</v>
      </c>
    </row>
    <row r="272" spans="8:13">
      <c r="H272" s="20">
        <f t="shared" si="8"/>
        <v>54201</v>
      </c>
      <c r="I272" s="21" t="s">
        <v>1097</v>
      </c>
      <c r="J272" s="90">
        <v>149.81268895768829</v>
      </c>
      <c r="K272" s="90">
        <v>154.77216221440989</v>
      </c>
      <c r="L272" s="90">
        <f t="shared" si="9"/>
        <v>4.9594732567215942</v>
      </c>
      <c r="M272" s="106">
        <f>IFERROR(K272/VLOOKUP(H272,Table1[[#All],[DRG]:[Adjusted Cost]],8,0),0)</f>
        <v>3.610031155253611E-2</v>
      </c>
    </row>
    <row r="273" spans="8:13">
      <c r="H273" s="20">
        <f t="shared" si="8"/>
        <v>54202</v>
      </c>
      <c r="I273" s="21" t="s">
        <v>1098</v>
      </c>
      <c r="J273" s="89">
        <v>126.85455724637683</v>
      </c>
      <c r="K273" s="89">
        <v>126.85455724637683</v>
      </c>
      <c r="L273" s="89">
        <f t="shared" si="9"/>
        <v>0</v>
      </c>
      <c r="M273" s="105">
        <f>IFERROR(K273/VLOOKUP(H273,Table1[[#All],[DRG]:[Adjusted Cost]],8,0),0)</f>
        <v>2.5789792365681439E-2</v>
      </c>
    </row>
    <row r="274" spans="8:13">
      <c r="H274" s="20">
        <f t="shared" si="8"/>
        <v>54203</v>
      </c>
      <c r="I274" s="21" t="s">
        <v>1099</v>
      </c>
      <c r="J274" s="90">
        <v>257.74885359999996</v>
      </c>
      <c r="K274" s="90">
        <v>406.02509905635895</v>
      </c>
      <c r="L274" s="90">
        <f t="shared" si="9"/>
        <v>148.27624545635899</v>
      </c>
      <c r="M274" s="106">
        <f>IFERROR(K274/VLOOKUP(H274,Table1[[#All],[DRG]:[Adjusted Cost]],8,0),0)</f>
        <v>6.6978864525965118E-2</v>
      </c>
    </row>
    <row r="275" spans="8:13">
      <c r="H275" s="20">
        <f t="shared" si="8"/>
        <v>54211</v>
      </c>
      <c r="I275" s="21" t="s">
        <v>1100</v>
      </c>
      <c r="J275" s="89">
        <v>40.432049019607845</v>
      </c>
      <c r="K275" s="89">
        <v>40.432049019607845</v>
      </c>
      <c r="L275" s="89">
        <f t="shared" si="9"/>
        <v>0</v>
      </c>
      <c r="M275" s="105">
        <f>IFERROR(K275/VLOOKUP(H275,Table1[[#All],[DRG]:[Adjusted Cost]],8,0),0)</f>
        <v>1.1343483510345384E-2</v>
      </c>
    </row>
    <row r="276" spans="8:13">
      <c r="H276" s="20">
        <f t="shared" si="8"/>
        <v>54212</v>
      </c>
      <c r="I276" s="21" t="s">
        <v>1101</v>
      </c>
      <c r="J276" s="90">
        <v>29.387784782608694</v>
      </c>
      <c r="K276" s="90">
        <v>1192.9362942644152</v>
      </c>
      <c r="L276" s="90">
        <f t="shared" si="9"/>
        <v>1163.5485094818066</v>
      </c>
      <c r="M276" s="106">
        <f>IFERROR(K276/VLOOKUP(H276,Table1[[#All],[DRG]:[Adjusted Cost]],8,0),0)</f>
        <v>0.17009391614159342</v>
      </c>
    </row>
    <row r="277" spans="8:13">
      <c r="H277" s="20">
        <f t="shared" si="8"/>
        <v>54213</v>
      </c>
      <c r="I277" s="21" t="s">
        <v>1102</v>
      </c>
      <c r="J277" s="89">
        <v>47.61904761904762</v>
      </c>
      <c r="K277" s="89">
        <v>47.61904761904762</v>
      </c>
      <c r="L277" s="89">
        <f t="shared" si="9"/>
        <v>0</v>
      </c>
      <c r="M277" s="105">
        <f>IFERROR(K277/VLOOKUP(H277,Table1[[#All],[DRG]:[Adjusted Cost]],8,0),0)</f>
        <v>7.5348547957371287E-3</v>
      </c>
    </row>
    <row r="278" spans="8:13">
      <c r="H278" s="20">
        <f t="shared" si="8"/>
        <v>54221</v>
      </c>
      <c r="I278" s="21" t="s">
        <v>1103</v>
      </c>
      <c r="J278" s="90">
        <v>0</v>
      </c>
      <c r="K278" s="90">
        <v>0</v>
      </c>
      <c r="L278" s="90">
        <f t="shared" si="9"/>
        <v>0</v>
      </c>
      <c r="M278" s="106">
        <f>IFERROR(K278/VLOOKUP(H278,Table1[[#All],[DRG]:[Adjusted Cost]],8,0),0)</f>
        <v>0</v>
      </c>
    </row>
    <row r="279" spans="8:13">
      <c r="H279" s="20">
        <f t="shared" si="8"/>
        <v>54222</v>
      </c>
      <c r="I279" s="21" t="s">
        <v>1104</v>
      </c>
      <c r="J279" s="89">
        <v>0</v>
      </c>
      <c r="K279" s="89">
        <v>0</v>
      </c>
      <c r="L279" s="89">
        <f t="shared" si="9"/>
        <v>0</v>
      </c>
      <c r="M279" s="105">
        <f>IFERROR(K279/VLOOKUP(H279,Table1[[#All],[DRG]:[Adjusted Cost]],8,0),0)</f>
        <v>0</v>
      </c>
    </row>
    <row r="280" spans="8:13">
      <c r="H280" s="20">
        <f t="shared" si="8"/>
        <v>54223</v>
      </c>
      <c r="I280" s="21" t="s">
        <v>1105</v>
      </c>
      <c r="J280" s="90">
        <v>712.86518888888895</v>
      </c>
      <c r="K280" s="90">
        <v>1770.9547827383758</v>
      </c>
      <c r="L280" s="90">
        <f t="shared" si="9"/>
        <v>1058.0895938494868</v>
      </c>
      <c r="M280" s="106">
        <f>IFERROR(K280/VLOOKUP(H280,Table1[[#All],[DRG]:[Adjusted Cost]],8,0),0)</f>
        <v>6.7604945153292781E-2</v>
      </c>
    </row>
    <row r="281" spans="8:13">
      <c r="H281" s="20">
        <f t="shared" si="8"/>
        <v>54231</v>
      </c>
      <c r="I281" s="21" t="s">
        <v>1106</v>
      </c>
      <c r="J281" s="89">
        <v>0</v>
      </c>
      <c r="K281" s="89">
        <v>103.09006519412722</v>
      </c>
      <c r="L281" s="89">
        <f t="shared" si="9"/>
        <v>103.09006519412722</v>
      </c>
      <c r="M281" s="105">
        <f>IFERROR(K281/VLOOKUP(H281,Table1[[#All],[DRG]:[Adjusted Cost]],8,0),0)</f>
        <v>7.4894895629358154E-3</v>
      </c>
    </row>
    <row r="282" spans="8:13">
      <c r="H282" s="20">
        <f t="shared" si="8"/>
        <v>54232</v>
      </c>
      <c r="I282" s="21" t="s">
        <v>1107</v>
      </c>
      <c r="J282" s="90">
        <v>0</v>
      </c>
      <c r="K282" s="90">
        <v>2599.8721188665436</v>
      </c>
      <c r="L282" s="90">
        <f t="shared" si="9"/>
        <v>2599.8721188665436</v>
      </c>
      <c r="M282" s="106">
        <f>IFERROR(K282/VLOOKUP(H282,Table1[[#All],[DRG]:[Adjusted Cost]],8,0),0)</f>
        <v>0.19012778771117905</v>
      </c>
    </row>
    <row r="283" spans="8:13">
      <c r="H283" s="20">
        <f t="shared" si="8"/>
        <v>54233</v>
      </c>
      <c r="I283" s="21" t="s">
        <v>1108</v>
      </c>
      <c r="J283" s="89">
        <v>401.92528947368419</v>
      </c>
      <c r="K283" s="89">
        <v>952.72975476047748</v>
      </c>
      <c r="L283" s="89">
        <f t="shared" si="9"/>
        <v>550.80446528679329</v>
      </c>
      <c r="M283" s="105">
        <f>IFERROR(K283/VLOOKUP(H283,Table1[[#All],[DRG]:[Adjusted Cost]],8,0),0)</f>
        <v>8.043301951365367E-2</v>
      </c>
    </row>
    <row r="284" spans="8:13">
      <c r="H284" s="20">
        <f t="shared" si="8"/>
        <v>54241</v>
      </c>
      <c r="I284" s="21" t="s">
        <v>1109</v>
      </c>
      <c r="J284" s="90">
        <v>149.21360454545456</v>
      </c>
      <c r="K284" s="90">
        <v>384.88958620907994</v>
      </c>
      <c r="L284" s="90">
        <f t="shared" si="9"/>
        <v>235.67598166362538</v>
      </c>
      <c r="M284" s="106">
        <f>IFERROR(K284/VLOOKUP(H284,Table1[[#All],[DRG]:[Adjusted Cost]],8,0),0)</f>
        <v>5.2075743567272223E-2</v>
      </c>
    </row>
    <row r="285" spans="8:13">
      <c r="H285" s="20">
        <f t="shared" si="8"/>
        <v>54242</v>
      </c>
      <c r="I285" s="21" t="s">
        <v>1110</v>
      </c>
      <c r="J285" s="89">
        <v>273.91291923076921</v>
      </c>
      <c r="K285" s="89">
        <v>386.26268185365626</v>
      </c>
      <c r="L285" s="89">
        <f t="shared" si="9"/>
        <v>112.34976262288706</v>
      </c>
      <c r="M285" s="105">
        <f>IFERROR(K285/VLOOKUP(H285,Table1[[#All],[DRG]:[Adjusted Cost]],8,0),0)</f>
        <v>6.2574780673278166E-2</v>
      </c>
    </row>
    <row r="286" spans="8:13">
      <c r="H286" s="20">
        <f t="shared" si="8"/>
        <v>54243</v>
      </c>
      <c r="I286" s="21" t="s">
        <v>1111</v>
      </c>
      <c r="J286" s="90">
        <v>977.4052816326531</v>
      </c>
      <c r="K286" s="90">
        <v>1669.6895893351559</v>
      </c>
      <c r="L286" s="90">
        <f t="shared" si="9"/>
        <v>692.28430770250282</v>
      </c>
      <c r="M286" s="106">
        <f>IFERROR(K286/VLOOKUP(H286,Table1[[#All],[DRG]:[Adjusted Cost]],8,0),0)</f>
        <v>0.10935096208078457</v>
      </c>
    </row>
    <row r="287" spans="8:13">
      <c r="H287" s="20">
        <f t="shared" si="8"/>
        <v>61101</v>
      </c>
      <c r="I287" s="21" t="s">
        <v>1112</v>
      </c>
      <c r="J287" s="89">
        <v>159.37289795918366</v>
      </c>
      <c r="K287" s="89">
        <v>159.37289795918366</v>
      </c>
      <c r="L287" s="89">
        <f t="shared" si="9"/>
        <v>0</v>
      </c>
      <c r="M287" s="105">
        <f>IFERROR(K287/VLOOKUP(H287,Table1[[#All],[DRG]:[Adjusted Cost]],8,0),0)</f>
        <v>1.8850808037340801E-2</v>
      </c>
    </row>
    <row r="288" spans="8:13">
      <c r="H288" s="20">
        <f t="shared" si="8"/>
        <v>61102</v>
      </c>
      <c r="I288" s="21" t="s">
        <v>1113</v>
      </c>
      <c r="J288" s="90">
        <v>290.21611999999999</v>
      </c>
      <c r="K288" s="90">
        <v>290.21611999999999</v>
      </c>
      <c r="L288" s="90">
        <f t="shared" si="9"/>
        <v>0</v>
      </c>
      <c r="M288" s="106">
        <f>IFERROR(K288/VLOOKUP(H288,Table1[[#All],[DRG]:[Adjusted Cost]],8,0),0)</f>
        <v>2.1914033741375027E-2</v>
      </c>
    </row>
    <row r="289" spans="8:13">
      <c r="H289" s="20">
        <f t="shared" si="8"/>
        <v>61103</v>
      </c>
      <c r="I289" s="21" t="s">
        <v>1114</v>
      </c>
      <c r="J289" s="89">
        <v>0</v>
      </c>
      <c r="K289" s="89">
        <v>29.430448412699945</v>
      </c>
      <c r="L289" s="89">
        <f t="shared" si="9"/>
        <v>29.430448412699945</v>
      </c>
      <c r="M289" s="105">
        <f>IFERROR(K289/VLOOKUP(H289,Table1[[#All],[DRG]:[Adjusted Cost]],8,0),0)</f>
        <v>2.4457628596941195E-3</v>
      </c>
    </row>
    <row r="290" spans="8:13">
      <c r="H290" s="20">
        <f t="shared" si="8"/>
        <v>61111</v>
      </c>
      <c r="I290" s="21" t="s">
        <v>1115</v>
      </c>
      <c r="J290" s="90">
        <v>1528.6641337209303</v>
      </c>
      <c r="K290" s="90">
        <v>1528.6641337209303</v>
      </c>
      <c r="L290" s="90">
        <f t="shared" si="9"/>
        <v>0</v>
      </c>
      <c r="M290" s="106">
        <f>IFERROR(K290/VLOOKUP(H290,Table1[[#All],[DRG]:[Adjusted Cost]],8,0),0)</f>
        <v>0.12920107511270773</v>
      </c>
    </row>
    <row r="291" spans="8:13">
      <c r="H291" s="20">
        <f t="shared" si="8"/>
        <v>61112</v>
      </c>
      <c r="I291" s="21" t="s">
        <v>1116</v>
      </c>
      <c r="J291" s="89">
        <v>296.07277500000004</v>
      </c>
      <c r="K291" s="89">
        <v>356.85196204682643</v>
      </c>
      <c r="L291" s="89">
        <f t="shared" si="9"/>
        <v>60.779187046826394</v>
      </c>
      <c r="M291" s="105">
        <f>IFERROR(K291/VLOOKUP(H291,Table1[[#All],[DRG]:[Adjusted Cost]],8,0),0)</f>
        <v>2.905910157866582E-2</v>
      </c>
    </row>
    <row r="292" spans="8:13">
      <c r="H292" s="20">
        <f t="shared" si="8"/>
        <v>61113</v>
      </c>
      <c r="I292" s="21" t="s">
        <v>1117</v>
      </c>
      <c r="J292" s="90">
        <v>206.25</v>
      </c>
      <c r="K292" s="90">
        <v>380.9577662480221</v>
      </c>
      <c r="L292" s="90">
        <f t="shared" si="9"/>
        <v>174.7077662480221</v>
      </c>
      <c r="M292" s="106">
        <f>IFERROR(K292/VLOOKUP(H292,Table1[[#All],[DRG]:[Adjusted Cost]],8,0),0)</f>
        <v>2.1156948185707587E-2</v>
      </c>
    </row>
    <row r="293" spans="8:13">
      <c r="H293" s="20">
        <f t="shared" si="8"/>
        <v>61121</v>
      </c>
      <c r="I293" s="21" t="s">
        <v>1118</v>
      </c>
      <c r="J293" s="89">
        <v>325.75604454713476</v>
      </c>
      <c r="K293" s="89">
        <v>635.17690831619211</v>
      </c>
      <c r="L293" s="89">
        <f t="shared" si="9"/>
        <v>309.42086376905735</v>
      </c>
      <c r="M293" s="105">
        <f>IFERROR(K293/VLOOKUP(H293,Table1[[#All],[DRG]:[Adjusted Cost]],8,0),0)</f>
        <v>0.12113343233062994</v>
      </c>
    </row>
    <row r="294" spans="8:13">
      <c r="H294" s="20">
        <f t="shared" si="8"/>
        <v>61122</v>
      </c>
      <c r="I294" s="21" t="s">
        <v>1119</v>
      </c>
      <c r="J294" s="90">
        <v>245.0767274509804</v>
      </c>
      <c r="K294" s="90">
        <v>643.30048380526262</v>
      </c>
      <c r="L294" s="90">
        <f t="shared" si="9"/>
        <v>398.22375635428222</v>
      </c>
      <c r="M294" s="106">
        <f>IFERROR(K294/VLOOKUP(H294,Table1[[#All],[DRG]:[Adjusted Cost]],8,0),0)</f>
        <v>0.10737789578951928</v>
      </c>
    </row>
    <row r="295" spans="8:13">
      <c r="H295" s="20">
        <f t="shared" si="8"/>
        <v>61123</v>
      </c>
      <c r="I295" s="21" t="s">
        <v>1120</v>
      </c>
      <c r="J295" s="89">
        <v>1240.4000000000001</v>
      </c>
      <c r="K295" s="89">
        <v>1240.4000000000001</v>
      </c>
      <c r="L295" s="89">
        <f t="shared" si="9"/>
        <v>0</v>
      </c>
      <c r="M295" s="105">
        <f>IFERROR(K295/VLOOKUP(H295,Table1[[#All],[DRG]:[Adjusted Cost]],8,0),0)</f>
        <v>8.8063562069703311E-2</v>
      </c>
    </row>
    <row r="296" spans="8:13">
      <c r="H296" s="20">
        <f t="shared" si="8"/>
        <v>61131</v>
      </c>
      <c r="I296" s="21" t="s">
        <v>1121</v>
      </c>
      <c r="J296" s="90">
        <v>383.55000156641574</v>
      </c>
      <c r="K296" s="90">
        <v>383.55000156641574</v>
      </c>
      <c r="L296" s="90">
        <f t="shared" si="9"/>
        <v>0</v>
      </c>
      <c r="M296" s="106">
        <f>IFERROR(K296/VLOOKUP(H296,Table1[[#All],[DRG]:[Adjusted Cost]],8,0),0)</f>
        <v>7.0415929672358032E-2</v>
      </c>
    </row>
    <row r="297" spans="8:13">
      <c r="H297" s="20">
        <f t="shared" si="8"/>
        <v>61132</v>
      </c>
      <c r="I297" s="21" t="s">
        <v>1122</v>
      </c>
      <c r="J297" s="89">
        <v>56.697421686746992</v>
      </c>
      <c r="K297" s="89">
        <v>71.824299054807312</v>
      </c>
      <c r="L297" s="89">
        <f t="shared" si="9"/>
        <v>15.12687736806032</v>
      </c>
      <c r="M297" s="105">
        <f>IFERROR(K297/VLOOKUP(H297,Table1[[#All],[DRG]:[Adjusted Cost]],8,0),0)</f>
        <v>9.5960708339677629E-3</v>
      </c>
    </row>
    <row r="298" spans="8:13">
      <c r="H298" s="20">
        <f t="shared" si="8"/>
        <v>61133</v>
      </c>
      <c r="I298" s="21" t="s">
        <v>1123</v>
      </c>
      <c r="J298" s="90">
        <v>279.3374566037736</v>
      </c>
      <c r="K298" s="90">
        <v>279.3374566037736</v>
      </c>
      <c r="L298" s="90">
        <f t="shared" si="9"/>
        <v>0</v>
      </c>
      <c r="M298" s="106">
        <f>IFERROR(K298/VLOOKUP(H298,Table1[[#All],[DRG]:[Adjusted Cost]],8,0),0)</f>
        <v>2.1529762608432781E-2</v>
      </c>
    </row>
    <row r="299" spans="8:13">
      <c r="H299" s="20">
        <f t="shared" si="8"/>
        <v>61141</v>
      </c>
      <c r="I299" s="21" t="s">
        <v>1124</v>
      </c>
      <c r="J299" s="89">
        <v>564.09388561835442</v>
      </c>
      <c r="K299" s="89">
        <v>564.09388561835442</v>
      </c>
      <c r="L299" s="89">
        <f t="shared" si="9"/>
        <v>0</v>
      </c>
      <c r="M299" s="105">
        <f>IFERROR(K299/VLOOKUP(H299,Table1[[#All],[DRG]:[Adjusted Cost]],8,0),0)</f>
        <v>0.13246487267275209</v>
      </c>
    </row>
    <row r="300" spans="8:13">
      <c r="H300" s="20">
        <f t="shared" si="8"/>
        <v>61142</v>
      </c>
      <c r="I300" s="21" t="s">
        <v>1125</v>
      </c>
      <c r="J300" s="90">
        <v>216.30699090909096</v>
      </c>
      <c r="K300" s="90">
        <v>317.03905789969957</v>
      </c>
      <c r="L300" s="90">
        <f t="shared" si="9"/>
        <v>100.73206699060862</v>
      </c>
      <c r="M300" s="106">
        <f>IFERROR(K300/VLOOKUP(H300,Table1[[#All],[DRG]:[Adjusted Cost]],8,0),0)</f>
        <v>6.636314652091152E-2</v>
      </c>
    </row>
    <row r="301" spans="8:13">
      <c r="H301" s="20">
        <f t="shared" si="8"/>
        <v>61143</v>
      </c>
      <c r="I301" s="21" t="s">
        <v>1126</v>
      </c>
      <c r="J301" s="89">
        <v>42.748659999999994</v>
      </c>
      <c r="K301" s="89">
        <v>1428.9206192326287</v>
      </c>
      <c r="L301" s="89">
        <f t="shared" si="9"/>
        <v>1386.1719592326288</v>
      </c>
      <c r="M301" s="105">
        <f>IFERROR(K301/VLOOKUP(H301,Table1[[#All],[DRG]:[Adjusted Cost]],8,0),0)</f>
        <v>0.14788960984264329</v>
      </c>
    </row>
    <row r="302" spans="8:13">
      <c r="H302" s="20">
        <f t="shared" si="8"/>
        <v>61201</v>
      </c>
      <c r="I302" s="21" t="s">
        <v>1127</v>
      </c>
      <c r="J302" s="90">
        <v>145.57758171206231</v>
      </c>
      <c r="K302" s="90">
        <v>324.21501145617322</v>
      </c>
      <c r="L302" s="90">
        <f t="shared" si="9"/>
        <v>178.6374297441109</v>
      </c>
      <c r="M302" s="106">
        <f>IFERROR(K302/VLOOKUP(H302,Table1[[#All],[DRG]:[Adjusted Cost]],8,0),0)</f>
        <v>3.6342929488114392E-2</v>
      </c>
    </row>
    <row r="303" spans="8:13">
      <c r="H303" s="20">
        <f t="shared" si="8"/>
        <v>61202</v>
      </c>
      <c r="I303" s="21" t="s">
        <v>1128</v>
      </c>
      <c r="J303" s="89">
        <v>1078.3773451104103</v>
      </c>
      <c r="K303" s="89">
        <v>1078.3773451104103</v>
      </c>
      <c r="L303" s="89">
        <f t="shared" si="9"/>
        <v>0</v>
      </c>
      <c r="M303" s="105">
        <f>IFERROR(K303/VLOOKUP(H303,Table1[[#All],[DRG]:[Adjusted Cost]],8,0),0)</f>
        <v>8.9907226060749496E-2</v>
      </c>
    </row>
    <row r="304" spans="8:13">
      <c r="H304" s="20">
        <f t="shared" si="8"/>
        <v>61203</v>
      </c>
      <c r="I304" s="21" t="s">
        <v>1129</v>
      </c>
      <c r="J304" s="90">
        <v>973.79119684210548</v>
      </c>
      <c r="K304" s="90">
        <v>973.79119684210548</v>
      </c>
      <c r="L304" s="90">
        <f t="shared" si="9"/>
        <v>0</v>
      </c>
      <c r="M304" s="106">
        <f>IFERROR(K304/VLOOKUP(H304,Table1[[#All],[DRG]:[Adjusted Cost]],8,0),0)</f>
        <v>5.5262052311099985E-2</v>
      </c>
    </row>
    <row r="305" spans="8:13">
      <c r="H305" s="20">
        <f t="shared" si="8"/>
        <v>61301</v>
      </c>
      <c r="I305" s="21" t="s">
        <v>1130</v>
      </c>
      <c r="J305" s="89">
        <v>76.198059999999998</v>
      </c>
      <c r="K305" s="89">
        <v>367.28771806694351</v>
      </c>
      <c r="L305" s="89">
        <f t="shared" si="9"/>
        <v>291.08965806694351</v>
      </c>
      <c r="M305" s="105">
        <f>IFERROR(K305/VLOOKUP(H305,Table1[[#All],[DRG]:[Adjusted Cost]],8,0),0)</f>
        <v>6.9860758698947617E-2</v>
      </c>
    </row>
    <row r="306" spans="8:13">
      <c r="H306" s="20">
        <f t="shared" si="8"/>
        <v>61302</v>
      </c>
      <c r="I306" s="21" t="s">
        <v>1131</v>
      </c>
      <c r="J306" s="90">
        <v>85.817785714285719</v>
      </c>
      <c r="K306" s="90">
        <v>85.817785714285719</v>
      </c>
      <c r="L306" s="90">
        <f t="shared" si="9"/>
        <v>0</v>
      </c>
      <c r="M306" s="106">
        <f>IFERROR(K306/VLOOKUP(H306,Table1[[#All],[DRG]:[Adjusted Cost]],8,0),0)</f>
        <v>5.4377200998755931E-3</v>
      </c>
    </row>
    <row r="307" spans="8:13">
      <c r="H307" s="20">
        <f t="shared" si="8"/>
        <v>61303</v>
      </c>
      <c r="I307" s="21" t="s">
        <v>1132</v>
      </c>
      <c r="J307" s="89">
        <v>183.33333333333334</v>
      </c>
      <c r="K307" s="89">
        <v>294.40096335896578</v>
      </c>
      <c r="L307" s="89">
        <f t="shared" si="9"/>
        <v>111.06763002563244</v>
      </c>
      <c r="M307" s="105">
        <f>IFERROR(K307/VLOOKUP(H307,Table1[[#All],[DRG]:[Adjusted Cost]],8,0),0)</f>
        <v>6.8620515289007323E-3</v>
      </c>
    </row>
    <row r="308" spans="8:13">
      <c r="H308" s="20">
        <f t="shared" si="8"/>
        <v>61401</v>
      </c>
      <c r="I308" s="21" t="s">
        <v>1133</v>
      </c>
      <c r="J308" s="90">
        <v>383.0824044117648</v>
      </c>
      <c r="K308" s="90">
        <v>383.0824044117648</v>
      </c>
      <c r="L308" s="90">
        <f t="shared" si="9"/>
        <v>0</v>
      </c>
      <c r="M308" s="106">
        <f>IFERROR(K308/VLOOKUP(H308,Table1[[#All],[DRG]:[Adjusted Cost]],8,0),0)</f>
        <v>5.4341456230978455E-2</v>
      </c>
    </row>
    <row r="309" spans="8:13">
      <c r="H309" s="20">
        <f t="shared" si="8"/>
        <v>61402</v>
      </c>
      <c r="I309" s="21" t="s">
        <v>1134</v>
      </c>
      <c r="J309" s="89">
        <v>475.64165384615393</v>
      </c>
      <c r="K309" s="89">
        <v>572.74409798667625</v>
      </c>
      <c r="L309" s="89">
        <f t="shared" si="9"/>
        <v>97.102444140522323</v>
      </c>
      <c r="M309" s="105">
        <f>IFERROR(K309/VLOOKUP(H309,Table1[[#All],[DRG]:[Adjusted Cost]],8,0),0)</f>
        <v>3.8021341200020882E-2</v>
      </c>
    </row>
    <row r="310" spans="8:13">
      <c r="H310" s="20">
        <f t="shared" si="8"/>
        <v>61403</v>
      </c>
      <c r="I310" s="21" t="s">
        <v>1135</v>
      </c>
      <c r="J310" s="90">
        <v>743.05508421052639</v>
      </c>
      <c r="K310" s="90">
        <v>1087.4348027920553</v>
      </c>
      <c r="L310" s="90">
        <f t="shared" si="9"/>
        <v>344.37971858152889</v>
      </c>
      <c r="M310" s="106">
        <f>IFERROR(K310/VLOOKUP(H310,Table1[[#All],[DRG]:[Adjusted Cost]],8,0),0)</f>
        <v>5.0976272436161076E-2</v>
      </c>
    </row>
    <row r="311" spans="8:13">
      <c r="H311" s="20">
        <f t="shared" si="8"/>
        <v>61501</v>
      </c>
      <c r="I311" s="21" t="s">
        <v>1136</v>
      </c>
      <c r="J311" s="89">
        <v>245.11504956930256</v>
      </c>
      <c r="K311" s="89">
        <v>245.11504956930256</v>
      </c>
      <c r="L311" s="89">
        <f t="shared" si="9"/>
        <v>0</v>
      </c>
      <c r="M311" s="105">
        <f>IFERROR(K311/VLOOKUP(H311,Table1[[#All],[DRG]:[Adjusted Cost]],8,0),0)</f>
        <v>6.1865029823065548E-2</v>
      </c>
    </row>
    <row r="312" spans="8:13">
      <c r="H312" s="20">
        <f t="shared" si="8"/>
        <v>61502</v>
      </c>
      <c r="I312" s="21" t="s">
        <v>1137</v>
      </c>
      <c r="J312" s="90">
        <v>445.00543170731703</v>
      </c>
      <c r="K312" s="90">
        <v>445.00543170731703</v>
      </c>
      <c r="L312" s="90">
        <f t="shared" si="9"/>
        <v>0</v>
      </c>
      <c r="M312" s="106">
        <f>IFERROR(K312/VLOOKUP(H312,Table1[[#All],[DRG]:[Adjusted Cost]],8,0),0)</f>
        <v>9.343425553514606E-2</v>
      </c>
    </row>
    <row r="313" spans="8:13">
      <c r="H313" s="20">
        <f t="shared" si="8"/>
        <v>61503</v>
      </c>
      <c r="I313" s="21" t="s">
        <v>1138</v>
      </c>
      <c r="J313" s="89">
        <v>668.11833000000001</v>
      </c>
      <c r="K313" s="89">
        <v>876.09210121405818</v>
      </c>
      <c r="L313" s="89">
        <f t="shared" si="9"/>
        <v>207.97377121405816</v>
      </c>
      <c r="M313" s="105">
        <f>IFERROR(K313/VLOOKUP(H313,Table1[[#All],[DRG]:[Adjusted Cost]],8,0),0)</f>
        <v>0.12765539729399311</v>
      </c>
    </row>
    <row r="314" spans="8:13">
      <c r="H314" s="20">
        <f t="shared" si="8"/>
        <v>64101</v>
      </c>
      <c r="I314" s="21" t="s">
        <v>1139</v>
      </c>
      <c r="J314" s="90">
        <v>418.27208571428577</v>
      </c>
      <c r="K314" s="90">
        <v>458.92164012236935</v>
      </c>
      <c r="L314" s="90">
        <f t="shared" si="9"/>
        <v>40.649554408083588</v>
      </c>
      <c r="M314" s="106">
        <f>IFERROR(K314/VLOOKUP(H314,Table1[[#All],[DRG]:[Adjusted Cost]],8,0),0)</f>
        <v>5.135654599774192E-2</v>
      </c>
    </row>
    <row r="315" spans="8:13">
      <c r="H315" s="20">
        <f t="shared" si="8"/>
        <v>64102</v>
      </c>
      <c r="I315" s="21" t="s">
        <v>1140</v>
      </c>
      <c r="J315" s="89">
        <v>442.34038363636364</v>
      </c>
      <c r="K315" s="89">
        <v>611.34953679489342</v>
      </c>
      <c r="L315" s="89">
        <f t="shared" si="9"/>
        <v>169.00915315852978</v>
      </c>
      <c r="M315" s="105">
        <f>IFERROR(K315/VLOOKUP(H315,Table1[[#All],[DRG]:[Adjusted Cost]],8,0),0)</f>
        <v>3.4353125036084481E-2</v>
      </c>
    </row>
    <row r="316" spans="8:13">
      <c r="H316" s="20">
        <f t="shared" si="8"/>
        <v>64103</v>
      </c>
      <c r="I316" s="21" t="s">
        <v>1141</v>
      </c>
      <c r="J316" s="90">
        <v>1349.1301505494507</v>
      </c>
      <c r="K316" s="90">
        <v>1631.3262341457694</v>
      </c>
      <c r="L316" s="90">
        <f t="shared" si="9"/>
        <v>282.19608359631866</v>
      </c>
      <c r="M316" s="106">
        <f>IFERROR(K316/VLOOKUP(H316,Table1[[#All],[DRG]:[Adjusted Cost]],8,0),0)</f>
        <v>5.237476776348754E-2</v>
      </c>
    </row>
    <row r="317" spans="8:13">
      <c r="H317" s="20">
        <f t="shared" si="8"/>
        <v>64111</v>
      </c>
      <c r="I317" s="21" t="s">
        <v>1142</v>
      </c>
      <c r="J317" s="89">
        <v>92.006496978281405</v>
      </c>
      <c r="K317" s="89">
        <v>92.006496978281405</v>
      </c>
      <c r="L317" s="89">
        <f t="shared" si="9"/>
        <v>0</v>
      </c>
      <c r="M317" s="105">
        <f>IFERROR(K317/VLOOKUP(H317,Table1[[#All],[DRG]:[Adjusted Cost]],8,0),0)</f>
        <v>3.3112213683357046E-2</v>
      </c>
    </row>
    <row r="318" spans="8:13">
      <c r="H318" s="20">
        <f t="shared" si="8"/>
        <v>64112</v>
      </c>
      <c r="I318" s="21" t="s">
        <v>1143</v>
      </c>
      <c r="J318" s="90">
        <v>245.27409361111111</v>
      </c>
      <c r="K318" s="90">
        <v>245.27409361111111</v>
      </c>
      <c r="L318" s="90">
        <f t="shared" si="9"/>
        <v>0</v>
      </c>
      <c r="M318" s="106">
        <f>IFERROR(K318/VLOOKUP(H318,Table1[[#All],[DRG]:[Adjusted Cost]],8,0),0)</f>
        <v>4.6290123092109788E-2</v>
      </c>
    </row>
    <row r="319" spans="8:13">
      <c r="H319" s="20">
        <f t="shared" si="8"/>
        <v>64113</v>
      </c>
      <c r="I319" s="21" t="s">
        <v>1144</v>
      </c>
      <c r="J319" s="89">
        <v>339.90873795180721</v>
      </c>
      <c r="K319" s="89">
        <v>339.90873795180721</v>
      </c>
      <c r="L319" s="89">
        <f t="shared" si="9"/>
        <v>0</v>
      </c>
      <c r="M319" s="105">
        <f>IFERROR(K319/VLOOKUP(H319,Table1[[#All],[DRG]:[Adjusted Cost]],8,0),0)</f>
        <v>4.2119466675385964E-2</v>
      </c>
    </row>
    <row r="320" spans="8:13">
      <c r="H320" s="20">
        <f t="shared" si="8"/>
        <v>64121</v>
      </c>
      <c r="I320" s="21" t="s">
        <v>1145</v>
      </c>
      <c r="J320" s="90">
        <v>10.191192424242423</v>
      </c>
      <c r="K320" s="90">
        <v>10.191192424242423</v>
      </c>
      <c r="L320" s="90">
        <f t="shared" si="9"/>
        <v>0</v>
      </c>
      <c r="M320" s="106">
        <f>IFERROR(K320/VLOOKUP(H320,Table1[[#All],[DRG]:[Adjusted Cost]],8,0),0)</f>
        <v>3.9268447471553719E-3</v>
      </c>
    </row>
    <row r="321" spans="8:13">
      <c r="H321" s="20">
        <f t="shared" si="8"/>
        <v>64122</v>
      </c>
      <c r="I321" s="21" t="s">
        <v>1146</v>
      </c>
      <c r="J321" s="89">
        <v>476.25350952380956</v>
      </c>
      <c r="K321" s="89">
        <v>600.88571500086255</v>
      </c>
      <c r="L321" s="89">
        <f t="shared" si="9"/>
        <v>124.63220547705299</v>
      </c>
      <c r="M321" s="105">
        <f>IFERROR(K321/VLOOKUP(H321,Table1[[#All],[DRG]:[Adjusted Cost]],8,0),0)</f>
        <v>0.11812767714561721</v>
      </c>
    </row>
    <row r="322" spans="8:13">
      <c r="H322" s="20">
        <f t="shared" si="8"/>
        <v>64123</v>
      </c>
      <c r="I322" s="21" t="s">
        <v>1147</v>
      </c>
      <c r="J322" s="90">
        <v>238.71803720930231</v>
      </c>
      <c r="K322" s="90">
        <v>238.71803720930231</v>
      </c>
      <c r="L322" s="90">
        <f t="shared" si="9"/>
        <v>0</v>
      </c>
      <c r="M322" s="106">
        <f>IFERROR(K322/VLOOKUP(H322,Table1[[#All],[DRG]:[Adjusted Cost]],8,0),0)</f>
        <v>2.789416071346713E-2</v>
      </c>
    </row>
    <row r="323" spans="8:13">
      <c r="H323" s="20">
        <f t="shared" si="8"/>
        <v>64131</v>
      </c>
      <c r="I323" s="21" t="s">
        <v>1148</v>
      </c>
      <c r="J323" s="89">
        <v>95.25307729729731</v>
      </c>
      <c r="K323" s="89">
        <v>95.25307729729731</v>
      </c>
      <c r="L323" s="89">
        <f t="shared" si="9"/>
        <v>0</v>
      </c>
      <c r="M323" s="105">
        <f>IFERROR(K323/VLOOKUP(H323,Table1[[#All],[DRG]:[Adjusted Cost]],8,0),0)</f>
        <v>1.8469809179034534E-2</v>
      </c>
    </row>
    <row r="324" spans="8:13">
      <c r="H324" s="20">
        <f t="shared" si="8"/>
        <v>64132</v>
      </c>
      <c r="I324" s="21" t="s">
        <v>1149</v>
      </c>
      <c r="J324" s="90">
        <v>247.82180116279068</v>
      </c>
      <c r="K324" s="90">
        <v>247.82180116279068</v>
      </c>
      <c r="L324" s="90">
        <f t="shared" si="9"/>
        <v>0</v>
      </c>
      <c r="M324" s="106">
        <f>IFERROR(K324/VLOOKUP(H324,Table1[[#All],[DRG]:[Adjusted Cost]],8,0),0)</f>
        <v>3.0408098624190145E-2</v>
      </c>
    </row>
    <row r="325" spans="8:13">
      <c r="H325" s="20">
        <f t="shared" si="8"/>
        <v>64133</v>
      </c>
      <c r="I325" s="21" t="s">
        <v>1150</v>
      </c>
      <c r="J325" s="89">
        <v>378.55583666666661</v>
      </c>
      <c r="K325" s="89">
        <v>524.37918463081019</v>
      </c>
      <c r="L325" s="89">
        <f t="shared" si="9"/>
        <v>145.82334796414358</v>
      </c>
      <c r="M325" s="105">
        <f>IFERROR(K325/VLOOKUP(H325,Table1[[#All],[DRG]:[Adjusted Cost]],8,0),0)</f>
        <v>4.5644277091830741E-2</v>
      </c>
    </row>
    <row r="326" spans="8:13">
      <c r="H326" s="20">
        <f t="shared" si="8"/>
        <v>64141</v>
      </c>
      <c r="I326" s="21" t="s">
        <v>1151</v>
      </c>
      <c r="J326" s="90">
        <v>2.1576</v>
      </c>
      <c r="K326" s="90">
        <v>2.1576</v>
      </c>
      <c r="L326" s="90">
        <f t="shared" si="9"/>
        <v>0</v>
      </c>
      <c r="M326" s="106">
        <f>IFERROR(K326/VLOOKUP(H326,Table1[[#All],[DRG]:[Adjusted Cost]],8,0),0)</f>
        <v>1.6657599551582901E-3</v>
      </c>
    </row>
    <row r="327" spans="8:13">
      <c r="H327" s="20">
        <f t="shared" si="8"/>
        <v>64142</v>
      </c>
      <c r="I327" s="21" t="s">
        <v>1152</v>
      </c>
      <c r="J327" s="89">
        <v>0</v>
      </c>
      <c r="K327" s="89">
        <v>86.806862510781571</v>
      </c>
      <c r="L327" s="89">
        <f t="shared" si="9"/>
        <v>86.806862510781571</v>
      </c>
      <c r="M327" s="105">
        <f>IFERROR(K327/VLOOKUP(H327,Table1[[#All],[DRG]:[Adjusted Cost]],8,0),0)</f>
        <v>6.2285870854233575E-3</v>
      </c>
    </row>
    <row r="328" spans="8:13">
      <c r="H328" s="20">
        <f t="shared" si="8"/>
        <v>64143</v>
      </c>
      <c r="I328" s="21" t="s">
        <v>1153</v>
      </c>
      <c r="J328" s="90">
        <v>4137.5</v>
      </c>
      <c r="K328" s="90">
        <v>4785.3482551098505</v>
      </c>
      <c r="L328" s="90">
        <f t="shared" si="9"/>
        <v>647.84825510985047</v>
      </c>
      <c r="M328" s="106">
        <f>IFERROR(K328/VLOOKUP(H328,Table1[[#All],[DRG]:[Adjusted Cost]],8,0),0)</f>
        <v>6.9192302479583773E-2</v>
      </c>
    </row>
    <row r="329" spans="8:13">
      <c r="H329" s="20">
        <f t="shared" si="8"/>
        <v>64151</v>
      </c>
      <c r="I329" s="21" t="s">
        <v>1154</v>
      </c>
      <c r="J329" s="89">
        <v>42.360985542168677</v>
      </c>
      <c r="K329" s="89">
        <v>79.917262955339424</v>
      </c>
      <c r="L329" s="89">
        <f t="shared" si="9"/>
        <v>37.556277413170747</v>
      </c>
      <c r="M329" s="105">
        <f>IFERROR(K329/VLOOKUP(H329,Table1[[#All],[DRG]:[Adjusted Cost]],8,0),0)</f>
        <v>2.0678597963842294E-2</v>
      </c>
    </row>
    <row r="330" spans="8:13">
      <c r="H330" s="20">
        <f t="shared" si="8"/>
        <v>64152</v>
      </c>
      <c r="I330" s="21" t="s">
        <v>1155</v>
      </c>
      <c r="J330" s="90">
        <v>78.139118367346938</v>
      </c>
      <c r="K330" s="90">
        <v>187.42879797586806</v>
      </c>
      <c r="L330" s="90">
        <f t="shared" si="9"/>
        <v>109.28967960852113</v>
      </c>
      <c r="M330" s="106">
        <f>IFERROR(K330/VLOOKUP(H330,Table1[[#All],[DRG]:[Adjusted Cost]],8,0),0)</f>
        <v>2.5481855655492186E-2</v>
      </c>
    </row>
    <row r="331" spans="8:13">
      <c r="H331" s="20">
        <f t="shared" si="8"/>
        <v>64153</v>
      </c>
      <c r="I331" s="21" t="s">
        <v>1156</v>
      </c>
      <c r="J331" s="89">
        <v>589.90411999999992</v>
      </c>
      <c r="K331" s="89">
        <v>786.82331217455805</v>
      </c>
      <c r="L331" s="89">
        <f t="shared" si="9"/>
        <v>196.91919217455813</v>
      </c>
      <c r="M331" s="105">
        <f>IFERROR(K331/VLOOKUP(H331,Table1[[#All],[DRG]:[Adjusted Cost]],8,0),0)</f>
        <v>3.3029141064368911E-2</v>
      </c>
    </row>
    <row r="332" spans="8:13">
      <c r="H332" s="20">
        <f t="shared" ref="H332:H395" si="10">VALUE(I332)</f>
        <v>64161</v>
      </c>
      <c r="I332" s="21" t="s">
        <v>1157</v>
      </c>
      <c r="J332" s="90">
        <v>63.502382608695648</v>
      </c>
      <c r="K332" s="90">
        <v>63.502382608695648</v>
      </c>
      <c r="L332" s="90">
        <f t="shared" ref="L332:L395" si="11">K332-J332</f>
        <v>0</v>
      </c>
      <c r="M332" s="106">
        <f>IFERROR(K332/VLOOKUP(H332,Table1[[#All],[DRG]:[Adjusted Cost]],8,0),0)</f>
        <v>7.8787321483007305E-3</v>
      </c>
    </row>
    <row r="333" spans="8:13">
      <c r="H333" s="20">
        <f t="shared" si="10"/>
        <v>64162</v>
      </c>
      <c r="I333" s="21" t="s">
        <v>1158</v>
      </c>
      <c r="J333" s="89">
        <v>0</v>
      </c>
      <c r="K333" s="89">
        <v>67.385690550495426</v>
      </c>
      <c r="L333" s="89">
        <f t="shared" si="11"/>
        <v>67.385690550495426</v>
      </c>
      <c r="M333" s="105">
        <f>IFERROR(K333/VLOOKUP(H333,Table1[[#All],[DRG]:[Adjusted Cost]],8,0),0)</f>
        <v>5.7063920708719821E-3</v>
      </c>
    </row>
    <row r="334" spans="8:13">
      <c r="H334" s="20">
        <f t="shared" si="10"/>
        <v>64163</v>
      </c>
      <c r="I334" s="21" t="s">
        <v>1159</v>
      </c>
      <c r="J334" s="90">
        <v>247.87391764705876</v>
      </c>
      <c r="K334" s="90">
        <v>247.87391764705876</v>
      </c>
      <c r="L334" s="90">
        <f t="shared" si="11"/>
        <v>0</v>
      </c>
      <c r="M334" s="106">
        <f>IFERROR(K334/VLOOKUP(H334,Table1[[#All],[DRG]:[Adjusted Cost]],8,0),0)</f>
        <v>2.2103994991448089E-2</v>
      </c>
    </row>
    <row r="335" spans="8:13">
      <c r="H335" s="20">
        <f t="shared" si="10"/>
        <v>64171</v>
      </c>
      <c r="I335" s="21" t="s">
        <v>1160</v>
      </c>
      <c r="J335" s="89">
        <v>20.281025431530487</v>
      </c>
      <c r="K335" s="89">
        <v>20.281025431530487</v>
      </c>
      <c r="L335" s="89">
        <f t="shared" si="11"/>
        <v>0</v>
      </c>
      <c r="M335" s="105">
        <f>IFERROR(K335/VLOOKUP(H335,Table1[[#All],[DRG]:[Adjusted Cost]],8,0),0)</f>
        <v>9.6796034237649903E-3</v>
      </c>
    </row>
    <row r="336" spans="8:13">
      <c r="H336" s="20">
        <f t="shared" si="10"/>
        <v>64172</v>
      </c>
      <c r="I336" s="21" t="s">
        <v>1161</v>
      </c>
      <c r="J336" s="90">
        <v>35.658759428571429</v>
      </c>
      <c r="K336" s="90">
        <v>35.658759428571429</v>
      </c>
      <c r="L336" s="90">
        <f t="shared" si="11"/>
        <v>0</v>
      </c>
      <c r="M336" s="106">
        <f>IFERROR(K336/VLOOKUP(H336,Table1[[#All],[DRG]:[Adjusted Cost]],8,0),0)</f>
        <v>1.2046985314574588E-2</v>
      </c>
    </row>
    <row r="337" spans="8:13">
      <c r="H337" s="20">
        <f t="shared" si="10"/>
        <v>64173</v>
      </c>
      <c r="I337" s="21" t="s">
        <v>1162</v>
      </c>
      <c r="J337" s="89">
        <v>32.999076132930512</v>
      </c>
      <c r="K337" s="89">
        <v>66.040445934675034</v>
      </c>
      <c r="L337" s="89">
        <f t="shared" si="11"/>
        <v>33.041369801744523</v>
      </c>
      <c r="M337" s="105">
        <f>IFERROR(K337/VLOOKUP(H337,Table1[[#All],[DRG]:[Adjusted Cost]],8,0),0)</f>
        <v>1.7563079807832536E-2</v>
      </c>
    </row>
    <row r="338" spans="8:13">
      <c r="H338" s="20">
        <f t="shared" si="10"/>
        <v>64181</v>
      </c>
      <c r="I338" s="21" t="s">
        <v>1163</v>
      </c>
      <c r="J338" s="90">
        <v>89.377214989871675</v>
      </c>
      <c r="K338" s="90">
        <v>89.377214989871675</v>
      </c>
      <c r="L338" s="90">
        <f t="shared" si="11"/>
        <v>0</v>
      </c>
      <c r="M338" s="106">
        <f>IFERROR(K338/VLOOKUP(H338,Table1[[#All],[DRG]:[Adjusted Cost]],8,0),0)</f>
        <v>3.4851190804108152E-2</v>
      </c>
    </row>
    <row r="339" spans="8:13">
      <c r="H339" s="20">
        <f t="shared" si="10"/>
        <v>64182</v>
      </c>
      <c r="I339" s="21" t="s">
        <v>1164</v>
      </c>
      <c r="J339" s="89">
        <v>307.32221680497929</v>
      </c>
      <c r="K339" s="89">
        <v>307.32221680497929</v>
      </c>
      <c r="L339" s="89">
        <f t="shared" si="11"/>
        <v>0</v>
      </c>
      <c r="M339" s="105">
        <f>IFERROR(K339/VLOOKUP(H339,Table1[[#All],[DRG]:[Adjusted Cost]],8,0),0)</f>
        <v>5.5003313365518759E-2</v>
      </c>
    </row>
    <row r="340" spans="8:13">
      <c r="H340" s="20">
        <f t="shared" si="10"/>
        <v>64183</v>
      </c>
      <c r="I340" s="21" t="s">
        <v>1165</v>
      </c>
      <c r="J340" s="90">
        <v>657.27512100840363</v>
      </c>
      <c r="K340" s="90">
        <v>1154.7996535509876</v>
      </c>
      <c r="L340" s="90">
        <f t="shared" si="11"/>
        <v>497.52453254258398</v>
      </c>
      <c r="M340" s="106">
        <f>IFERROR(K340/VLOOKUP(H340,Table1[[#All],[DRG]:[Adjusted Cost]],8,0),0)</f>
        <v>8.2496461048772299E-2</v>
      </c>
    </row>
    <row r="341" spans="8:13">
      <c r="H341" s="20">
        <f t="shared" si="10"/>
        <v>71011</v>
      </c>
      <c r="I341" s="21" t="s">
        <v>1595</v>
      </c>
      <c r="J341" s="89">
        <v>0</v>
      </c>
      <c r="K341" s="89">
        <v>0</v>
      </c>
      <c r="L341" s="89">
        <f t="shared" si="11"/>
        <v>0</v>
      </c>
      <c r="M341" s="105">
        <f>IFERROR(K341/VLOOKUP(H341,Table1[[#All],[DRG]:[Adjusted Cost]],8,0),0)</f>
        <v>0</v>
      </c>
    </row>
    <row r="342" spans="8:13">
      <c r="H342" s="20">
        <f t="shared" si="10"/>
        <v>71012</v>
      </c>
      <c r="I342" s="21" t="s">
        <v>1596</v>
      </c>
      <c r="J342" s="90">
        <v>0</v>
      </c>
      <c r="K342" s="90">
        <v>0</v>
      </c>
      <c r="L342" s="90">
        <f t="shared" si="11"/>
        <v>0</v>
      </c>
      <c r="M342" s="106">
        <f>IFERROR(K342/VLOOKUP(H342,Table1[[#All],[DRG]:[Adjusted Cost]],8,0),0)</f>
        <v>0</v>
      </c>
    </row>
    <row r="343" spans="8:13">
      <c r="H343" s="20">
        <f t="shared" si="10"/>
        <v>71013</v>
      </c>
      <c r="I343" s="21" t="s">
        <v>1597</v>
      </c>
      <c r="J343" s="89">
        <v>0</v>
      </c>
      <c r="K343" s="89">
        <v>0</v>
      </c>
      <c r="L343" s="89">
        <f t="shared" si="11"/>
        <v>0</v>
      </c>
      <c r="M343" s="105">
        <f>IFERROR(K343/VLOOKUP(H343,Table1[[#All],[DRG]:[Adjusted Cost]],8,0),0)</f>
        <v>0</v>
      </c>
    </row>
    <row r="344" spans="8:13">
      <c r="H344" s="20">
        <f t="shared" si="10"/>
        <v>71101</v>
      </c>
      <c r="I344" s="21" t="s">
        <v>1166</v>
      </c>
      <c r="J344" s="90">
        <v>441.66666666666669</v>
      </c>
      <c r="K344" s="90">
        <v>656.41323735728974</v>
      </c>
      <c r="L344" s="90">
        <f t="shared" si="11"/>
        <v>214.74657069062306</v>
      </c>
      <c r="M344" s="106">
        <f>IFERROR(K344/VLOOKUP(H344,Table1[[#All],[DRG]:[Adjusted Cost]],8,0),0)</f>
        <v>5.3785517509457065E-2</v>
      </c>
    </row>
    <row r="345" spans="8:13">
      <c r="H345" s="20">
        <f t="shared" si="10"/>
        <v>71102</v>
      </c>
      <c r="I345" s="21" t="s">
        <v>1167</v>
      </c>
      <c r="J345" s="89">
        <v>1340.625</v>
      </c>
      <c r="K345" s="89">
        <v>1487.2777994065318</v>
      </c>
      <c r="L345" s="89">
        <f t="shared" si="11"/>
        <v>146.65279940653181</v>
      </c>
      <c r="M345" s="105">
        <f>IFERROR(K345/VLOOKUP(H345,Table1[[#All],[DRG]:[Adjusted Cost]],8,0),0)</f>
        <v>7.9291474409007745E-2</v>
      </c>
    </row>
    <row r="346" spans="8:13">
      <c r="H346" s="20">
        <f t="shared" si="10"/>
        <v>71103</v>
      </c>
      <c r="I346" s="21" t="s">
        <v>1168</v>
      </c>
      <c r="J346" s="90">
        <v>206.25</v>
      </c>
      <c r="K346" s="90">
        <v>369.67565513469214</v>
      </c>
      <c r="L346" s="90">
        <f t="shared" si="11"/>
        <v>163.42565513469214</v>
      </c>
      <c r="M346" s="106">
        <f>IFERROR(K346/VLOOKUP(H346,Table1[[#All],[DRG]:[Adjusted Cost]],8,0),0)</f>
        <v>1.0651208698332566E-2</v>
      </c>
    </row>
    <row r="347" spans="8:13">
      <c r="H347" s="20">
        <f t="shared" si="10"/>
        <v>71111</v>
      </c>
      <c r="I347" s="21" t="s">
        <v>1169</v>
      </c>
      <c r="J347" s="89">
        <v>0</v>
      </c>
      <c r="K347" s="89">
        <v>0</v>
      </c>
      <c r="L347" s="89">
        <f t="shared" si="11"/>
        <v>0</v>
      </c>
      <c r="M347" s="105">
        <f>IFERROR(K347/VLOOKUP(H347,Table1[[#All],[DRG]:[Adjusted Cost]],8,0),0)</f>
        <v>0</v>
      </c>
    </row>
    <row r="348" spans="8:13">
      <c r="H348" s="20">
        <f t="shared" si="10"/>
        <v>71112</v>
      </c>
      <c r="I348" s="21" t="s">
        <v>1170</v>
      </c>
      <c r="J348" s="90">
        <v>0</v>
      </c>
      <c r="K348" s="90">
        <v>0</v>
      </c>
      <c r="L348" s="90">
        <f t="shared" si="11"/>
        <v>0</v>
      </c>
      <c r="M348" s="106">
        <f>IFERROR(K348/VLOOKUP(H348,Table1[[#All],[DRG]:[Adjusted Cost]],8,0),0)</f>
        <v>0</v>
      </c>
    </row>
    <row r="349" spans="8:13">
      <c r="H349" s="20">
        <f t="shared" si="10"/>
        <v>71113</v>
      </c>
      <c r="I349" s="21" t="s">
        <v>1171</v>
      </c>
      <c r="J349" s="89">
        <v>0</v>
      </c>
      <c r="K349" s="89">
        <v>201.15126517572725</v>
      </c>
      <c r="L349" s="89">
        <f t="shared" si="11"/>
        <v>201.15126517572725</v>
      </c>
      <c r="M349" s="105">
        <f>IFERROR(K349/VLOOKUP(H349,Table1[[#All],[DRG]:[Adjusted Cost]],8,0),0)</f>
        <v>6.1872179943010877E-3</v>
      </c>
    </row>
    <row r="350" spans="8:13">
      <c r="H350" s="20">
        <f t="shared" si="10"/>
        <v>71121</v>
      </c>
      <c r="I350" s="21" t="s">
        <v>1172</v>
      </c>
      <c r="J350" s="90">
        <v>349.90168695652176</v>
      </c>
      <c r="K350" s="90">
        <v>349.90168695652176</v>
      </c>
      <c r="L350" s="90">
        <f t="shared" si="11"/>
        <v>0</v>
      </c>
      <c r="M350" s="106">
        <f>IFERROR(K350/VLOOKUP(H350,Table1[[#All],[DRG]:[Adjusted Cost]],8,0),0)</f>
        <v>4.0829226497645976E-2</v>
      </c>
    </row>
    <row r="351" spans="8:13">
      <c r="H351" s="20">
        <f t="shared" si="10"/>
        <v>71122</v>
      </c>
      <c r="I351" s="21" t="s">
        <v>1173</v>
      </c>
      <c r="J351" s="89">
        <v>0</v>
      </c>
      <c r="K351" s="89">
        <v>73.601826198085718</v>
      </c>
      <c r="L351" s="89">
        <f t="shared" si="11"/>
        <v>73.601826198085718</v>
      </c>
      <c r="M351" s="105">
        <f>IFERROR(K351/VLOOKUP(H351,Table1[[#All],[DRG]:[Adjusted Cost]],8,0),0)</f>
        <v>5.2322118176703425E-3</v>
      </c>
    </row>
    <row r="352" spans="8:13">
      <c r="H352" s="20">
        <f t="shared" si="10"/>
        <v>71123</v>
      </c>
      <c r="I352" s="21" t="s">
        <v>1174</v>
      </c>
      <c r="J352" s="90">
        <v>0</v>
      </c>
      <c r="K352" s="90">
        <v>40.230253035145452</v>
      </c>
      <c r="L352" s="90">
        <f t="shared" si="11"/>
        <v>40.230253035145452</v>
      </c>
      <c r="M352" s="106">
        <f>IFERROR(K352/VLOOKUP(H352,Table1[[#All],[DRG]:[Adjusted Cost]],8,0),0)</f>
        <v>1.8278927998548022E-3</v>
      </c>
    </row>
    <row r="353" spans="8:13">
      <c r="H353" s="20">
        <f t="shared" si="10"/>
        <v>71131</v>
      </c>
      <c r="I353" s="21" t="s">
        <v>1175</v>
      </c>
      <c r="J353" s="89">
        <v>0</v>
      </c>
      <c r="K353" s="89">
        <v>222.14335607833769</v>
      </c>
      <c r="L353" s="89">
        <f t="shared" si="11"/>
        <v>222.14335607833769</v>
      </c>
      <c r="M353" s="105">
        <f>IFERROR(K353/VLOOKUP(H353,Table1[[#All],[DRG]:[Adjusted Cost]],8,0),0)</f>
        <v>3.0969401773577931E-2</v>
      </c>
    </row>
    <row r="354" spans="8:13">
      <c r="H354" s="20">
        <f t="shared" si="10"/>
        <v>71132</v>
      </c>
      <c r="I354" s="21" t="s">
        <v>1176</v>
      </c>
      <c r="J354" s="90">
        <v>412.5</v>
      </c>
      <c r="K354" s="90">
        <v>578.44987735310895</v>
      </c>
      <c r="L354" s="90">
        <f t="shared" si="11"/>
        <v>165.94987735310895</v>
      </c>
      <c r="M354" s="106">
        <f>IFERROR(K354/VLOOKUP(H354,Table1[[#All],[DRG]:[Adjusted Cost]],8,0),0)</f>
        <v>3.1303369154112561E-2</v>
      </c>
    </row>
    <row r="355" spans="8:13">
      <c r="H355" s="20">
        <f t="shared" si="10"/>
        <v>71133</v>
      </c>
      <c r="I355" s="21" t="s">
        <v>1177</v>
      </c>
      <c r="J355" s="89">
        <v>0</v>
      </c>
      <c r="K355" s="89">
        <v>392.30986410499941</v>
      </c>
      <c r="L355" s="89">
        <f t="shared" si="11"/>
        <v>392.30986410499941</v>
      </c>
      <c r="M355" s="105">
        <f>IFERROR(K355/VLOOKUP(H355,Table1[[#All],[DRG]:[Adjusted Cost]],8,0),0)</f>
        <v>1.3657825260743474E-2</v>
      </c>
    </row>
    <row r="356" spans="8:13">
      <c r="H356" s="20">
        <f t="shared" si="10"/>
        <v>71141</v>
      </c>
      <c r="I356" s="21" t="s">
        <v>1178</v>
      </c>
      <c r="J356" s="90">
        <v>246.41803728155341</v>
      </c>
      <c r="K356" s="90">
        <v>246.41803728155341</v>
      </c>
      <c r="L356" s="90">
        <f t="shared" si="11"/>
        <v>0</v>
      </c>
      <c r="M356" s="106">
        <f>IFERROR(K356/VLOOKUP(H356,Table1[[#All],[DRG]:[Adjusted Cost]],8,0),0)</f>
        <v>4.2452237001287349E-2</v>
      </c>
    </row>
    <row r="357" spans="8:13">
      <c r="H357" s="20">
        <f t="shared" si="10"/>
        <v>71142</v>
      </c>
      <c r="I357" s="21" t="s">
        <v>1179</v>
      </c>
      <c r="J357" s="89">
        <v>318.44523065693431</v>
      </c>
      <c r="K357" s="89">
        <v>318.44523065693431</v>
      </c>
      <c r="L357" s="89">
        <f t="shared" si="11"/>
        <v>0</v>
      </c>
      <c r="M357" s="105">
        <f>IFERROR(K357/VLOOKUP(H357,Table1[[#All],[DRG]:[Adjusted Cost]],8,0),0)</f>
        <v>4.8224603357619571E-2</v>
      </c>
    </row>
    <row r="358" spans="8:13">
      <c r="H358" s="20">
        <f t="shared" si="10"/>
        <v>71143</v>
      </c>
      <c r="I358" s="21" t="s">
        <v>1180</v>
      </c>
      <c r="J358" s="90">
        <v>235.46494230769233</v>
      </c>
      <c r="K358" s="90">
        <v>235.46494230769233</v>
      </c>
      <c r="L358" s="90">
        <f t="shared" si="11"/>
        <v>0</v>
      </c>
      <c r="M358" s="106">
        <f>IFERROR(K358/VLOOKUP(H358,Table1[[#All],[DRG]:[Adjusted Cost]],8,0),0)</f>
        <v>2.327499548167191E-2</v>
      </c>
    </row>
    <row r="359" spans="8:13">
      <c r="H359" s="20">
        <f t="shared" si="10"/>
        <v>74101</v>
      </c>
      <c r="I359" s="21" t="s">
        <v>1181</v>
      </c>
      <c r="J359" s="89">
        <v>366.66666666666669</v>
      </c>
      <c r="K359" s="89">
        <v>366.66666666666669</v>
      </c>
      <c r="L359" s="89">
        <f t="shared" si="11"/>
        <v>0</v>
      </c>
      <c r="M359" s="105">
        <f>IFERROR(K359/VLOOKUP(H359,Table1[[#All],[DRG]:[Adjusted Cost]],8,0),0)</f>
        <v>6.7034597906828447E-2</v>
      </c>
    </row>
    <row r="360" spans="8:13">
      <c r="H360" s="20">
        <f t="shared" si="10"/>
        <v>74102</v>
      </c>
      <c r="I360" s="21" t="s">
        <v>1182</v>
      </c>
      <c r="J360" s="90">
        <v>544.4006222222223</v>
      </c>
      <c r="K360" s="90">
        <v>544.4006222222223</v>
      </c>
      <c r="L360" s="90">
        <f t="shared" si="11"/>
        <v>0</v>
      </c>
      <c r="M360" s="106">
        <f>IFERROR(K360/VLOOKUP(H360,Table1[[#All],[DRG]:[Adjusted Cost]],8,0),0)</f>
        <v>5.843045027076782E-2</v>
      </c>
    </row>
    <row r="361" spans="8:13">
      <c r="H361" s="20">
        <f t="shared" si="10"/>
        <v>74103</v>
      </c>
      <c r="I361" s="21" t="s">
        <v>1183</v>
      </c>
      <c r="J361" s="89">
        <v>1313.3203851063831</v>
      </c>
      <c r="K361" s="89">
        <v>1313.3203851063831</v>
      </c>
      <c r="L361" s="89">
        <f t="shared" si="11"/>
        <v>0</v>
      </c>
      <c r="M361" s="105">
        <f>IFERROR(K361/VLOOKUP(H361,Table1[[#All],[DRG]:[Adjusted Cost]],8,0),0)</f>
        <v>9.0447673253670424E-2</v>
      </c>
    </row>
    <row r="362" spans="8:13">
      <c r="H362" s="20">
        <f t="shared" si="10"/>
        <v>74111</v>
      </c>
      <c r="I362" s="21" t="s">
        <v>1184</v>
      </c>
      <c r="J362" s="90">
        <v>30</v>
      </c>
      <c r="K362" s="90">
        <v>61.194547276570837</v>
      </c>
      <c r="L362" s="90">
        <f t="shared" si="11"/>
        <v>31.194547276570837</v>
      </c>
      <c r="M362" s="106">
        <f>IFERROR(K362/VLOOKUP(H362,Table1[[#All],[DRG]:[Adjusted Cost]],8,0),0)</f>
        <v>3.8497463720194129E-3</v>
      </c>
    </row>
    <row r="363" spans="8:13">
      <c r="H363" s="20">
        <f t="shared" si="10"/>
        <v>74112</v>
      </c>
      <c r="I363" s="21" t="s">
        <v>1185</v>
      </c>
      <c r="J363" s="89">
        <v>262.42496249999999</v>
      </c>
      <c r="K363" s="89">
        <v>364.46925859467143</v>
      </c>
      <c r="L363" s="89">
        <f t="shared" si="11"/>
        <v>102.04429609467144</v>
      </c>
      <c r="M363" s="105">
        <f>IFERROR(K363/VLOOKUP(H363,Table1[[#All],[DRG]:[Adjusted Cost]],8,0),0)</f>
        <v>1.8946915008493735E-2</v>
      </c>
    </row>
    <row r="364" spans="8:13">
      <c r="H364" s="20">
        <f t="shared" si="10"/>
        <v>74113</v>
      </c>
      <c r="I364" s="21" t="s">
        <v>1186</v>
      </c>
      <c r="J364" s="90">
        <v>1498.3488875</v>
      </c>
      <c r="K364" s="90">
        <v>1721.8447876662053</v>
      </c>
      <c r="L364" s="90">
        <f t="shared" si="11"/>
        <v>223.49590016620527</v>
      </c>
      <c r="M364" s="106">
        <f>IFERROR(K364/VLOOKUP(H364,Table1[[#All],[DRG]:[Adjusted Cost]],8,0),0)</f>
        <v>6.7335221200647652E-2</v>
      </c>
    </row>
    <row r="365" spans="8:13">
      <c r="H365" s="20">
        <f t="shared" si="10"/>
        <v>74121</v>
      </c>
      <c r="I365" s="21" t="s">
        <v>1187</v>
      </c>
      <c r="J365" s="89">
        <v>150.45370558375635</v>
      </c>
      <c r="K365" s="89">
        <v>150.45370558375635</v>
      </c>
      <c r="L365" s="89">
        <f t="shared" si="11"/>
        <v>0</v>
      </c>
      <c r="M365" s="105">
        <f>IFERROR(K365/VLOOKUP(H365,Table1[[#All],[DRG]:[Adjusted Cost]],8,0),0)</f>
        <v>2.9663033783515296E-2</v>
      </c>
    </row>
    <row r="366" spans="8:13">
      <c r="H366" s="20">
        <f t="shared" si="10"/>
        <v>74122</v>
      </c>
      <c r="I366" s="21" t="s">
        <v>1188</v>
      </c>
      <c r="J366" s="90">
        <v>113.29315528455284</v>
      </c>
      <c r="K366" s="90">
        <v>126.51421640531271</v>
      </c>
      <c r="L366" s="90">
        <f t="shared" si="11"/>
        <v>13.22106112075987</v>
      </c>
      <c r="M366" s="106">
        <f>IFERROR(K366/VLOOKUP(H366,Table1[[#All],[DRG]:[Adjusted Cost]],8,0),0)</f>
        <v>1.6764817120160071E-2</v>
      </c>
    </row>
    <row r="367" spans="8:13">
      <c r="H367" s="20">
        <f t="shared" si="10"/>
        <v>74123</v>
      </c>
      <c r="I367" s="21" t="s">
        <v>1189</v>
      </c>
      <c r="J367" s="89">
        <v>340.6825</v>
      </c>
      <c r="K367" s="89">
        <v>361.5910360499613</v>
      </c>
      <c r="L367" s="89">
        <f t="shared" si="11"/>
        <v>20.908536049961299</v>
      </c>
      <c r="M367" s="105">
        <f>IFERROR(K367/VLOOKUP(H367,Table1[[#All],[DRG]:[Adjusted Cost]],8,0),0)</f>
        <v>2.9877938824859215E-2</v>
      </c>
    </row>
    <row r="368" spans="8:13">
      <c r="H368" s="20">
        <f t="shared" si="10"/>
        <v>74131</v>
      </c>
      <c r="I368" s="21" t="s">
        <v>1190</v>
      </c>
      <c r="J368" s="90">
        <v>35.088313576158946</v>
      </c>
      <c r="K368" s="90">
        <v>35.088313576158946</v>
      </c>
      <c r="L368" s="90">
        <f t="shared" si="11"/>
        <v>0</v>
      </c>
      <c r="M368" s="106">
        <f>IFERROR(K368/VLOOKUP(H368,Table1[[#All],[DRG]:[Adjusted Cost]],8,0),0)</f>
        <v>1.0960497466745699E-2</v>
      </c>
    </row>
    <row r="369" spans="8:13">
      <c r="H369" s="20">
        <f t="shared" si="10"/>
        <v>74132</v>
      </c>
      <c r="I369" s="21" t="s">
        <v>1191</v>
      </c>
      <c r="J369" s="89">
        <v>107.1257944</v>
      </c>
      <c r="K369" s="89">
        <v>111.38008557772471</v>
      </c>
      <c r="L369" s="89">
        <f t="shared" si="11"/>
        <v>4.2542911777247099</v>
      </c>
      <c r="M369" s="105">
        <f>IFERROR(K369/VLOOKUP(H369,Table1[[#All],[DRG]:[Adjusted Cost]],8,0),0)</f>
        <v>1.5885248999302822E-2</v>
      </c>
    </row>
    <row r="370" spans="8:13">
      <c r="H370" s="20">
        <f t="shared" si="10"/>
        <v>74133</v>
      </c>
      <c r="I370" s="21" t="s">
        <v>1192</v>
      </c>
      <c r="J370" s="90">
        <v>277.45634166666667</v>
      </c>
      <c r="K370" s="90">
        <v>335.03072338788451</v>
      </c>
      <c r="L370" s="90">
        <f t="shared" si="11"/>
        <v>57.574381721217833</v>
      </c>
      <c r="M370" s="106">
        <f>IFERROR(K370/VLOOKUP(H370,Table1[[#All],[DRG]:[Adjusted Cost]],8,0),0)</f>
        <v>2.9645771995432054E-2</v>
      </c>
    </row>
    <row r="371" spans="8:13">
      <c r="H371" s="20">
        <f t="shared" si="10"/>
        <v>74141</v>
      </c>
      <c r="I371" s="21" t="s">
        <v>1193</v>
      </c>
      <c r="J371" s="89">
        <v>195.1003357923498</v>
      </c>
      <c r="K371" s="89">
        <v>195.69041605611875</v>
      </c>
      <c r="L371" s="89">
        <f t="shared" si="11"/>
        <v>0.59008026376895373</v>
      </c>
      <c r="M371" s="105">
        <f>IFERROR(K371/VLOOKUP(H371,Table1[[#All],[DRG]:[Adjusted Cost]],8,0),0)</f>
        <v>3.5441478465113731E-2</v>
      </c>
    </row>
    <row r="372" spans="8:13">
      <c r="H372" s="20">
        <f t="shared" si="10"/>
        <v>74142</v>
      </c>
      <c r="I372" s="21" t="s">
        <v>1194</v>
      </c>
      <c r="J372" s="90">
        <v>339.4802181818182</v>
      </c>
      <c r="K372" s="90">
        <v>454.77049908899448</v>
      </c>
      <c r="L372" s="90">
        <f t="shared" si="11"/>
        <v>115.29028090717628</v>
      </c>
      <c r="M372" s="106">
        <f>IFERROR(K372/VLOOKUP(H372,Table1[[#All],[DRG]:[Adjusted Cost]],8,0),0)</f>
        <v>4.5130412520220875E-2</v>
      </c>
    </row>
    <row r="373" spans="8:13">
      <c r="H373" s="20">
        <f t="shared" si="10"/>
        <v>74143</v>
      </c>
      <c r="I373" s="21" t="s">
        <v>1195</v>
      </c>
      <c r="J373" s="89">
        <v>458.94375418994423</v>
      </c>
      <c r="K373" s="89">
        <v>739.77044765215703</v>
      </c>
      <c r="L373" s="89">
        <f t="shared" si="11"/>
        <v>280.8266934622128</v>
      </c>
      <c r="M373" s="105">
        <f>IFERROR(K373/VLOOKUP(H373,Table1[[#All],[DRG]:[Adjusted Cost]],8,0),0)</f>
        <v>5.2157037269791123E-2</v>
      </c>
    </row>
    <row r="374" spans="8:13">
      <c r="H374" s="20">
        <f t="shared" si="10"/>
        <v>81011</v>
      </c>
      <c r="I374" s="21" t="s">
        <v>1196</v>
      </c>
      <c r="J374" s="90">
        <v>0</v>
      </c>
      <c r="K374" s="90">
        <v>10244.005715830064</v>
      </c>
      <c r="L374" s="90">
        <f t="shared" si="11"/>
        <v>10244.005715830064</v>
      </c>
      <c r="M374" s="106">
        <f>IFERROR(K374/VLOOKUP(H374,Table1[[#All],[DRG]:[Adjusted Cost]],8,0),0)</f>
        <v>0.37428990359034647</v>
      </c>
    </row>
    <row r="375" spans="8:13">
      <c r="H375" s="20">
        <f t="shared" si="10"/>
        <v>81012</v>
      </c>
      <c r="I375" s="21" t="s">
        <v>1598</v>
      </c>
      <c r="J375" s="89">
        <v>0</v>
      </c>
      <c r="K375" s="89">
        <v>15733.351150305794</v>
      </c>
      <c r="L375" s="89">
        <f t="shared" si="11"/>
        <v>15733.351150305794</v>
      </c>
      <c r="M375" s="105">
        <f>IFERROR(K375/VLOOKUP(H375,Table1[[#All],[DRG]:[Adjusted Cost]],8,0),0)</f>
        <v>0.4455641879932869</v>
      </c>
    </row>
    <row r="376" spans="8:13">
      <c r="H376" s="20">
        <f t="shared" si="10"/>
        <v>81013</v>
      </c>
      <c r="I376" s="21" t="s">
        <v>1599</v>
      </c>
      <c r="J376" s="90">
        <v>0</v>
      </c>
      <c r="K376" s="90">
        <v>26782.83037828964</v>
      </c>
      <c r="L376" s="90">
        <f t="shared" si="11"/>
        <v>26782.83037828964</v>
      </c>
      <c r="M376" s="106">
        <f>IFERROR(K376/VLOOKUP(H376,Table1[[#All],[DRG]:[Adjusted Cost]],8,0),0)</f>
        <v>0.34351903922111426</v>
      </c>
    </row>
    <row r="377" spans="8:13">
      <c r="H377" s="20">
        <f t="shared" si="10"/>
        <v>81021</v>
      </c>
      <c r="I377" s="21" t="s">
        <v>1197</v>
      </c>
      <c r="J377" s="89">
        <v>0</v>
      </c>
      <c r="K377" s="89">
        <v>0</v>
      </c>
      <c r="L377" s="89">
        <f t="shared" si="11"/>
        <v>0</v>
      </c>
      <c r="M377" s="105">
        <f>IFERROR(K377/VLOOKUP(H377,Table1[[#All],[DRG]:[Adjusted Cost]],8,0),0)</f>
        <v>0</v>
      </c>
    </row>
    <row r="378" spans="8:13">
      <c r="H378" s="20">
        <f t="shared" si="10"/>
        <v>81022</v>
      </c>
      <c r="I378" s="21" t="s">
        <v>1198</v>
      </c>
      <c r="J378" s="90">
        <v>344.21119999999996</v>
      </c>
      <c r="K378" s="90">
        <v>344.21119999999996</v>
      </c>
      <c r="L378" s="90">
        <f t="shared" si="11"/>
        <v>0</v>
      </c>
      <c r="M378" s="106">
        <f>IFERROR(K378/VLOOKUP(H378,Table1[[#All],[DRG]:[Adjusted Cost]],8,0),0)</f>
        <v>1.317438398716983E-2</v>
      </c>
    </row>
    <row r="379" spans="8:13">
      <c r="H379" s="20">
        <f t="shared" si="10"/>
        <v>81023</v>
      </c>
      <c r="I379" s="21" t="s">
        <v>1199</v>
      </c>
      <c r="J379" s="89">
        <v>1794.6428571428571</v>
      </c>
      <c r="K379" s="89">
        <v>3336.0946924768577</v>
      </c>
      <c r="L379" s="89">
        <f t="shared" si="11"/>
        <v>1541.4518353340006</v>
      </c>
      <c r="M379" s="105">
        <f>IFERROR(K379/VLOOKUP(H379,Table1[[#All],[DRG]:[Adjusted Cost]],8,0),0)</f>
        <v>0.1157229758812557</v>
      </c>
    </row>
    <row r="380" spans="8:13">
      <c r="H380" s="20">
        <f t="shared" si="10"/>
        <v>81041</v>
      </c>
      <c r="I380" s="21" t="s">
        <v>1200</v>
      </c>
      <c r="J380" s="90">
        <v>1027.1566451612903</v>
      </c>
      <c r="K380" s="90">
        <v>5748.3781694773488</v>
      </c>
      <c r="L380" s="90">
        <f t="shared" si="11"/>
        <v>4721.221524316059</v>
      </c>
      <c r="M380" s="106">
        <f>IFERROR(K380/VLOOKUP(H380,Table1[[#All],[DRG]:[Adjusted Cost]],8,0),0)</f>
        <v>0.3382368142142011</v>
      </c>
    </row>
    <row r="381" spans="8:13">
      <c r="H381" s="20">
        <f t="shared" si="10"/>
        <v>81042</v>
      </c>
      <c r="I381" s="21" t="s">
        <v>1201</v>
      </c>
      <c r="J381" s="89">
        <v>615.78658450704233</v>
      </c>
      <c r="K381" s="89">
        <v>9109.8152565030705</v>
      </c>
      <c r="L381" s="89">
        <f t="shared" si="11"/>
        <v>8494.0286719960277</v>
      </c>
      <c r="M381" s="105">
        <f>IFERROR(K381/VLOOKUP(H381,Table1[[#All],[DRG]:[Adjusted Cost]],8,0),0)</f>
        <v>0.39576913404489145</v>
      </c>
    </row>
    <row r="382" spans="8:13">
      <c r="H382" s="20">
        <f t="shared" si="10"/>
        <v>81043</v>
      </c>
      <c r="I382" s="21" t="s">
        <v>1202</v>
      </c>
      <c r="J382" s="90">
        <v>433.26336000000003</v>
      </c>
      <c r="K382" s="90">
        <v>12718.668206131097</v>
      </c>
      <c r="L382" s="90">
        <f t="shared" si="11"/>
        <v>12285.404846131096</v>
      </c>
      <c r="M382" s="106">
        <f>IFERROR(K382/VLOOKUP(H382,Table1[[#All],[DRG]:[Adjusted Cost]],8,0),0)</f>
        <v>0.37000927719466514</v>
      </c>
    </row>
    <row r="383" spans="8:13">
      <c r="H383" s="20">
        <f t="shared" si="10"/>
        <v>81051</v>
      </c>
      <c r="I383" s="21" t="s">
        <v>1203</v>
      </c>
      <c r="J383" s="89">
        <v>0</v>
      </c>
      <c r="K383" s="89">
        <v>8055.7797967719471</v>
      </c>
      <c r="L383" s="89">
        <f t="shared" si="11"/>
        <v>8055.7797967719471</v>
      </c>
      <c r="M383" s="105">
        <f>IFERROR(K383/VLOOKUP(H383,Table1[[#All],[DRG]:[Adjusted Cost]],8,0),0)</f>
        <v>0.4856676088493822</v>
      </c>
    </row>
    <row r="384" spans="8:13">
      <c r="H384" s="20">
        <f t="shared" si="10"/>
        <v>81052</v>
      </c>
      <c r="I384" s="21" t="s">
        <v>1204</v>
      </c>
      <c r="J384" s="90">
        <v>0</v>
      </c>
      <c r="K384" s="90">
        <v>1541.4518353340004</v>
      </c>
      <c r="L384" s="90">
        <f t="shared" si="11"/>
        <v>1541.4518353340004</v>
      </c>
      <c r="M384" s="106">
        <f>IFERROR(K384/VLOOKUP(H384,Table1[[#All],[DRG]:[Adjusted Cost]],8,0),0)</f>
        <v>8.2389809315660145E-2</v>
      </c>
    </row>
    <row r="385" spans="8:13">
      <c r="H385" s="20">
        <f t="shared" si="10"/>
        <v>81053</v>
      </c>
      <c r="I385" s="21" t="s">
        <v>1600</v>
      </c>
      <c r="J385" s="89">
        <v>0</v>
      </c>
      <c r="K385" s="89">
        <v>0</v>
      </c>
      <c r="L385" s="89">
        <f t="shared" si="11"/>
        <v>0</v>
      </c>
      <c r="M385" s="105">
        <f>IFERROR(K385/VLOOKUP(H385,Table1[[#All],[DRG]:[Adjusted Cost]],8,0),0)</f>
        <v>0</v>
      </c>
    </row>
    <row r="386" spans="8:13">
      <c r="H386" s="20">
        <f t="shared" si="10"/>
        <v>81061</v>
      </c>
      <c r="I386" s="21" t="s">
        <v>1601</v>
      </c>
      <c r="J386" s="90">
        <v>1167.3627000000001</v>
      </c>
      <c r="K386" s="90">
        <v>16111.559593543894</v>
      </c>
      <c r="L386" s="90">
        <f t="shared" si="11"/>
        <v>14944.196893543894</v>
      </c>
      <c r="M386" s="106">
        <f>IFERROR(K386/VLOOKUP(H386,Table1[[#All],[DRG]:[Adjusted Cost]],8,0),0)</f>
        <v>0.36376594330921508</v>
      </c>
    </row>
    <row r="387" spans="8:13">
      <c r="H387" s="20">
        <f t="shared" si="10"/>
        <v>81062</v>
      </c>
      <c r="I387" s="21" t="s">
        <v>1602</v>
      </c>
      <c r="J387" s="89">
        <v>1237.5</v>
      </c>
      <c r="K387" s="89">
        <v>11749.545170047561</v>
      </c>
      <c r="L387" s="89">
        <f t="shared" si="11"/>
        <v>10512.045170047561</v>
      </c>
      <c r="M387" s="105">
        <f>IFERROR(K387/VLOOKUP(H387,Table1[[#All],[DRG]:[Adjusted Cost]],8,0),0)</f>
        <v>0.24926084515221508</v>
      </c>
    </row>
    <row r="388" spans="8:13">
      <c r="H388" s="20">
        <f t="shared" si="10"/>
        <v>81063</v>
      </c>
      <c r="I388" s="21" t="s">
        <v>1603</v>
      </c>
      <c r="J388" s="90">
        <v>0</v>
      </c>
      <c r="K388" s="90">
        <v>10481.872480271202</v>
      </c>
      <c r="L388" s="90">
        <f t="shared" si="11"/>
        <v>10481.872480271202</v>
      </c>
      <c r="M388" s="106">
        <f>IFERROR(K388/VLOOKUP(H388,Table1[[#All],[DRG]:[Adjusted Cost]],8,0),0)</f>
        <v>0.17568152819583088</v>
      </c>
    </row>
    <row r="389" spans="8:13">
      <c r="H389" s="20">
        <f t="shared" si="10"/>
        <v>81071</v>
      </c>
      <c r="I389" s="21" t="s">
        <v>1205</v>
      </c>
      <c r="J389" s="89">
        <v>662.03329931506846</v>
      </c>
      <c r="K389" s="89">
        <v>4634.0328132996665</v>
      </c>
      <c r="L389" s="89">
        <f t="shared" si="11"/>
        <v>3971.9995139845978</v>
      </c>
      <c r="M389" s="105">
        <f>IFERROR(K389/VLOOKUP(H389,Table1[[#All],[DRG]:[Adjusted Cost]],8,0),0)</f>
        <v>0.20260074890776461</v>
      </c>
    </row>
    <row r="390" spans="8:13">
      <c r="H390" s="20">
        <f t="shared" si="10"/>
        <v>81072</v>
      </c>
      <c r="I390" s="21" t="s">
        <v>1206</v>
      </c>
      <c r="J390" s="90">
        <v>109.14753695652175</v>
      </c>
      <c r="K390" s="90">
        <v>6312.9125720909733</v>
      </c>
      <c r="L390" s="90">
        <f t="shared" si="11"/>
        <v>6203.7650351344519</v>
      </c>
      <c r="M390" s="106">
        <f>IFERROR(K390/VLOOKUP(H390,Table1[[#All],[DRG]:[Adjusted Cost]],8,0),0)</f>
        <v>0.22910221458917934</v>
      </c>
    </row>
    <row r="391" spans="8:13">
      <c r="H391" s="20">
        <f t="shared" si="10"/>
        <v>81073</v>
      </c>
      <c r="I391" s="21" t="s">
        <v>1207</v>
      </c>
      <c r="J391" s="89">
        <v>309.375</v>
      </c>
      <c r="K391" s="89">
        <v>9308.2854210807709</v>
      </c>
      <c r="L391" s="89">
        <f t="shared" si="11"/>
        <v>8998.9104210807709</v>
      </c>
      <c r="M391" s="105">
        <f>IFERROR(K391/VLOOKUP(H391,Table1[[#All],[DRG]:[Adjusted Cost]],8,0),0)</f>
        <v>0.20636155726820979</v>
      </c>
    </row>
    <row r="392" spans="8:13">
      <c r="H392" s="20">
        <f t="shared" si="10"/>
        <v>81101</v>
      </c>
      <c r="I392" s="21" t="s">
        <v>1208</v>
      </c>
      <c r="J392" s="90">
        <v>274.78886216216216</v>
      </c>
      <c r="K392" s="90">
        <v>5686.3857321045325</v>
      </c>
      <c r="L392" s="90">
        <f t="shared" si="11"/>
        <v>5411.5968699423702</v>
      </c>
      <c r="M392" s="106">
        <f>IFERROR(K392/VLOOKUP(H392,Table1[[#All],[DRG]:[Adjusted Cost]],8,0),0)</f>
        <v>0.33978162258498795</v>
      </c>
    </row>
    <row r="393" spans="8:13">
      <c r="H393" s="20">
        <f t="shared" si="10"/>
        <v>81102</v>
      </c>
      <c r="I393" s="21" t="s">
        <v>1209</v>
      </c>
      <c r="J393" s="89">
        <v>20.625</v>
      </c>
      <c r="K393" s="89">
        <v>2382.0752954762397</v>
      </c>
      <c r="L393" s="89">
        <f t="shared" si="11"/>
        <v>2361.4502954762397</v>
      </c>
      <c r="M393" s="105">
        <f>IFERROR(K393/VLOOKUP(H393,Table1[[#All],[DRG]:[Adjusted Cost]],8,0),0)</f>
        <v>0.15373245401860891</v>
      </c>
    </row>
    <row r="394" spans="8:13">
      <c r="H394" s="20">
        <f t="shared" si="10"/>
        <v>81103</v>
      </c>
      <c r="I394" s="21" t="s">
        <v>1210</v>
      </c>
      <c r="J394" s="90">
        <v>0</v>
      </c>
      <c r="K394" s="90">
        <v>643.68404856232723</v>
      </c>
      <c r="L394" s="90">
        <f t="shared" si="11"/>
        <v>643.68404856232723</v>
      </c>
      <c r="M394" s="106">
        <f>IFERROR(K394/VLOOKUP(H394,Table1[[#All],[DRG]:[Adjusted Cost]],8,0),0)</f>
        <v>2.7084103601054552E-2</v>
      </c>
    </row>
    <row r="395" spans="8:13">
      <c r="H395" s="20">
        <f t="shared" si="10"/>
        <v>81201</v>
      </c>
      <c r="I395" s="21" t="s">
        <v>1211</v>
      </c>
      <c r="J395" s="89">
        <v>301.47200349650353</v>
      </c>
      <c r="K395" s="89">
        <v>2258.0295270436436</v>
      </c>
      <c r="L395" s="89">
        <f t="shared" si="11"/>
        <v>1956.5575235471401</v>
      </c>
      <c r="M395" s="105">
        <f>IFERROR(K395/VLOOKUP(H395,Table1[[#All],[DRG]:[Adjusted Cost]],8,0),0)</f>
        <v>0.19182363000256777</v>
      </c>
    </row>
    <row r="396" spans="8:13">
      <c r="H396" s="20">
        <f t="shared" ref="H396:H459" si="12">VALUE(I396)</f>
        <v>81202</v>
      </c>
      <c r="I396" s="21" t="s">
        <v>1212</v>
      </c>
      <c r="J396" s="90">
        <v>322.18996551724138</v>
      </c>
      <c r="K396" s="90">
        <v>4189.2104782350279</v>
      </c>
      <c r="L396" s="90">
        <f t="shared" ref="L396:L459" si="13">K396-J396</f>
        <v>3867.0205127177865</v>
      </c>
      <c r="M396" s="106">
        <f>IFERROR(K396/VLOOKUP(H396,Table1[[#All],[DRG]:[Adjusted Cost]],8,0),0)</f>
        <v>0.22810487326561474</v>
      </c>
    </row>
    <row r="397" spans="8:13">
      <c r="H397" s="20">
        <f t="shared" si="12"/>
        <v>81203</v>
      </c>
      <c r="I397" s="21" t="s">
        <v>1213</v>
      </c>
      <c r="J397" s="89">
        <v>1638.2358064516129</v>
      </c>
      <c r="K397" s="89">
        <v>5901.6663571896561</v>
      </c>
      <c r="L397" s="89">
        <f t="shared" si="13"/>
        <v>4263.4305507380432</v>
      </c>
      <c r="M397" s="105">
        <f>IFERROR(K397/VLOOKUP(H397,Table1[[#All],[DRG]:[Adjusted Cost]],8,0),0)</f>
        <v>0.17285716276763813</v>
      </c>
    </row>
    <row r="398" spans="8:13">
      <c r="H398" s="20">
        <f t="shared" si="12"/>
        <v>81301</v>
      </c>
      <c r="I398" s="21" t="s">
        <v>1214</v>
      </c>
      <c r="J398" s="90">
        <v>78.611683555555572</v>
      </c>
      <c r="K398" s="90">
        <v>1290.6822143301497</v>
      </c>
      <c r="L398" s="90">
        <f t="shared" si="13"/>
        <v>1212.0705307745941</v>
      </c>
      <c r="M398" s="106">
        <f>IFERROR(K398/VLOOKUP(H398,Table1[[#All],[DRG]:[Adjusted Cost]],8,0),0)</f>
        <v>0.18703520678513605</v>
      </c>
    </row>
    <row r="399" spans="8:13">
      <c r="H399" s="20">
        <f t="shared" si="12"/>
        <v>81302</v>
      </c>
      <c r="I399" s="21" t="s">
        <v>1215</v>
      </c>
      <c r="J399" s="89">
        <v>100.14107368421053</v>
      </c>
      <c r="K399" s="89">
        <v>100.14107368421053</v>
      </c>
      <c r="L399" s="89">
        <f t="shared" si="13"/>
        <v>0</v>
      </c>
      <c r="M399" s="105">
        <f>IFERROR(K399/VLOOKUP(H399,Table1[[#All],[DRG]:[Adjusted Cost]],8,0),0)</f>
        <v>1.0956605168431371E-2</v>
      </c>
    </row>
    <row r="400" spans="8:13">
      <c r="H400" s="20">
        <f t="shared" si="12"/>
        <v>81303</v>
      </c>
      <c r="I400" s="21" t="s">
        <v>1216</v>
      </c>
      <c r="J400" s="90">
        <v>55.152488888888882</v>
      </c>
      <c r="K400" s="90">
        <v>55.152488888888882</v>
      </c>
      <c r="L400" s="90">
        <f t="shared" si="13"/>
        <v>0</v>
      </c>
      <c r="M400" s="106">
        <f>IFERROR(K400/VLOOKUP(H400,Table1[[#All],[DRG]:[Adjusted Cost]],8,0),0)</f>
        <v>4.3998416345181358E-3</v>
      </c>
    </row>
    <row r="401" spans="8:13">
      <c r="H401" s="20">
        <f t="shared" si="12"/>
        <v>81401</v>
      </c>
      <c r="I401" s="21" t="s">
        <v>1217</v>
      </c>
      <c r="J401" s="89">
        <v>90.688494664031651</v>
      </c>
      <c r="K401" s="89">
        <v>133.56100214311223</v>
      </c>
      <c r="L401" s="89">
        <f t="shared" si="13"/>
        <v>42.872507479080582</v>
      </c>
      <c r="M401" s="105">
        <f>IFERROR(K401/VLOOKUP(H401,Table1[[#All],[DRG]:[Adjusted Cost]],8,0),0)</f>
        <v>3.4168151219030864E-2</v>
      </c>
    </row>
    <row r="402" spans="8:13">
      <c r="H402" s="20">
        <f t="shared" si="12"/>
        <v>81402</v>
      </c>
      <c r="I402" s="21" t="s">
        <v>1218</v>
      </c>
      <c r="J402" s="90">
        <v>62.314879310344828</v>
      </c>
      <c r="K402" s="90">
        <v>261.38081238082401</v>
      </c>
      <c r="L402" s="90">
        <f t="shared" si="13"/>
        <v>199.06593307047919</v>
      </c>
      <c r="M402" s="106">
        <f>IFERROR(K402/VLOOKUP(H402,Table1[[#All],[DRG]:[Adjusted Cost]],8,0),0)</f>
        <v>4.0996499409287152E-2</v>
      </c>
    </row>
    <row r="403" spans="8:13">
      <c r="H403" s="20">
        <f t="shared" si="12"/>
        <v>81403</v>
      </c>
      <c r="I403" s="21" t="s">
        <v>1219</v>
      </c>
      <c r="J403" s="89">
        <v>8.0208444444444442</v>
      </c>
      <c r="K403" s="89">
        <v>12.940398485386531</v>
      </c>
      <c r="L403" s="89">
        <f t="shared" si="13"/>
        <v>4.9195540409420868</v>
      </c>
      <c r="M403" s="105">
        <f>IFERROR(K403/VLOOKUP(H403,Table1[[#All],[DRG]:[Adjusted Cost]],8,0),0)</f>
        <v>8.2837989747245135E-4</v>
      </c>
    </row>
    <row r="404" spans="8:13">
      <c r="H404" s="20">
        <f t="shared" si="12"/>
        <v>81501</v>
      </c>
      <c r="I404" s="21" t="s">
        <v>1220</v>
      </c>
      <c r="J404" s="90">
        <v>97.649361275626447</v>
      </c>
      <c r="K404" s="90">
        <v>97.649361275626447</v>
      </c>
      <c r="L404" s="90">
        <f t="shared" si="13"/>
        <v>0</v>
      </c>
      <c r="M404" s="106">
        <f>IFERROR(K404/VLOOKUP(H404,Table1[[#All],[DRG]:[Adjusted Cost]],8,0),0)</f>
        <v>2.0613202567871816E-2</v>
      </c>
    </row>
    <row r="405" spans="8:13">
      <c r="H405" s="20">
        <f t="shared" si="12"/>
        <v>81502</v>
      </c>
      <c r="I405" s="21" t="s">
        <v>1221</v>
      </c>
      <c r="J405" s="89">
        <v>387.73864489795915</v>
      </c>
      <c r="K405" s="89">
        <v>387.73864489795915</v>
      </c>
      <c r="L405" s="89">
        <f t="shared" si="13"/>
        <v>0</v>
      </c>
      <c r="M405" s="105">
        <f>IFERROR(K405/VLOOKUP(H405,Table1[[#All],[DRG]:[Adjusted Cost]],8,0),0)</f>
        <v>4.480620910401148E-2</v>
      </c>
    </row>
    <row r="406" spans="8:13">
      <c r="H406" s="20">
        <f t="shared" si="12"/>
        <v>81503</v>
      </c>
      <c r="I406" s="21" t="s">
        <v>1222</v>
      </c>
      <c r="J406" s="90">
        <v>0</v>
      </c>
      <c r="K406" s="90">
        <v>0</v>
      </c>
      <c r="L406" s="90">
        <f t="shared" si="13"/>
        <v>0</v>
      </c>
      <c r="M406" s="106">
        <f>IFERROR(K406/VLOOKUP(H406,Table1[[#All],[DRG]:[Adjusted Cost]],8,0),0)</f>
        <v>0</v>
      </c>
    </row>
    <row r="407" spans="8:13">
      <c r="H407" s="20">
        <f t="shared" si="12"/>
        <v>81601</v>
      </c>
      <c r="I407" s="21" t="s">
        <v>1223</v>
      </c>
      <c r="J407" s="89">
        <v>25.02951510297483</v>
      </c>
      <c r="K407" s="89">
        <v>2343.093069906402</v>
      </c>
      <c r="L407" s="89">
        <f t="shared" si="13"/>
        <v>2318.063554803427</v>
      </c>
      <c r="M407" s="105">
        <f>IFERROR(K407/VLOOKUP(H407,Table1[[#All],[DRG]:[Adjusted Cost]],8,0),0)</f>
        <v>0.23473942962022787</v>
      </c>
    </row>
    <row r="408" spans="8:13">
      <c r="H408" s="20">
        <f t="shared" si="12"/>
        <v>81602</v>
      </c>
      <c r="I408" s="21" t="s">
        <v>1224</v>
      </c>
      <c r="J408" s="90">
        <v>35.018237499999998</v>
      </c>
      <c r="K408" s="90">
        <v>4072.1035768071015</v>
      </c>
      <c r="L408" s="90">
        <f t="shared" si="13"/>
        <v>4037.0853393071015</v>
      </c>
      <c r="M408" s="106">
        <f>IFERROR(K408/VLOOKUP(H408,Table1[[#All],[DRG]:[Adjusted Cost]],8,0),0)</f>
        <v>0.26189048293702183</v>
      </c>
    </row>
    <row r="409" spans="8:13">
      <c r="H409" s="20">
        <f t="shared" si="12"/>
        <v>81603</v>
      </c>
      <c r="I409" s="21" t="s">
        <v>1225</v>
      </c>
      <c r="J409" s="89">
        <v>1212.6590333333334</v>
      </c>
      <c r="K409" s="89">
        <v>6964.4090917511685</v>
      </c>
      <c r="L409" s="89">
        <f t="shared" si="13"/>
        <v>5751.7500584178351</v>
      </c>
      <c r="M409" s="105">
        <f>IFERROR(K409/VLOOKUP(H409,Table1[[#All],[DRG]:[Adjusted Cost]],8,0),0)</f>
        <v>0.17737144319445228</v>
      </c>
    </row>
    <row r="410" spans="8:13">
      <c r="H410" s="20">
        <f t="shared" si="12"/>
        <v>81701</v>
      </c>
      <c r="I410" s="21" t="s">
        <v>1226</v>
      </c>
      <c r="J410" s="90">
        <v>189.50001529263685</v>
      </c>
      <c r="K410" s="90">
        <v>1195.1469297356762</v>
      </c>
      <c r="L410" s="90">
        <f t="shared" si="13"/>
        <v>1005.6469144430393</v>
      </c>
      <c r="M410" s="106">
        <f>IFERROR(K410/VLOOKUP(H410,Table1[[#All],[DRG]:[Adjusted Cost]],8,0),0)</f>
        <v>0.16094018574717908</v>
      </c>
    </row>
    <row r="411" spans="8:13">
      <c r="H411" s="20">
        <f t="shared" si="12"/>
        <v>81702</v>
      </c>
      <c r="I411" s="21" t="s">
        <v>1227</v>
      </c>
      <c r="J411" s="89">
        <v>105.41842592592593</v>
      </c>
      <c r="K411" s="89">
        <v>2027.9707816705204</v>
      </c>
      <c r="L411" s="89">
        <f t="shared" si="13"/>
        <v>1922.5523557445945</v>
      </c>
      <c r="M411" s="105">
        <f>IFERROR(K411/VLOOKUP(H411,Table1[[#All],[DRG]:[Adjusted Cost]],8,0),0)</f>
        <v>0.19163532895688729</v>
      </c>
    </row>
    <row r="412" spans="8:13">
      <c r="H412" s="20">
        <f t="shared" si="12"/>
        <v>81703</v>
      </c>
      <c r="I412" s="21" t="s">
        <v>1228</v>
      </c>
      <c r="J412" s="90">
        <v>245.45454545454547</v>
      </c>
      <c r="K412" s="90">
        <v>4110.9041654941366</v>
      </c>
      <c r="L412" s="90">
        <f t="shared" si="13"/>
        <v>3865.4496200395911</v>
      </c>
      <c r="M412" s="106">
        <f>IFERROR(K412/VLOOKUP(H412,Table1[[#All],[DRG]:[Adjusted Cost]],8,0),0)</f>
        <v>0.21695965964395728</v>
      </c>
    </row>
    <row r="413" spans="8:13">
      <c r="H413" s="20">
        <f t="shared" si="12"/>
        <v>81801</v>
      </c>
      <c r="I413" s="21" t="s">
        <v>1229</v>
      </c>
      <c r="J413" s="89">
        <v>159.4462411799411</v>
      </c>
      <c r="K413" s="89">
        <v>1365.9071517345992</v>
      </c>
      <c r="L413" s="89">
        <f t="shared" si="13"/>
        <v>1206.4609105546581</v>
      </c>
      <c r="M413" s="105">
        <f>IFERROR(K413/VLOOKUP(H413,Table1[[#All],[DRG]:[Adjusted Cost]],8,0),0)</f>
        <v>0.21062847731182988</v>
      </c>
    </row>
    <row r="414" spans="8:13">
      <c r="H414" s="20">
        <f t="shared" si="12"/>
        <v>81802</v>
      </c>
      <c r="I414" s="21" t="s">
        <v>1230</v>
      </c>
      <c r="J414" s="90">
        <v>45.634266326530607</v>
      </c>
      <c r="K414" s="90">
        <v>2162.2231082554322</v>
      </c>
      <c r="L414" s="90">
        <f t="shared" si="13"/>
        <v>2116.5888419289017</v>
      </c>
      <c r="M414" s="106">
        <f>IFERROR(K414/VLOOKUP(H414,Table1[[#All],[DRG]:[Adjusted Cost]],8,0),0)</f>
        <v>0.22119677208252025</v>
      </c>
    </row>
    <row r="415" spans="8:13">
      <c r="H415" s="20">
        <f t="shared" si="12"/>
        <v>81803</v>
      </c>
      <c r="I415" s="21" t="s">
        <v>1231</v>
      </c>
      <c r="J415" s="89">
        <v>7.9909843749999983</v>
      </c>
      <c r="K415" s="89">
        <v>2270.1262886308477</v>
      </c>
      <c r="L415" s="89">
        <f t="shared" si="13"/>
        <v>2262.1353042558476</v>
      </c>
      <c r="M415" s="105">
        <f>IFERROR(K415/VLOOKUP(H415,Table1[[#All],[DRG]:[Adjusted Cost]],8,0),0)</f>
        <v>0.18361300567217034</v>
      </c>
    </row>
    <row r="416" spans="8:13">
      <c r="H416" s="20">
        <f t="shared" si="12"/>
        <v>84101</v>
      </c>
      <c r="I416" s="21" t="s">
        <v>1232</v>
      </c>
      <c r="J416" s="90">
        <v>86.655863492063503</v>
      </c>
      <c r="K416" s="90">
        <v>748.63783215079877</v>
      </c>
      <c r="L416" s="90">
        <f t="shared" si="13"/>
        <v>661.98196865873524</v>
      </c>
      <c r="M416" s="106">
        <f>IFERROR(K416/VLOOKUP(H416,Table1[[#All],[DRG]:[Adjusted Cost]],8,0),0)</f>
        <v>8.5622142060670731E-2</v>
      </c>
    </row>
    <row r="417" spans="8:13">
      <c r="H417" s="20">
        <f t="shared" si="12"/>
        <v>84102</v>
      </c>
      <c r="I417" s="21" t="s">
        <v>1233</v>
      </c>
      <c r="J417" s="89">
        <v>463.924375</v>
      </c>
      <c r="K417" s="89">
        <v>4435.5657375827859</v>
      </c>
      <c r="L417" s="89">
        <f t="shared" si="13"/>
        <v>3971.6413625827859</v>
      </c>
      <c r="M417" s="105">
        <f>IFERROR(K417/VLOOKUP(H417,Table1[[#All],[DRG]:[Adjusted Cost]],8,0),0)</f>
        <v>0.23031044862790101</v>
      </c>
    </row>
    <row r="418" spans="8:13">
      <c r="H418" s="20">
        <f t="shared" si="12"/>
        <v>84103</v>
      </c>
      <c r="I418" s="21" t="s">
        <v>1234</v>
      </c>
      <c r="J418" s="90">
        <v>1922.8752509090909</v>
      </c>
      <c r="K418" s="90">
        <v>6803.702671918988</v>
      </c>
      <c r="L418" s="90">
        <f t="shared" si="13"/>
        <v>4880.8274210098971</v>
      </c>
      <c r="M418" s="106">
        <f>IFERROR(K418/VLOOKUP(H418,Table1[[#All],[DRG]:[Adjusted Cost]],8,0),0)</f>
        <v>0.16722677713547104</v>
      </c>
    </row>
    <row r="419" spans="8:13">
      <c r="H419" s="20">
        <f t="shared" si="12"/>
        <v>84111</v>
      </c>
      <c r="I419" s="21" t="s">
        <v>1235</v>
      </c>
      <c r="J419" s="89">
        <v>82.044743243243232</v>
      </c>
      <c r="K419" s="89">
        <v>124.65715526122487</v>
      </c>
      <c r="L419" s="89">
        <f t="shared" si="13"/>
        <v>42.61241201798164</v>
      </c>
      <c r="M419" s="105">
        <f>IFERROR(K419/VLOOKUP(H419,Table1[[#All],[DRG]:[Adjusted Cost]],8,0),0)</f>
        <v>2.0108130672983435E-2</v>
      </c>
    </row>
    <row r="420" spans="8:13">
      <c r="H420" s="20">
        <f t="shared" si="12"/>
        <v>84112</v>
      </c>
      <c r="I420" s="21" t="s">
        <v>1236</v>
      </c>
      <c r="J420" s="90">
        <v>175.27865454545454</v>
      </c>
      <c r="K420" s="90">
        <v>394.75248650988243</v>
      </c>
      <c r="L420" s="90">
        <f t="shared" si="13"/>
        <v>219.47383196442789</v>
      </c>
      <c r="M420" s="106">
        <f>IFERROR(K420/VLOOKUP(H420,Table1[[#All],[DRG]:[Adjusted Cost]],8,0),0)</f>
        <v>3.8761239122916222E-2</v>
      </c>
    </row>
    <row r="421" spans="8:13">
      <c r="H421" s="20">
        <f t="shared" si="12"/>
        <v>84113</v>
      </c>
      <c r="I421" s="21" t="s">
        <v>1237</v>
      </c>
      <c r="J421" s="89">
        <v>190.55962258064514</v>
      </c>
      <c r="K421" s="89">
        <v>1198.4248281347698</v>
      </c>
      <c r="L421" s="89">
        <f t="shared" si="13"/>
        <v>1007.8652055541246</v>
      </c>
      <c r="M421" s="105">
        <f>IFERROR(K421/VLOOKUP(H421,Table1[[#All],[DRG]:[Adjusted Cost]],8,0),0)</f>
        <v>5.4943314213802538E-2</v>
      </c>
    </row>
    <row r="422" spans="8:13">
      <c r="H422" s="20">
        <f t="shared" si="12"/>
        <v>84121</v>
      </c>
      <c r="I422" s="21" t="s">
        <v>1238</v>
      </c>
      <c r="J422" s="90">
        <v>59.151912500000009</v>
      </c>
      <c r="K422" s="90">
        <v>256.67902157093243</v>
      </c>
      <c r="L422" s="90">
        <f t="shared" si="13"/>
        <v>197.52710907093243</v>
      </c>
      <c r="M422" s="106">
        <f>IFERROR(K422/VLOOKUP(H422,Table1[[#All],[DRG]:[Adjusted Cost]],8,0),0)</f>
        <v>7.1867331616488866E-2</v>
      </c>
    </row>
    <row r="423" spans="8:13">
      <c r="H423" s="20">
        <f t="shared" si="12"/>
        <v>84122</v>
      </c>
      <c r="I423" s="21" t="s">
        <v>1239</v>
      </c>
      <c r="J423" s="89">
        <v>42.221048611111115</v>
      </c>
      <c r="K423" s="89">
        <v>1052.7173920539665</v>
      </c>
      <c r="L423" s="89">
        <f t="shared" si="13"/>
        <v>1010.4963434428554</v>
      </c>
      <c r="M423" s="105">
        <f>IFERROR(K423/VLOOKUP(H423,Table1[[#All],[DRG]:[Adjusted Cost]],8,0),0)</f>
        <v>0.11068138709486594</v>
      </c>
    </row>
    <row r="424" spans="8:13">
      <c r="H424" s="20">
        <f t="shared" si="12"/>
        <v>84123</v>
      </c>
      <c r="I424" s="21" t="s">
        <v>1240</v>
      </c>
      <c r="J424" s="90">
        <v>540.99041666666665</v>
      </c>
      <c r="K424" s="90">
        <v>4324.686113566896</v>
      </c>
      <c r="L424" s="90">
        <f t="shared" si="13"/>
        <v>3783.6956969002294</v>
      </c>
      <c r="M424" s="106">
        <f>IFERROR(K424/VLOOKUP(H424,Table1[[#All],[DRG]:[Adjusted Cost]],8,0),0)</f>
        <v>0.20209646521322255</v>
      </c>
    </row>
    <row r="425" spans="8:13">
      <c r="H425" s="20">
        <f t="shared" si="12"/>
        <v>84131</v>
      </c>
      <c r="I425" s="21" t="s">
        <v>1241</v>
      </c>
      <c r="J425" s="89">
        <v>72.642900000000012</v>
      </c>
      <c r="K425" s="89">
        <v>491.28140935016188</v>
      </c>
      <c r="L425" s="89">
        <f t="shared" si="13"/>
        <v>418.63850935016188</v>
      </c>
      <c r="M425" s="105">
        <f>IFERROR(K425/VLOOKUP(H425,Table1[[#All],[DRG]:[Adjusted Cost]],8,0),0)</f>
        <v>4.9308886454601027E-2</v>
      </c>
    </row>
    <row r="426" spans="8:13">
      <c r="H426" s="20">
        <f t="shared" si="12"/>
        <v>84132</v>
      </c>
      <c r="I426" s="21" t="s">
        <v>1242</v>
      </c>
      <c r="J426" s="90">
        <v>354.48603750000001</v>
      </c>
      <c r="K426" s="90">
        <v>1193.2983627315298</v>
      </c>
      <c r="L426" s="90">
        <f t="shared" si="13"/>
        <v>838.81232523152971</v>
      </c>
      <c r="M426" s="106">
        <f>IFERROR(K426/VLOOKUP(H426,Table1[[#All],[DRG]:[Adjusted Cost]],8,0),0)</f>
        <v>6.3560197160572526E-2</v>
      </c>
    </row>
    <row r="427" spans="8:13">
      <c r="H427" s="20">
        <f t="shared" si="12"/>
        <v>84133</v>
      </c>
      <c r="I427" s="21" t="s">
        <v>1243</v>
      </c>
      <c r="J427" s="89">
        <v>854.36158499999988</v>
      </c>
      <c r="K427" s="89">
        <v>3211.0722408820848</v>
      </c>
      <c r="L427" s="89">
        <f t="shared" si="13"/>
        <v>2356.7106558820851</v>
      </c>
      <c r="M427" s="105">
        <f>IFERROR(K427/VLOOKUP(H427,Table1[[#All],[DRG]:[Adjusted Cost]],8,0),0)</f>
        <v>0.10052167854990118</v>
      </c>
    </row>
    <row r="428" spans="8:13">
      <c r="H428" s="20">
        <f t="shared" si="12"/>
        <v>84141</v>
      </c>
      <c r="I428" s="21" t="s">
        <v>1244</v>
      </c>
      <c r="J428" s="90">
        <v>1.9456666666666667</v>
      </c>
      <c r="K428" s="90">
        <v>1.9456666666666667</v>
      </c>
      <c r="L428" s="90">
        <f t="shared" si="13"/>
        <v>0</v>
      </c>
      <c r="M428" s="106">
        <f>IFERROR(K428/VLOOKUP(H428,Table1[[#All],[DRG]:[Adjusted Cost]],8,0),0)</f>
        <v>2.1569237736597773E-4</v>
      </c>
    </row>
    <row r="429" spans="8:13">
      <c r="H429" s="20">
        <f t="shared" si="12"/>
        <v>84142</v>
      </c>
      <c r="I429" s="21" t="s">
        <v>1245</v>
      </c>
      <c r="J429" s="89">
        <v>0</v>
      </c>
      <c r="K429" s="89">
        <v>29.258365843742148</v>
      </c>
      <c r="L429" s="89">
        <f t="shared" si="13"/>
        <v>29.258365843742148</v>
      </c>
      <c r="M429" s="105">
        <f>IFERROR(K429/VLOOKUP(H429,Table1[[#All],[DRG]:[Adjusted Cost]],8,0),0)</f>
        <v>1.9362788366441182E-3</v>
      </c>
    </row>
    <row r="430" spans="8:13">
      <c r="H430" s="20">
        <f t="shared" si="12"/>
        <v>84143</v>
      </c>
      <c r="I430" s="21" t="s">
        <v>1246</v>
      </c>
      <c r="J430" s="90">
        <v>257.71559999999999</v>
      </c>
      <c r="K430" s="90">
        <v>398.98838264193705</v>
      </c>
      <c r="L430" s="90">
        <f t="shared" si="13"/>
        <v>141.27278264193706</v>
      </c>
      <c r="M430" s="106">
        <f>IFERROR(K430/VLOOKUP(H430,Table1[[#All],[DRG]:[Adjusted Cost]],8,0),0)</f>
        <v>1.6166930292317399E-2</v>
      </c>
    </row>
    <row r="431" spans="8:13">
      <c r="H431" s="20">
        <f t="shared" si="12"/>
        <v>84151</v>
      </c>
      <c r="I431" s="21" t="s">
        <v>1247</v>
      </c>
      <c r="J431" s="89">
        <v>2.1968055555555557</v>
      </c>
      <c r="K431" s="89">
        <v>2.6820168690096966</v>
      </c>
      <c r="L431" s="89">
        <f t="shared" si="13"/>
        <v>0.48521131345414092</v>
      </c>
      <c r="M431" s="105">
        <f>IFERROR(K431/VLOOKUP(H431,Table1[[#All],[DRG]:[Adjusted Cost]],8,0),0)</f>
        <v>3.6252777905030356E-4</v>
      </c>
    </row>
    <row r="432" spans="8:13">
      <c r="H432" s="20">
        <f t="shared" si="12"/>
        <v>84152</v>
      </c>
      <c r="I432" s="21" t="s">
        <v>1248</v>
      </c>
      <c r="J432" s="90">
        <v>300.43793749999998</v>
      </c>
      <c r="K432" s="90">
        <v>486.68466321839077</v>
      </c>
      <c r="L432" s="90">
        <f t="shared" si="13"/>
        <v>186.24672571839079</v>
      </c>
      <c r="M432" s="106">
        <f>IFERROR(K432/VLOOKUP(H432,Table1[[#All],[DRG]:[Adjusted Cost]],8,0),0)</f>
        <v>2.8276971557785809E-2</v>
      </c>
    </row>
    <row r="433" spans="8:13">
      <c r="H433" s="20">
        <f t="shared" si="12"/>
        <v>84153</v>
      </c>
      <c r="I433" s="21" t="s">
        <v>1249</v>
      </c>
      <c r="J433" s="89">
        <v>206.25</v>
      </c>
      <c r="K433" s="89">
        <v>206.25</v>
      </c>
      <c r="L433" s="89">
        <f t="shared" si="13"/>
        <v>0</v>
      </c>
      <c r="M433" s="105">
        <f>IFERROR(K433/VLOOKUP(H433,Table1[[#All],[DRG]:[Adjusted Cost]],8,0),0)</f>
        <v>8.5970213726025927E-3</v>
      </c>
    </row>
    <row r="434" spans="8:13">
      <c r="H434" s="20">
        <f t="shared" si="12"/>
        <v>84161</v>
      </c>
      <c r="I434" s="21" t="s">
        <v>1250</v>
      </c>
      <c r="J434" s="90">
        <v>94.924221518987338</v>
      </c>
      <c r="K434" s="90">
        <v>94.924221518987338</v>
      </c>
      <c r="L434" s="90">
        <f t="shared" si="13"/>
        <v>0</v>
      </c>
      <c r="M434" s="106">
        <f>IFERROR(K434/VLOOKUP(H434,Table1[[#All],[DRG]:[Adjusted Cost]],8,0),0)</f>
        <v>1.3567841970034685E-2</v>
      </c>
    </row>
    <row r="435" spans="8:13">
      <c r="H435" s="20">
        <f t="shared" si="12"/>
        <v>84162</v>
      </c>
      <c r="I435" s="21" t="s">
        <v>1251</v>
      </c>
      <c r="J435" s="89">
        <v>1038.3412411764705</v>
      </c>
      <c r="K435" s="89">
        <v>1146.1332610378556</v>
      </c>
      <c r="L435" s="89">
        <f t="shared" si="13"/>
        <v>107.79201986138514</v>
      </c>
      <c r="M435" s="105">
        <f>IFERROR(K435/VLOOKUP(H435,Table1[[#All],[DRG]:[Adjusted Cost]],8,0),0)</f>
        <v>0.11640468561227835</v>
      </c>
    </row>
    <row r="436" spans="8:13">
      <c r="H436" s="20">
        <f t="shared" si="12"/>
        <v>84163</v>
      </c>
      <c r="I436" s="21" t="s">
        <v>1252</v>
      </c>
      <c r="J436" s="90">
        <v>10378.222222222223</v>
      </c>
      <c r="K436" s="90">
        <v>11046.02368393138</v>
      </c>
      <c r="L436" s="90">
        <f t="shared" si="13"/>
        <v>667.80146170915759</v>
      </c>
      <c r="M436" s="106">
        <f>IFERROR(K436/VLOOKUP(H436,Table1[[#All],[DRG]:[Adjusted Cost]],8,0),0)</f>
        <v>0.45446558711328106</v>
      </c>
    </row>
    <row r="437" spans="8:13">
      <c r="H437" s="20">
        <f t="shared" si="12"/>
        <v>84171</v>
      </c>
      <c r="I437" s="21" t="s">
        <v>1253</v>
      </c>
      <c r="J437" s="89">
        <v>122.6113682080925</v>
      </c>
      <c r="K437" s="89">
        <v>315.85544107303133</v>
      </c>
      <c r="L437" s="89">
        <f t="shared" si="13"/>
        <v>193.24407286493883</v>
      </c>
      <c r="M437" s="105">
        <f>IFERROR(K437/VLOOKUP(H437,Table1[[#All],[DRG]:[Adjusted Cost]],8,0),0)</f>
        <v>6.9780630480785311E-2</v>
      </c>
    </row>
    <row r="438" spans="8:13">
      <c r="H438" s="20">
        <f t="shared" si="12"/>
        <v>84172</v>
      </c>
      <c r="I438" s="21" t="s">
        <v>1254</v>
      </c>
      <c r="J438" s="90">
        <v>138.25943851351354</v>
      </c>
      <c r="K438" s="90">
        <v>349.29236520704541</v>
      </c>
      <c r="L438" s="90">
        <f t="shared" si="13"/>
        <v>211.03292669353186</v>
      </c>
      <c r="M438" s="106">
        <f>IFERROR(K438/VLOOKUP(H438,Table1[[#All],[DRG]:[Adjusted Cost]],8,0),0)</f>
        <v>4.5575031723338218E-2</v>
      </c>
    </row>
    <row r="439" spans="8:13">
      <c r="H439" s="20">
        <f t="shared" si="12"/>
        <v>84173</v>
      </c>
      <c r="I439" s="21" t="s">
        <v>1255</v>
      </c>
      <c r="J439" s="89">
        <v>332.63940000000002</v>
      </c>
      <c r="K439" s="89">
        <v>2668.0154539993823</v>
      </c>
      <c r="L439" s="89">
        <f t="shared" si="13"/>
        <v>2335.3760539993823</v>
      </c>
      <c r="M439" s="105">
        <f>IFERROR(K439/VLOOKUP(H439,Table1[[#All],[DRG]:[Adjusted Cost]],8,0),0)</f>
        <v>0.11369256527397341</v>
      </c>
    </row>
    <row r="440" spans="8:13">
      <c r="H440" s="20">
        <f t="shared" si="12"/>
        <v>84181</v>
      </c>
      <c r="I440" s="21" t="s">
        <v>1256</v>
      </c>
      <c r="J440" s="90">
        <v>42.051748437499995</v>
      </c>
      <c r="K440" s="90">
        <v>42.051748437499995</v>
      </c>
      <c r="L440" s="90">
        <f t="shared" si="13"/>
        <v>0</v>
      </c>
      <c r="M440" s="106">
        <f>IFERROR(K440/VLOOKUP(H440,Table1[[#All],[DRG]:[Adjusted Cost]],8,0),0)</f>
        <v>1.1153566784041403E-2</v>
      </c>
    </row>
    <row r="441" spans="8:13">
      <c r="H441" s="20">
        <f t="shared" si="12"/>
        <v>84182</v>
      </c>
      <c r="I441" s="21" t="s">
        <v>1257</v>
      </c>
      <c r="J441" s="89">
        <v>97.895359459459456</v>
      </c>
      <c r="K441" s="89">
        <v>1739.4729658086508</v>
      </c>
      <c r="L441" s="89">
        <f t="shared" si="13"/>
        <v>1641.5776063491912</v>
      </c>
      <c r="M441" s="105">
        <f>IFERROR(K441/VLOOKUP(H441,Table1[[#All],[DRG]:[Adjusted Cost]],8,0),0)</f>
        <v>0.19204183929141905</v>
      </c>
    </row>
    <row r="442" spans="8:13">
      <c r="H442" s="20">
        <f t="shared" si="12"/>
        <v>84183</v>
      </c>
      <c r="I442" s="21" t="s">
        <v>1258</v>
      </c>
      <c r="J442" s="90">
        <v>534.05162222222225</v>
      </c>
      <c r="K442" s="90">
        <v>4149.1330232950086</v>
      </c>
      <c r="L442" s="90">
        <f t="shared" si="13"/>
        <v>3615.0814010727863</v>
      </c>
      <c r="M442" s="106">
        <f>IFERROR(K442/VLOOKUP(H442,Table1[[#All],[DRG]:[Adjusted Cost]],8,0),0)</f>
        <v>0.24694252596540356</v>
      </c>
    </row>
    <row r="443" spans="8:13">
      <c r="H443" s="20">
        <f t="shared" si="12"/>
        <v>84191</v>
      </c>
      <c r="I443" s="21" t="s">
        <v>1259</v>
      </c>
      <c r="J443" s="89">
        <v>309.375</v>
      </c>
      <c r="K443" s="89">
        <v>309.375</v>
      </c>
      <c r="L443" s="89">
        <f t="shared" si="13"/>
        <v>0</v>
      </c>
      <c r="M443" s="105">
        <f>IFERROR(K443/VLOOKUP(H443,Table1[[#All],[DRG]:[Adjusted Cost]],8,0),0)</f>
        <v>1.9546892820546787E-2</v>
      </c>
    </row>
    <row r="444" spans="8:13">
      <c r="H444" s="20">
        <f t="shared" si="12"/>
        <v>84192</v>
      </c>
      <c r="I444" s="21" t="s">
        <v>1260</v>
      </c>
      <c r="J444" s="90">
        <v>0</v>
      </c>
      <c r="K444" s="90">
        <v>3241.6859464150516</v>
      </c>
      <c r="L444" s="90">
        <f t="shared" si="13"/>
        <v>3241.6859464150516</v>
      </c>
      <c r="M444" s="106">
        <f>IFERROR(K444/VLOOKUP(H444,Table1[[#All],[DRG]:[Adjusted Cost]],8,0),0)</f>
        <v>0.16711070383055729</v>
      </c>
    </row>
    <row r="445" spans="8:13">
      <c r="H445" s="20">
        <f t="shared" si="12"/>
        <v>84193</v>
      </c>
      <c r="I445" s="21" t="s">
        <v>1261</v>
      </c>
      <c r="J445" s="89">
        <v>1911.5352</v>
      </c>
      <c r="K445" s="89">
        <v>6329.0855362411512</v>
      </c>
      <c r="L445" s="89">
        <f t="shared" si="13"/>
        <v>4417.5503362411509</v>
      </c>
      <c r="M445" s="105">
        <f>IFERROR(K445/VLOOKUP(H445,Table1[[#All],[DRG]:[Adjusted Cost]],8,0),0)</f>
        <v>0.15709480555040814</v>
      </c>
    </row>
    <row r="446" spans="8:13">
      <c r="H446" s="20">
        <f t="shared" si="12"/>
        <v>84201</v>
      </c>
      <c r="I446" s="21" t="s">
        <v>1262</v>
      </c>
      <c r="J446" s="90">
        <v>0</v>
      </c>
      <c r="K446" s="90">
        <v>6.1462886581472223</v>
      </c>
      <c r="L446" s="90">
        <f t="shared" si="13"/>
        <v>6.1462886581472223</v>
      </c>
      <c r="M446" s="106">
        <f>IFERROR(K446/VLOOKUP(H446,Table1[[#All],[DRG]:[Adjusted Cost]],8,0),0)</f>
        <v>2.6098470080162571E-3</v>
      </c>
    </row>
    <row r="447" spans="8:13">
      <c r="H447" s="20">
        <f t="shared" si="12"/>
        <v>84202</v>
      </c>
      <c r="I447" s="21" t="s">
        <v>1263</v>
      </c>
      <c r="J447" s="89">
        <v>22.183424324324324</v>
      </c>
      <c r="K447" s="89">
        <v>38.754996902179343</v>
      </c>
      <c r="L447" s="89">
        <f t="shared" si="13"/>
        <v>16.571572577855019</v>
      </c>
      <c r="M447" s="105">
        <f>IFERROR(K447/VLOOKUP(H447,Table1[[#All],[DRG]:[Adjusted Cost]],8,0),0)</f>
        <v>8.7270933410784849E-3</v>
      </c>
    </row>
    <row r="448" spans="8:13">
      <c r="H448" s="20">
        <f t="shared" si="12"/>
        <v>84203</v>
      </c>
      <c r="I448" s="21" t="s">
        <v>1264</v>
      </c>
      <c r="J448" s="90">
        <v>38.653837499999995</v>
      </c>
      <c r="K448" s="90">
        <v>38.974362499999998</v>
      </c>
      <c r="L448" s="90">
        <f t="shared" si="13"/>
        <v>0.3205250000000035</v>
      </c>
      <c r="M448" s="106">
        <f>IFERROR(K448/VLOOKUP(H448,Table1[[#All],[DRG]:[Adjusted Cost]],8,0),0)</f>
        <v>4.9972950496061652E-3</v>
      </c>
    </row>
    <row r="449" spans="8:13">
      <c r="H449" s="20">
        <f t="shared" si="12"/>
        <v>84211</v>
      </c>
      <c r="I449" s="21" t="s">
        <v>1265</v>
      </c>
      <c r="J449" s="89">
        <v>33.068247931034485</v>
      </c>
      <c r="K449" s="89">
        <v>33.068247931034485</v>
      </c>
      <c r="L449" s="89">
        <f t="shared" si="13"/>
        <v>0</v>
      </c>
      <c r="M449" s="105">
        <f>IFERROR(K449/VLOOKUP(H449,Table1[[#All],[DRG]:[Adjusted Cost]],8,0),0)</f>
        <v>1.1892042443862315E-2</v>
      </c>
    </row>
    <row r="450" spans="8:13">
      <c r="H450" s="20">
        <f t="shared" si="12"/>
        <v>84212</v>
      </c>
      <c r="I450" s="21" t="s">
        <v>1266</v>
      </c>
      <c r="J450" s="90">
        <v>113.47058823529412</v>
      </c>
      <c r="K450" s="90">
        <v>319.51130340098427</v>
      </c>
      <c r="L450" s="90">
        <f t="shared" si="13"/>
        <v>206.04071516569016</v>
      </c>
      <c r="M450" s="106">
        <f>IFERROR(K450/VLOOKUP(H450,Table1[[#All],[DRG]:[Adjusted Cost]],8,0),0)</f>
        <v>4.5197596241911449E-2</v>
      </c>
    </row>
    <row r="451" spans="8:13">
      <c r="H451" s="20">
        <f t="shared" si="12"/>
        <v>84213</v>
      </c>
      <c r="I451" s="21" t="s">
        <v>1267</v>
      </c>
      <c r="J451" s="89">
        <v>280.35714285714283</v>
      </c>
      <c r="K451" s="89">
        <v>770.13682609724879</v>
      </c>
      <c r="L451" s="89">
        <f t="shared" si="13"/>
        <v>489.77968324010595</v>
      </c>
      <c r="M451" s="105">
        <f>IFERROR(K451/VLOOKUP(H451,Table1[[#All],[DRG]:[Adjusted Cost]],8,0),0)</f>
        <v>5.5565071798850244E-2</v>
      </c>
    </row>
    <row r="452" spans="8:13">
      <c r="H452" s="20">
        <f t="shared" si="12"/>
        <v>91201</v>
      </c>
      <c r="I452" s="21" t="s">
        <v>1268</v>
      </c>
      <c r="J452" s="90">
        <v>0</v>
      </c>
      <c r="K452" s="90">
        <v>3.6572957304677685</v>
      </c>
      <c r="L452" s="90">
        <f t="shared" si="13"/>
        <v>3.6572957304677685</v>
      </c>
      <c r="M452" s="106">
        <f>IFERROR(K452/VLOOKUP(H452,Table1[[#All],[DRG]:[Adjusted Cost]],8,0),0)</f>
        <v>2.7729215630243676E-4</v>
      </c>
    </row>
    <row r="453" spans="8:13">
      <c r="H453" s="20">
        <f t="shared" si="12"/>
        <v>91202</v>
      </c>
      <c r="I453" s="21" t="s">
        <v>1269</v>
      </c>
      <c r="J453" s="89">
        <v>95.192307692307693</v>
      </c>
      <c r="K453" s="89">
        <v>102.92889481445104</v>
      </c>
      <c r="L453" s="89">
        <f t="shared" si="13"/>
        <v>7.736587122143348</v>
      </c>
      <c r="M453" s="105">
        <f>IFERROR(K453/VLOOKUP(H453,Table1[[#All],[DRG]:[Adjusted Cost]],8,0),0)</f>
        <v>6.3236364238043567E-3</v>
      </c>
    </row>
    <row r="454" spans="8:13">
      <c r="H454" s="20">
        <f t="shared" si="12"/>
        <v>91203</v>
      </c>
      <c r="I454" s="21" t="s">
        <v>1270</v>
      </c>
      <c r="J454" s="90">
        <v>432.14285714285717</v>
      </c>
      <c r="K454" s="90">
        <v>566.39470849840723</v>
      </c>
      <c r="L454" s="90">
        <f t="shared" si="13"/>
        <v>134.25185135555006</v>
      </c>
      <c r="M454" s="106">
        <f>IFERROR(K454/VLOOKUP(H454,Table1[[#All],[DRG]:[Adjusted Cost]],8,0),0)</f>
        <v>2.103390421520792E-2</v>
      </c>
    </row>
    <row r="455" spans="8:13">
      <c r="H455" s="20">
        <f t="shared" si="12"/>
        <v>91301</v>
      </c>
      <c r="I455" s="21" t="s">
        <v>1271</v>
      </c>
      <c r="J455" s="89">
        <v>197.3203615789474</v>
      </c>
      <c r="K455" s="89">
        <v>623.60946291116954</v>
      </c>
      <c r="L455" s="89">
        <f t="shared" si="13"/>
        <v>426.28910133222212</v>
      </c>
      <c r="M455" s="105">
        <f>IFERROR(K455/VLOOKUP(H455,Table1[[#All],[DRG]:[Adjusted Cost]],8,0),0)</f>
        <v>7.0060642658124866E-2</v>
      </c>
    </row>
    <row r="456" spans="8:13">
      <c r="H456" s="20">
        <f t="shared" si="12"/>
        <v>91302</v>
      </c>
      <c r="I456" s="21" t="s">
        <v>1272</v>
      </c>
      <c r="J456" s="90">
        <v>30.114225000000001</v>
      </c>
      <c r="K456" s="90">
        <v>1060.5772263268698</v>
      </c>
      <c r="L456" s="90">
        <f t="shared" si="13"/>
        <v>1030.4630013268697</v>
      </c>
      <c r="M456" s="106">
        <f>IFERROR(K456/VLOOKUP(H456,Table1[[#All],[DRG]:[Adjusted Cost]],8,0),0)</f>
        <v>4.8834763864735314E-2</v>
      </c>
    </row>
    <row r="457" spans="8:13">
      <c r="H457" s="20">
        <f t="shared" si="12"/>
        <v>91303</v>
      </c>
      <c r="I457" s="21" t="s">
        <v>1273</v>
      </c>
      <c r="J457" s="89">
        <v>1070.8874307692308</v>
      </c>
      <c r="K457" s="89">
        <v>2893.1095217461398</v>
      </c>
      <c r="L457" s="89">
        <f t="shared" si="13"/>
        <v>1822.2220909769089</v>
      </c>
      <c r="M457" s="105">
        <f>IFERROR(K457/VLOOKUP(H457,Table1[[#All],[DRG]:[Adjusted Cost]],8,0),0)</f>
        <v>5.119334747043354E-2</v>
      </c>
    </row>
    <row r="458" spans="8:13">
      <c r="H458" s="20">
        <f t="shared" si="12"/>
        <v>91401</v>
      </c>
      <c r="I458" s="21" t="s">
        <v>1274</v>
      </c>
      <c r="J458" s="90">
        <v>98.540255584415533</v>
      </c>
      <c r="K458" s="90">
        <v>98.540255584415533</v>
      </c>
      <c r="L458" s="90">
        <f t="shared" si="13"/>
        <v>0</v>
      </c>
      <c r="M458" s="106">
        <f>IFERROR(K458/VLOOKUP(H458,Table1[[#All],[DRG]:[Adjusted Cost]],8,0),0)</f>
        <v>2.2598980427060943E-2</v>
      </c>
    </row>
    <row r="459" spans="8:13">
      <c r="H459" s="20">
        <f t="shared" si="12"/>
        <v>91402</v>
      </c>
      <c r="I459" s="21" t="s">
        <v>1275</v>
      </c>
      <c r="J459" s="89">
        <v>72.450914556962033</v>
      </c>
      <c r="K459" s="89">
        <v>457.40600504380376</v>
      </c>
      <c r="L459" s="89">
        <f t="shared" si="13"/>
        <v>384.95509048684175</v>
      </c>
      <c r="M459" s="105">
        <f>IFERROR(K459/VLOOKUP(H459,Table1[[#All],[DRG]:[Adjusted Cost]],8,0),0)</f>
        <v>3.8067167846910541E-2</v>
      </c>
    </row>
    <row r="460" spans="8:13">
      <c r="H460" s="20">
        <f t="shared" ref="H460:H523" si="14">VALUE(I460)</f>
        <v>91403</v>
      </c>
      <c r="I460" s="21" t="s">
        <v>1276</v>
      </c>
      <c r="J460" s="90">
        <v>575.47079555555558</v>
      </c>
      <c r="K460" s="90">
        <v>723.77653334937838</v>
      </c>
      <c r="L460" s="90">
        <f t="shared" ref="L460:L523" si="15">K460-J460</f>
        <v>148.3057377938228</v>
      </c>
      <c r="M460" s="106">
        <f>IFERROR(K460/VLOOKUP(H460,Table1[[#All],[DRG]:[Adjusted Cost]],8,0),0)</f>
        <v>5.1838473981450979E-2</v>
      </c>
    </row>
    <row r="461" spans="8:13">
      <c r="H461" s="20">
        <f t="shared" si="14"/>
        <v>91501</v>
      </c>
      <c r="I461" s="21" t="s">
        <v>1277</v>
      </c>
      <c r="J461" s="89">
        <v>202.97621734104047</v>
      </c>
      <c r="K461" s="89">
        <v>202.97621734104047</v>
      </c>
      <c r="L461" s="89">
        <f t="shared" si="15"/>
        <v>0</v>
      </c>
      <c r="M461" s="105">
        <f>IFERROR(K461/VLOOKUP(H461,Table1[[#All],[DRG]:[Adjusted Cost]],8,0),0)</f>
        <v>3.641545233767593E-2</v>
      </c>
    </row>
    <row r="462" spans="8:13">
      <c r="H462" s="20">
        <f t="shared" si="14"/>
        <v>91502</v>
      </c>
      <c r="I462" s="21" t="s">
        <v>1278</v>
      </c>
      <c r="J462" s="90">
        <v>0</v>
      </c>
      <c r="K462" s="90">
        <v>228.61922897437421</v>
      </c>
      <c r="L462" s="90">
        <f t="shared" si="15"/>
        <v>228.61922897437421</v>
      </c>
      <c r="M462" s="106">
        <f>IFERROR(K462/VLOOKUP(H462,Table1[[#All],[DRG]:[Adjusted Cost]],8,0),0)</f>
        <v>2.4795852531611717E-2</v>
      </c>
    </row>
    <row r="463" spans="8:13">
      <c r="H463" s="20">
        <f t="shared" si="14"/>
        <v>91503</v>
      </c>
      <c r="I463" s="21" t="s">
        <v>1279</v>
      </c>
      <c r="J463" s="89">
        <v>275</v>
      </c>
      <c r="K463" s="89">
        <v>1583.2814901539364</v>
      </c>
      <c r="L463" s="89">
        <f t="shared" si="15"/>
        <v>1308.2814901539364</v>
      </c>
      <c r="M463" s="105">
        <f>IFERROR(K463/VLOOKUP(H463,Table1[[#All],[DRG]:[Adjusted Cost]],8,0),0)</f>
        <v>0.10369414120215738</v>
      </c>
    </row>
    <row r="464" spans="8:13">
      <c r="H464" s="20">
        <f t="shared" si="14"/>
        <v>94101</v>
      </c>
      <c r="I464" s="21" t="s">
        <v>1280</v>
      </c>
      <c r="J464" s="90">
        <v>115.97039722222222</v>
      </c>
      <c r="K464" s="90">
        <v>115.97039722222222</v>
      </c>
      <c r="L464" s="90">
        <f t="shared" si="15"/>
        <v>0</v>
      </c>
      <c r="M464" s="106">
        <f>IFERROR(K464/VLOOKUP(H464,Table1[[#All],[DRG]:[Adjusted Cost]],8,0),0)</f>
        <v>1.9644567706764784E-2</v>
      </c>
    </row>
    <row r="465" spans="8:13">
      <c r="H465" s="20">
        <f t="shared" si="14"/>
        <v>94102</v>
      </c>
      <c r="I465" s="21" t="s">
        <v>1281</v>
      </c>
      <c r="J465" s="89">
        <v>47.308157142857141</v>
      </c>
      <c r="K465" s="89">
        <v>77.067804878048776</v>
      </c>
      <c r="L465" s="89">
        <f t="shared" si="15"/>
        <v>29.759647735191635</v>
      </c>
      <c r="M465" s="105">
        <f>IFERROR(K465/VLOOKUP(H465,Table1[[#All],[DRG]:[Adjusted Cost]],8,0),0)</f>
        <v>6.7085388953340543E-3</v>
      </c>
    </row>
    <row r="466" spans="8:13">
      <c r="H466" s="20">
        <f t="shared" si="14"/>
        <v>94103</v>
      </c>
      <c r="I466" s="21" t="s">
        <v>1282</v>
      </c>
      <c r="J466" s="90">
        <v>451.08572500000002</v>
      </c>
      <c r="K466" s="90">
        <v>451.08572500000002</v>
      </c>
      <c r="L466" s="90">
        <f t="shared" si="15"/>
        <v>0</v>
      </c>
      <c r="M466" s="106">
        <f>IFERROR(K466/VLOOKUP(H466,Table1[[#All],[DRG]:[Adjusted Cost]],8,0),0)</f>
        <v>2.5816597769222568E-2</v>
      </c>
    </row>
    <row r="467" spans="8:13">
      <c r="H467" s="20">
        <f t="shared" si="14"/>
        <v>94111</v>
      </c>
      <c r="I467" s="21" t="s">
        <v>1283</v>
      </c>
      <c r="J467" s="89">
        <v>622.42424242424238</v>
      </c>
      <c r="K467" s="89">
        <v>622.42424242424238</v>
      </c>
      <c r="L467" s="89">
        <f t="shared" si="15"/>
        <v>0</v>
      </c>
      <c r="M467" s="105">
        <f>IFERROR(K467/VLOOKUP(H467,Table1[[#All],[DRG]:[Adjusted Cost]],8,0),0)</f>
        <v>7.19833794172349E-2</v>
      </c>
    </row>
    <row r="468" spans="8:13">
      <c r="H468" s="20">
        <f t="shared" si="14"/>
        <v>94112</v>
      </c>
      <c r="I468" s="21" t="s">
        <v>1284</v>
      </c>
      <c r="J468" s="90">
        <v>905.12450526315774</v>
      </c>
      <c r="K468" s="90">
        <v>1266.0806103255643</v>
      </c>
      <c r="L468" s="90">
        <f t="shared" si="15"/>
        <v>360.95610506240655</v>
      </c>
      <c r="M468" s="106">
        <f>IFERROR(K468/VLOOKUP(H468,Table1[[#All],[DRG]:[Adjusted Cost]],8,0),0)</f>
        <v>0.11255802526114825</v>
      </c>
    </row>
    <row r="469" spans="8:13">
      <c r="H469" s="20">
        <f t="shared" si="14"/>
        <v>94113</v>
      </c>
      <c r="I469" s="21" t="s">
        <v>1285</v>
      </c>
      <c r="J469" s="89">
        <v>840</v>
      </c>
      <c r="K469" s="89">
        <v>984.59477729139394</v>
      </c>
      <c r="L469" s="89">
        <f t="shared" si="15"/>
        <v>144.59477729139394</v>
      </c>
      <c r="M469" s="105">
        <f>IFERROR(K469/VLOOKUP(H469,Table1[[#All],[DRG]:[Adjusted Cost]],8,0),0)</f>
        <v>5.0166994873437364E-2</v>
      </c>
    </row>
    <row r="470" spans="8:13">
      <c r="H470" s="20">
        <f t="shared" si="14"/>
        <v>94121</v>
      </c>
      <c r="I470" s="21" t="s">
        <v>1286</v>
      </c>
      <c r="J470" s="90">
        <v>148.24945119798232</v>
      </c>
      <c r="K470" s="90">
        <v>148.24945119798232</v>
      </c>
      <c r="L470" s="90">
        <f t="shared" si="15"/>
        <v>0</v>
      </c>
      <c r="M470" s="106">
        <f>IFERROR(K470/VLOOKUP(H470,Table1[[#All],[DRG]:[Adjusted Cost]],8,0),0)</f>
        <v>4.7734095523975263E-2</v>
      </c>
    </row>
    <row r="471" spans="8:13">
      <c r="H471" s="20">
        <f t="shared" si="14"/>
        <v>94122</v>
      </c>
      <c r="I471" s="21" t="s">
        <v>1287</v>
      </c>
      <c r="J471" s="89">
        <v>39.301282993197269</v>
      </c>
      <c r="K471" s="89">
        <v>39.301282993197269</v>
      </c>
      <c r="L471" s="89">
        <f t="shared" si="15"/>
        <v>0</v>
      </c>
      <c r="M471" s="105">
        <f>IFERROR(K471/VLOOKUP(H471,Table1[[#All],[DRG]:[Adjusted Cost]],8,0),0)</f>
        <v>8.1805946559542174E-3</v>
      </c>
    </row>
    <row r="472" spans="8:13">
      <c r="H472" s="20">
        <f t="shared" si="14"/>
        <v>94123</v>
      </c>
      <c r="I472" s="21" t="s">
        <v>1288</v>
      </c>
      <c r="J472" s="90">
        <v>159.15411511627909</v>
      </c>
      <c r="K472" s="90">
        <v>186.57688435628211</v>
      </c>
      <c r="L472" s="90">
        <f t="shared" si="15"/>
        <v>27.422769240003021</v>
      </c>
      <c r="M472" s="106">
        <f>IFERROR(K472/VLOOKUP(H472,Table1[[#All],[DRG]:[Adjusted Cost]],8,0),0)</f>
        <v>2.1019542545604609E-2</v>
      </c>
    </row>
    <row r="473" spans="8:13">
      <c r="H473" s="20">
        <f t="shared" si="14"/>
        <v>94131</v>
      </c>
      <c r="I473" s="21" t="s">
        <v>1289</v>
      </c>
      <c r="J473" s="89">
        <v>4.067569351230425</v>
      </c>
      <c r="K473" s="89">
        <v>4.923084922934696</v>
      </c>
      <c r="L473" s="89">
        <f t="shared" si="15"/>
        <v>0.85551557170427106</v>
      </c>
      <c r="M473" s="105">
        <f>IFERROR(K473/VLOOKUP(H473,Table1[[#All],[DRG]:[Adjusted Cost]],8,0),0)</f>
        <v>1.4967318432484711E-3</v>
      </c>
    </row>
    <row r="474" spans="8:13">
      <c r="H474" s="20">
        <f t="shared" si="14"/>
        <v>94132</v>
      </c>
      <c r="I474" s="21" t="s">
        <v>1290</v>
      </c>
      <c r="J474" s="90">
        <v>13.157894736842104</v>
      </c>
      <c r="K474" s="90">
        <v>13.157894736842104</v>
      </c>
      <c r="L474" s="90">
        <f t="shared" si="15"/>
        <v>0</v>
      </c>
      <c r="M474" s="106">
        <f>IFERROR(K474/VLOOKUP(H474,Table1[[#All],[DRG]:[Adjusted Cost]],8,0),0)</f>
        <v>3.249755483394636E-3</v>
      </c>
    </row>
    <row r="475" spans="8:13">
      <c r="H475" s="20">
        <f t="shared" si="14"/>
        <v>94133</v>
      </c>
      <c r="I475" s="21" t="s">
        <v>1291</v>
      </c>
      <c r="J475" s="89">
        <v>18.429883333333336</v>
      </c>
      <c r="K475" s="89">
        <v>48.164856666208067</v>
      </c>
      <c r="L475" s="89">
        <f t="shared" si="15"/>
        <v>29.734973332874731</v>
      </c>
      <c r="M475" s="105">
        <f>IFERROR(K475/VLOOKUP(H475,Table1[[#All],[DRG]:[Adjusted Cost]],8,0),0)</f>
        <v>8.5095741527162552E-3</v>
      </c>
    </row>
    <row r="476" spans="8:13">
      <c r="H476" s="20">
        <f t="shared" si="14"/>
        <v>94141</v>
      </c>
      <c r="I476" s="21" t="s">
        <v>1292</v>
      </c>
      <c r="J476" s="90">
        <v>44.164535922330082</v>
      </c>
      <c r="K476" s="90">
        <v>44.164535922330082</v>
      </c>
      <c r="L476" s="90">
        <f t="shared" si="15"/>
        <v>0</v>
      </c>
      <c r="M476" s="106">
        <f>IFERROR(K476/VLOOKUP(H476,Table1[[#All],[DRG]:[Adjusted Cost]],8,0),0)</f>
        <v>1.7775236746343015E-2</v>
      </c>
    </row>
    <row r="477" spans="8:13">
      <c r="H477" s="20">
        <f t="shared" si="14"/>
        <v>94142</v>
      </c>
      <c r="I477" s="21" t="s">
        <v>1293</v>
      </c>
      <c r="J477" s="89">
        <v>234.60110517241381</v>
      </c>
      <c r="K477" s="89">
        <v>234.60110517241381</v>
      </c>
      <c r="L477" s="89">
        <f t="shared" si="15"/>
        <v>0</v>
      </c>
      <c r="M477" s="105">
        <f>IFERROR(K477/VLOOKUP(H477,Table1[[#All],[DRG]:[Adjusted Cost]],8,0),0)</f>
        <v>6.7708360247183783E-2</v>
      </c>
    </row>
    <row r="478" spans="8:13">
      <c r="H478" s="20">
        <f t="shared" si="14"/>
        <v>94143</v>
      </c>
      <c r="I478" s="21" t="s">
        <v>1294</v>
      </c>
      <c r="J478" s="90">
        <v>395.45019545454545</v>
      </c>
      <c r="K478" s="90">
        <v>414.28115714285713</v>
      </c>
      <c r="L478" s="90">
        <f t="shared" si="15"/>
        <v>18.830961688311675</v>
      </c>
      <c r="M478" s="106">
        <f>IFERROR(K478/VLOOKUP(H478,Table1[[#All],[DRG]:[Adjusted Cost]],8,0),0)</f>
        <v>4.3529850082669089E-2</v>
      </c>
    </row>
    <row r="479" spans="8:13">
      <c r="H479" s="20">
        <f t="shared" si="14"/>
        <v>101011</v>
      </c>
      <c r="I479" s="21" t="s">
        <v>1295</v>
      </c>
      <c r="J479" s="89">
        <v>0</v>
      </c>
      <c r="K479" s="89">
        <v>0</v>
      </c>
      <c r="L479" s="89">
        <f t="shared" si="15"/>
        <v>0</v>
      </c>
      <c r="M479" s="105">
        <f>IFERROR(K479/VLOOKUP(H479,Table1[[#All],[DRG]:[Adjusted Cost]],8,0),0)</f>
        <v>0</v>
      </c>
    </row>
    <row r="480" spans="8:13">
      <c r="H480" s="20">
        <f t="shared" si="14"/>
        <v>101012</v>
      </c>
      <c r="I480" s="21" t="s">
        <v>1296</v>
      </c>
      <c r="J480" s="90">
        <v>0</v>
      </c>
      <c r="K480" s="90">
        <v>0</v>
      </c>
      <c r="L480" s="90">
        <f t="shared" si="15"/>
        <v>0</v>
      </c>
      <c r="M480" s="106">
        <f>IFERROR(K480/VLOOKUP(H480,Table1[[#All],[DRG]:[Adjusted Cost]],8,0),0)</f>
        <v>0</v>
      </c>
    </row>
    <row r="481" spans="8:13">
      <c r="H481" s="20">
        <f t="shared" si="14"/>
        <v>101013</v>
      </c>
      <c r="I481" s="21" t="s">
        <v>1297</v>
      </c>
      <c r="J481" s="89">
        <v>0</v>
      </c>
      <c r="K481" s="89">
        <v>0</v>
      </c>
      <c r="L481" s="89">
        <f t="shared" si="15"/>
        <v>0</v>
      </c>
      <c r="M481" s="105">
        <f>IFERROR(K481/VLOOKUP(H481,Table1[[#All],[DRG]:[Adjusted Cost]],8,0),0)</f>
        <v>0</v>
      </c>
    </row>
    <row r="482" spans="8:13">
      <c r="H482" s="20">
        <f t="shared" si="14"/>
        <v>101101</v>
      </c>
      <c r="I482" s="21" t="s">
        <v>1298</v>
      </c>
      <c r="J482" s="90">
        <v>0</v>
      </c>
      <c r="K482" s="90">
        <v>0</v>
      </c>
      <c r="L482" s="90">
        <f t="shared" si="15"/>
        <v>0</v>
      </c>
      <c r="M482" s="106">
        <f>IFERROR(K482/VLOOKUP(H482,Table1[[#All],[DRG]:[Adjusted Cost]],8,0),0)</f>
        <v>0</v>
      </c>
    </row>
    <row r="483" spans="8:13">
      <c r="H483" s="20">
        <f t="shared" si="14"/>
        <v>101102</v>
      </c>
      <c r="I483" s="21" t="s">
        <v>1299</v>
      </c>
      <c r="J483" s="89">
        <v>0</v>
      </c>
      <c r="K483" s="89">
        <v>201.15126517572725</v>
      </c>
      <c r="L483" s="89">
        <f t="shared" si="15"/>
        <v>201.15126517572725</v>
      </c>
      <c r="M483" s="105">
        <f>IFERROR(K483/VLOOKUP(H483,Table1[[#All],[DRG]:[Adjusted Cost]],8,0),0)</f>
        <v>1.7167138074269939E-2</v>
      </c>
    </row>
    <row r="484" spans="8:13">
      <c r="H484" s="20">
        <f t="shared" si="14"/>
        <v>101103</v>
      </c>
      <c r="I484" s="21" t="s">
        <v>1300</v>
      </c>
      <c r="J484" s="90">
        <v>0</v>
      </c>
      <c r="K484" s="90">
        <v>0</v>
      </c>
      <c r="L484" s="90">
        <f t="shared" si="15"/>
        <v>0</v>
      </c>
      <c r="M484" s="106">
        <f>IFERROR(K484/VLOOKUP(H484,Table1[[#All],[DRG]:[Adjusted Cost]],8,0),0)</f>
        <v>0</v>
      </c>
    </row>
    <row r="485" spans="8:13">
      <c r="H485" s="20">
        <f t="shared" si="14"/>
        <v>101201</v>
      </c>
      <c r="I485" s="21" t="s">
        <v>1301</v>
      </c>
      <c r="J485" s="89">
        <v>478.5902790697674</v>
      </c>
      <c r="K485" s="89">
        <v>478.5902790697674</v>
      </c>
      <c r="L485" s="89">
        <f t="shared" si="15"/>
        <v>0</v>
      </c>
      <c r="M485" s="105">
        <f>IFERROR(K485/VLOOKUP(H485,Table1[[#All],[DRG]:[Adjusted Cost]],8,0),0)</f>
        <v>6.9228212925949217E-2</v>
      </c>
    </row>
    <row r="486" spans="8:13">
      <c r="H486" s="20">
        <f t="shared" si="14"/>
        <v>101202</v>
      </c>
      <c r="I486" s="21" t="s">
        <v>1302</v>
      </c>
      <c r="J486" s="90">
        <v>29.981359375</v>
      </c>
      <c r="K486" s="90">
        <v>198.11356445427145</v>
      </c>
      <c r="L486" s="90">
        <f t="shared" si="15"/>
        <v>168.13220507927144</v>
      </c>
      <c r="M486" s="106">
        <f>IFERROR(K486/VLOOKUP(H486,Table1[[#All],[DRG]:[Adjusted Cost]],8,0),0)</f>
        <v>2.2422526701779712E-2</v>
      </c>
    </row>
    <row r="487" spans="8:13">
      <c r="H487" s="20">
        <f t="shared" si="14"/>
        <v>101203</v>
      </c>
      <c r="I487" s="21" t="s">
        <v>1303</v>
      </c>
      <c r="J487" s="89">
        <v>0</v>
      </c>
      <c r="K487" s="89">
        <v>0</v>
      </c>
      <c r="L487" s="89">
        <f t="shared" si="15"/>
        <v>0</v>
      </c>
      <c r="M487" s="105">
        <f>IFERROR(K487/VLOOKUP(H487,Table1[[#All],[DRG]:[Adjusted Cost]],8,0),0)</f>
        <v>0</v>
      </c>
    </row>
    <row r="488" spans="8:13">
      <c r="H488" s="20">
        <f t="shared" si="14"/>
        <v>104101</v>
      </c>
      <c r="I488" s="21" t="s">
        <v>1304</v>
      </c>
      <c r="J488" s="90">
        <v>248.56328288288287</v>
      </c>
      <c r="K488" s="90">
        <v>248.56328288288287</v>
      </c>
      <c r="L488" s="90">
        <f t="shared" si="15"/>
        <v>0</v>
      </c>
      <c r="M488" s="106">
        <f>IFERROR(K488/VLOOKUP(H488,Table1[[#All],[DRG]:[Adjusted Cost]],8,0),0)</f>
        <v>7.5954522332571744E-2</v>
      </c>
    </row>
    <row r="489" spans="8:13">
      <c r="H489" s="20">
        <f t="shared" si="14"/>
        <v>104102</v>
      </c>
      <c r="I489" s="21" t="s">
        <v>1305</v>
      </c>
      <c r="J489" s="89">
        <v>103.44366449438205</v>
      </c>
      <c r="K489" s="89">
        <v>103.44366449438205</v>
      </c>
      <c r="L489" s="89">
        <f t="shared" si="15"/>
        <v>0</v>
      </c>
      <c r="M489" s="105">
        <f>IFERROR(K489/VLOOKUP(H489,Table1[[#All],[DRG]:[Adjusted Cost]],8,0),0)</f>
        <v>1.8846199850043301E-2</v>
      </c>
    </row>
    <row r="490" spans="8:13">
      <c r="H490" s="20">
        <f t="shared" si="14"/>
        <v>104103</v>
      </c>
      <c r="I490" s="21" t="s">
        <v>1306</v>
      </c>
      <c r="J490" s="90">
        <v>243.85169040404043</v>
      </c>
      <c r="K490" s="90">
        <v>284.76128706395525</v>
      </c>
      <c r="L490" s="90">
        <f t="shared" si="15"/>
        <v>40.909596659914826</v>
      </c>
      <c r="M490" s="106">
        <f>IFERROR(K490/VLOOKUP(H490,Table1[[#All],[DRG]:[Adjusted Cost]],8,0),0)</f>
        <v>2.4818522491734499E-2</v>
      </c>
    </row>
    <row r="491" spans="8:13">
      <c r="H491" s="20">
        <f t="shared" si="14"/>
        <v>104111</v>
      </c>
      <c r="I491" s="21" t="s">
        <v>1307</v>
      </c>
      <c r="J491" s="89">
        <v>71.882106939625245</v>
      </c>
      <c r="K491" s="89">
        <v>71.882106939625245</v>
      </c>
      <c r="L491" s="89">
        <f t="shared" si="15"/>
        <v>0</v>
      </c>
      <c r="M491" s="105">
        <f>IFERROR(K491/VLOOKUP(H491,Table1[[#All],[DRG]:[Adjusted Cost]],8,0),0)</f>
        <v>3.8590913393757795E-2</v>
      </c>
    </row>
    <row r="492" spans="8:13">
      <c r="H492" s="20">
        <f t="shared" si="14"/>
        <v>104112</v>
      </c>
      <c r="I492" s="21" t="s">
        <v>1308</v>
      </c>
      <c r="J492" s="90">
        <v>104.47165728476821</v>
      </c>
      <c r="K492" s="90">
        <v>254.04293912418731</v>
      </c>
      <c r="L492" s="90">
        <f t="shared" si="15"/>
        <v>149.5712818394191</v>
      </c>
      <c r="M492" s="106">
        <f>IFERROR(K492/VLOOKUP(H492,Table1[[#All],[DRG]:[Adjusted Cost]],8,0),0)</f>
        <v>8.2997130187543386E-2</v>
      </c>
    </row>
    <row r="493" spans="8:13">
      <c r="H493" s="20">
        <f t="shared" si="14"/>
        <v>104113</v>
      </c>
      <c r="I493" s="21" t="s">
        <v>1309</v>
      </c>
      <c r="J493" s="89">
        <v>83.980296034482748</v>
      </c>
      <c r="K493" s="89">
        <v>122.15258026507456</v>
      </c>
      <c r="L493" s="89">
        <f t="shared" si="15"/>
        <v>38.172284230591814</v>
      </c>
      <c r="M493" s="105">
        <f>IFERROR(K493/VLOOKUP(H493,Table1[[#All],[DRG]:[Adjusted Cost]],8,0),0)</f>
        <v>2.648287172007141E-2</v>
      </c>
    </row>
    <row r="494" spans="8:13">
      <c r="H494" s="20">
        <f t="shared" si="14"/>
        <v>104121</v>
      </c>
      <c r="I494" s="21" t="s">
        <v>1310</v>
      </c>
      <c r="J494" s="90">
        <v>118.41333404255319</v>
      </c>
      <c r="K494" s="90">
        <v>318.63975179753834</v>
      </c>
      <c r="L494" s="90">
        <f t="shared" si="15"/>
        <v>200.22641775498516</v>
      </c>
      <c r="M494" s="106">
        <f>IFERROR(K494/VLOOKUP(H494,Table1[[#All],[DRG]:[Adjusted Cost]],8,0),0)</f>
        <v>6.2034173332510829E-2</v>
      </c>
    </row>
    <row r="495" spans="8:13">
      <c r="H495" s="20">
        <f t="shared" si="14"/>
        <v>104122</v>
      </c>
      <c r="I495" s="21" t="s">
        <v>1311</v>
      </c>
      <c r="J495" s="89">
        <v>100.98095757575757</v>
      </c>
      <c r="K495" s="89">
        <v>182.32188720703124</v>
      </c>
      <c r="L495" s="89">
        <f t="shared" si="15"/>
        <v>81.340929631273667</v>
      </c>
      <c r="M495" s="105">
        <f>IFERROR(K495/VLOOKUP(H495,Table1[[#All],[DRG]:[Adjusted Cost]],8,0),0)</f>
        <v>1.0832786036074534E-2</v>
      </c>
    </row>
    <row r="496" spans="8:13">
      <c r="H496" s="20">
        <f t="shared" si="14"/>
        <v>104123</v>
      </c>
      <c r="I496" s="21" t="s">
        <v>1312</v>
      </c>
      <c r="J496" s="90">
        <v>893.29763142857132</v>
      </c>
      <c r="K496" s="90">
        <v>941.49605779928606</v>
      </c>
      <c r="L496" s="90">
        <f t="shared" si="15"/>
        <v>48.198426370714742</v>
      </c>
      <c r="M496" s="106">
        <f>IFERROR(K496/VLOOKUP(H496,Table1[[#All],[DRG]:[Adjusted Cost]],8,0),0)</f>
        <v>3.0467280498023594E-2</v>
      </c>
    </row>
    <row r="497" spans="8:13">
      <c r="H497" s="20">
        <f t="shared" si="14"/>
        <v>104131</v>
      </c>
      <c r="I497" s="21" t="s">
        <v>1313</v>
      </c>
      <c r="J497" s="89">
        <v>41.788043478260867</v>
      </c>
      <c r="K497" s="89">
        <v>154.70803294573645</v>
      </c>
      <c r="L497" s="89">
        <f t="shared" si="15"/>
        <v>112.91998946747557</v>
      </c>
      <c r="M497" s="105">
        <f>IFERROR(K497/VLOOKUP(H497,Table1[[#All],[DRG]:[Adjusted Cost]],8,0),0)</f>
        <v>3.4468370558412009E-2</v>
      </c>
    </row>
    <row r="498" spans="8:13">
      <c r="H498" s="20">
        <f t="shared" si="14"/>
        <v>104132</v>
      </c>
      <c r="I498" s="21" t="s">
        <v>1314</v>
      </c>
      <c r="J498" s="90">
        <v>112.847505</v>
      </c>
      <c r="K498" s="90">
        <v>397.58277736627463</v>
      </c>
      <c r="L498" s="90">
        <f t="shared" si="15"/>
        <v>284.73527236627461</v>
      </c>
      <c r="M498" s="106">
        <f>IFERROR(K498/VLOOKUP(H498,Table1[[#All],[DRG]:[Adjusted Cost]],8,0),0)</f>
        <v>6.3405643147854462E-2</v>
      </c>
    </row>
    <row r="499" spans="8:13">
      <c r="H499" s="20">
        <f t="shared" si="14"/>
        <v>104133</v>
      </c>
      <c r="I499" s="21" t="s">
        <v>1315</v>
      </c>
      <c r="J499" s="89">
        <v>523.5046103448276</v>
      </c>
      <c r="K499" s="89">
        <v>684.00365063678692</v>
      </c>
      <c r="L499" s="89">
        <f t="shared" si="15"/>
        <v>160.49904029195932</v>
      </c>
      <c r="M499" s="105">
        <f>IFERROR(K499/VLOOKUP(H499,Table1[[#All],[DRG]:[Adjusted Cost]],8,0),0)</f>
        <v>3.37275762118854E-2</v>
      </c>
    </row>
    <row r="500" spans="8:13">
      <c r="H500" s="20">
        <f t="shared" si="14"/>
        <v>111011</v>
      </c>
      <c r="I500" s="21" t="s">
        <v>1604</v>
      </c>
      <c r="J500" s="90">
        <v>0</v>
      </c>
      <c r="K500" s="90">
        <v>0</v>
      </c>
      <c r="L500" s="90">
        <f t="shared" si="15"/>
        <v>0</v>
      </c>
      <c r="M500" s="106">
        <f>IFERROR(K500/VLOOKUP(H500,Table1[[#All],[DRG]:[Adjusted Cost]],8,0),0)</f>
        <v>0</v>
      </c>
    </row>
    <row r="501" spans="8:13">
      <c r="H501" s="20">
        <f t="shared" si="14"/>
        <v>111012</v>
      </c>
      <c r="I501" s="21" t="s">
        <v>1605</v>
      </c>
      <c r="J501" s="89">
        <v>0</v>
      </c>
      <c r="K501" s="89">
        <v>0</v>
      </c>
      <c r="L501" s="89">
        <f t="shared" si="15"/>
        <v>0</v>
      </c>
      <c r="M501" s="105">
        <f>IFERROR(K501/VLOOKUP(H501,Table1[[#All],[DRG]:[Adjusted Cost]],8,0),0)</f>
        <v>0</v>
      </c>
    </row>
    <row r="502" spans="8:13">
      <c r="H502" s="20">
        <f t="shared" si="14"/>
        <v>111013</v>
      </c>
      <c r="I502" s="21" t="s">
        <v>1316</v>
      </c>
      <c r="J502" s="90">
        <v>0</v>
      </c>
      <c r="K502" s="90">
        <v>0</v>
      </c>
      <c r="L502" s="90">
        <f t="shared" si="15"/>
        <v>0</v>
      </c>
      <c r="M502" s="106">
        <f>IFERROR(K502/VLOOKUP(H502,Table1[[#All],[DRG]:[Adjusted Cost]],8,0),0)</f>
        <v>0</v>
      </c>
    </row>
    <row r="503" spans="8:13">
      <c r="H503" s="20">
        <f t="shared" si="14"/>
        <v>111111</v>
      </c>
      <c r="I503" s="21" t="s">
        <v>1317</v>
      </c>
      <c r="J503" s="89">
        <v>0</v>
      </c>
      <c r="K503" s="89">
        <v>0</v>
      </c>
      <c r="L503" s="89">
        <f t="shared" si="15"/>
        <v>0</v>
      </c>
      <c r="M503" s="105">
        <f>IFERROR(K503/VLOOKUP(H503,Table1[[#All],[DRG]:[Adjusted Cost]],8,0),0)</f>
        <v>0</v>
      </c>
    </row>
    <row r="504" spans="8:13">
      <c r="H504" s="20">
        <f t="shared" si="14"/>
        <v>111112</v>
      </c>
      <c r="I504" s="21" t="s">
        <v>1318</v>
      </c>
      <c r="J504" s="90">
        <v>1.3395833333333333</v>
      </c>
      <c r="K504" s="90">
        <v>435.76278570942549</v>
      </c>
      <c r="L504" s="90">
        <f t="shared" si="15"/>
        <v>434.42320237609215</v>
      </c>
      <c r="M504" s="106">
        <f>IFERROR(K504/VLOOKUP(H504,Table1[[#All],[DRG]:[Adjusted Cost]],8,0),0)</f>
        <v>2.007383202110118E-2</v>
      </c>
    </row>
    <row r="505" spans="8:13">
      <c r="H505" s="20">
        <f t="shared" si="14"/>
        <v>111113</v>
      </c>
      <c r="I505" s="21" t="s">
        <v>1319</v>
      </c>
      <c r="J505" s="89">
        <v>0</v>
      </c>
      <c r="K505" s="89">
        <v>2407.4852939527054</v>
      </c>
      <c r="L505" s="89">
        <f t="shared" si="15"/>
        <v>2407.4852939527054</v>
      </c>
      <c r="M505" s="105">
        <f>IFERROR(K505/VLOOKUP(H505,Table1[[#All],[DRG]:[Adjusted Cost]],8,0),0)</f>
        <v>4.9375374000260049E-2</v>
      </c>
    </row>
    <row r="506" spans="8:13">
      <c r="H506" s="20">
        <f t="shared" si="14"/>
        <v>111121</v>
      </c>
      <c r="I506" s="21" t="s">
        <v>1320</v>
      </c>
      <c r="J506" s="90">
        <v>0</v>
      </c>
      <c r="K506" s="90">
        <v>0</v>
      </c>
      <c r="L506" s="90">
        <f t="shared" si="15"/>
        <v>0</v>
      </c>
      <c r="M506" s="106">
        <f>IFERROR(K506/VLOOKUP(H506,Table1[[#All],[DRG]:[Adjusted Cost]],8,0),0)</f>
        <v>0</v>
      </c>
    </row>
    <row r="507" spans="8:13">
      <c r="H507" s="20">
        <f t="shared" si="14"/>
        <v>111122</v>
      </c>
      <c r="I507" s="21" t="s">
        <v>1321</v>
      </c>
      <c r="J507" s="89">
        <v>0</v>
      </c>
      <c r="K507" s="89">
        <v>0</v>
      </c>
      <c r="L507" s="89">
        <f t="shared" si="15"/>
        <v>0</v>
      </c>
      <c r="M507" s="105">
        <f>IFERROR(K507/VLOOKUP(H507,Table1[[#All],[DRG]:[Adjusted Cost]],8,0),0)</f>
        <v>0</v>
      </c>
    </row>
    <row r="508" spans="8:13">
      <c r="H508" s="20">
        <f t="shared" si="14"/>
        <v>111123</v>
      </c>
      <c r="I508" s="21" t="s">
        <v>1322</v>
      </c>
      <c r="J508" s="90">
        <v>1562.4666240000004</v>
      </c>
      <c r="K508" s="90">
        <v>4676.0536398772992</v>
      </c>
      <c r="L508" s="90">
        <f t="shared" si="15"/>
        <v>3113.5870158772987</v>
      </c>
      <c r="M508" s="106">
        <f>IFERROR(K508/VLOOKUP(H508,Table1[[#All],[DRG]:[Adjusted Cost]],8,0),0)</f>
        <v>0.24615148343714821</v>
      </c>
    </row>
    <row r="509" spans="8:13">
      <c r="H509" s="20">
        <f t="shared" si="14"/>
        <v>111201</v>
      </c>
      <c r="I509" s="21" t="s">
        <v>1323</v>
      </c>
      <c r="J509" s="89">
        <v>336.36661627906972</v>
      </c>
      <c r="K509" s="89">
        <v>501.81657544958352</v>
      </c>
      <c r="L509" s="89">
        <f t="shared" si="15"/>
        <v>165.44995917051381</v>
      </c>
      <c r="M509" s="105">
        <f>IFERROR(K509/VLOOKUP(H509,Table1[[#All],[DRG]:[Adjusted Cost]],8,0),0)</f>
        <v>7.5794681771365738E-2</v>
      </c>
    </row>
    <row r="510" spans="8:13">
      <c r="H510" s="20">
        <f t="shared" si="14"/>
        <v>111202</v>
      </c>
      <c r="I510" s="21" t="s">
        <v>1324</v>
      </c>
      <c r="J510" s="90">
        <v>817.7437195876289</v>
      </c>
      <c r="K510" s="90">
        <v>1139.8927634525776</v>
      </c>
      <c r="L510" s="90">
        <f t="shared" si="15"/>
        <v>322.14904386494868</v>
      </c>
      <c r="M510" s="106">
        <f>IFERROR(K510/VLOOKUP(H510,Table1[[#All],[DRG]:[Adjusted Cost]],8,0),0)</f>
        <v>9.7807922631568997E-2</v>
      </c>
    </row>
    <row r="511" spans="8:13">
      <c r="H511" s="20">
        <f t="shared" si="14"/>
        <v>111203</v>
      </c>
      <c r="I511" s="21" t="s">
        <v>1325</v>
      </c>
      <c r="J511" s="89">
        <v>1049.7537503759399</v>
      </c>
      <c r="K511" s="89">
        <v>3111.3410771461017</v>
      </c>
      <c r="L511" s="89">
        <f t="shared" si="15"/>
        <v>2061.5873267701618</v>
      </c>
      <c r="M511" s="105">
        <f>IFERROR(K511/VLOOKUP(H511,Table1[[#All],[DRG]:[Adjusted Cost]],8,0),0)</f>
        <v>0.20699966714124424</v>
      </c>
    </row>
    <row r="512" spans="8:13">
      <c r="H512" s="20">
        <f t="shared" si="14"/>
        <v>111301</v>
      </c>
      <c r="I512" s="21" t="s">
        <v>1326</v>
      </c>
      <c r="J512" s="90">
        <v>384.01040526315791</v>
      </c>
      <c r="K512" s="90">
        <v>611.06170191158958</v>
      </c>
      <c r="L512" s="90">
        <f t="shared" si="15"/>
        <v>227.05129664843167</v>
      </c>
      <c r="M512" s="106">
        <f>IFERROR(K512/VLOOKUP(H512,Table1[[#All],[DRG]:[Adjusted Cost]],8,0),0)</f>
        <v>9.0834070999333993E-2</v>
      </c>
    </row>
    <row r="513" spans="8:13">
      <c r="H513" s="20">
        <f t="shared" si="14"/>
        <v>111302</v>
      </c>
      <c r="I513" s="21" t="s">
        <v>1327</v>
      </c>
      <c r="J513" s="89">
        <v>0</v>
      </c>
      <c r="K513" s="89">
        <v>1022.8963263602465</v>
      </c>
      <c r="L513" s="89">
        <f t="shared" si="15"/>
        <v>1022.8963263602465</v>
      </c>
      <c r="M513" s="105">
        <f>IFERROR(K513/VLOOKUP(H513,Table1[[#All],[DRG]:[Adjusted Cost]],8,0),0)</f>
        <v>0.10480536912304347</v>
      </c>
    </row>
    <row r="514" spans="8:13">
      <c r="H514" s="20">
        <f t="shared" si="14"/>
        <v>111303</v>
      </c>
      <c r="I514" s="21" t="s">
        <v>1328</v>
      </c>
      <c r="J514" s="90">
        <v>2842.2629842105257</v>
      </c>
      <c r="K514" s="90">
        <v>2842.2629842105257</v>
      </c>
      <c r="L514" s="90">
        <f t="shared" si="15"/>
        <v>0</v>
      </c>
      <c r="M514" s="106">
        <f>IFERROR(K514/VLOOKUP(H514,Table1[[#All],[DRG]:[Adjusted Cost]],8,0),0)</f>
        <v>0.36704314386385495</v>
      </c>
    </row>
    <row r="515" spans="8:13">
      <c r="H515" s="20">
        <f t="shared" si="14"/>
        <v>111401</v>
      </c>
      <c r="I515" s="21" t="s">
        <v>1329</v>
      </c>
      <c r="J515" s="89">
        <v>197.8750708119218</v>
      </c>
      <c r="K515" s="89">
        <v>292.06972688069402</v>
      </c>
      <c r="L515" s="89">
        <f t="shared" si="15"/>
        <v>94.194656068772218</v>
      </c>
      <c r="M515" s="105">
        <f>IFERROR(K515/VLOOKUP(H515,Table1[[#All],[DRG]:[Adjusted Cost]],8,0),0)</f>
        <v>6.5914352818987276E-2</v>
      </c>
    </row>
    <row r="516" spans="8:13">
      <c r="H516" s="20">
        <f t="shared" si="14"/>
        <v>111402</v>
      </c>
      <c r="I516" s="21" t="s">
        <v>1330</v>
      </c>
      <c r="J516" s="90">
        <v>214.55708515283843</v>
      </c>
      <c r="K516" s="90">
        <v>1112.295048060354</v>
      </c>
      <c r="L516" s="90">
        <f t="shared" si="15"/>
        <v>897.73796290751557</v>
      </c>
      <c r="M516" s="106">
        <f>IFERROR(K516/VLOOKUP(H516,Table1[[#All],[DRG]:[Adjusted Cost]],8,0),0)</f>
        <v>0.17778110191239585</v>
      </c>
    </row>
    <row r="517" spans="8:13">
      <c r="H517" s="20">
        <f t="shared" si="14"/>
        <v>111403</v>
      </c>
      <c r="I517" s="21" t="s">
        <v>1331</v>
      </c>
      <c r="J517" s="89">
        <v>228.01855827338144</v>
      </c>
      <c r="K517" s="89">
        <v>884.12713531347163</v>
      </c>
      <c r="L517" s="89">
        <f t="shared" si="15"/>
        <v>656.10857704009015</v>
      </c>
      <c r="M517" s="105">
        <f>IFERROR(K517/VLOOKUP(H517,Table1[[#All],[DRG]:[Adjusted Cost]],8,0),0)</f>
        <v>0.13972353787272185</v>
      </c>
    </row>
    <row r="518" spans="8:13">
      <c r="H518" s="20">
        <f t="shared" si="14"/>
        <v>114101</v>
      </c>
      <c r="I518" s="21" t="s">
        <v>1332</v>
      </c>
      <c r="J518" s="90">
        <v>45.754369736842108</v>
      </c>
      <c r="K518" s="90">
        <v>45.754369736842108</v>
      </c>
      <c r="L518" s="90">
        <f t="shared" si="15"/>
        <v>0</v>
      </c>
      <c r="M518" s="106">
        <f>IFERROR(K518/VLOOKUP(H518,Table1[[#All],[DRG]:[Adjusted Cost]],8,0),0)</f>
        <v>9.7787934227219434E-3</v>
      </c>
    </row>
    <row r="519" spans="8:13">
      <c r="H519" s="20">
        <f t="shared" si="14"/>
        <v>114102</v>
      </c>
      <c r="I519" s="21" t="s">
        <v>1333</v>
      </c>
      <c r="J519" s="89">
        <v>99.271993288590593</v>
      </c>
      <c r="K519" s="89">
        <v>123.75039327156944</v>
      </c>
      <c r="L519" s="89">
        <f t="shared" si="15"/>
        <v>24.478399982978843</v>
      </c>
      <c r="M519" s="105">
        <f>IFERROR(K519/VLOOKUP(H519,Table1[[#All],[DRG]:[Adjusted Cost]],8,0),0)</f>
        <v>1.6273106565858512E-2</v>
      </c>
    </row>
    <row r="520" spans="8:13">
      <c r="H520" s="20">
        <f t="shared" si="14"/>
        <v>114103</v>
      </c>
      <c r="I520" s="21" t="s">
        <v>1334</v>
      </c>
      <c r="J520" s="90">
        <v>643.99534467455658</v>
      </c>
      <c r="K520" s="90">
        <v>918.74242027988862</v>
      </c>
      <c r="L520" s="90">
        <f t="shared" si="15"/>
        <v>274.74707560533204</v>
      </c>
      <c r="M520" s="106">
        <f>IFERROR(K520/VLOOKUP(H520,Table1[[#All],[DRG]:[Adjusted Cost]],8,0),0)</f>
        <v>6.4712830206695895E-2</v>
      </c>
    </row>
    <row r="521" spans="8:13">
      <c r="H521" s="20">
        <f t="shared" si="14"/>
        <v>114111</v>
      </c>
      <c r="I521" s="21" t="s">
        <v>1335</v>
      </c>
      <c r="J521" s="89">
        <v>13.743237500000001</v>
      </c>
      <c r="K521" s="89">
        <v>13.743237500000001</v>
      </c>
      <c r="L521" s="89">
        <f t="shared" si="15"/>
        <v>0</v>
      </c>
      <c r="M521" s="105">
        <f>IFERROR(K521/VLOOKUP(H521,Table1[[#All],[DRG]:[Adjusted Cost]],8,0),0)</f>
        <v>2.490947164010248E-3</v>
      </c>
    </row>
    <row r="522" spans="8:13">
      <c r="H522" s="20">
        <f t="shared" si="14"/>
        <v>114112</v>
      </c>
      <c r="I522" s="21" t="s">
        <v>1336</v>
      </c>
      <c r="J522" s="90">
        <v>72.707071428571425</v>
      </c>
      <c r="K522" s="90">
        <v>72.707071428571425</v>
      </c>
      <c r="L522" s="90">
        <f t="shared" si="15"/>
        <v>0</v>
      </c>
      <c r="M522" s="106">
        <f>IFERROR(K522/VLOOKUP(H522,Table1[[#All],[DRG]:[Adjusted Cost]],8,0),0)</f>
        <v>9.3091104465721566E-3</v>
      </c>
    </row>
    <row r="523" spans="8:13">
      <c r="H523" s="20">
        <f t="shared" si="14"/>
        <v>114113</v>
      </c>
      <c r="I523" s="21" t="s">
        <v>1337</v>
      </c>
      <c r="J523" s="89">
        <v>95.192307692307693</v>
      </c>
      <c r="K523" s="89">
        <v>135.12799336534087</v>
      </c>
      <c r="L523" s="89">
        <f t="shared" si="15"/>
        <v>39.935685673033177</v>
      </c>
      <c r="M523" s="105">
        <f>IFERROR(K523/VLOOKUP(H523,Table1[[#All],[DRG]:[Adjusted Cost]],8,0),0)</f>
        <v>1.0911705224009983E-2</v>
      </c>
    </row>
    <row r="524" spans="8:13">
      <c r="H524" s="20">
        <f t="shared" ref="H524:H587" si="16">VALUE(I524)</f>
        <v>114121</v>
      </c>
      <c r="I524" s="21" t="s">
        <v>1338</v>
      </c>
      <c r="J524" s="90">
        <v>32.166241713221595</v>
      </c>
      <c r="K524" s="90">
        <v>32.166241713221595</v>
      </c>
      <c r="L524" s="90">
        <f t="shared" ref="L524:L587" si="17">K524-J524</f>
        <v>0</v>
      </c>
      <c r="M524" s="106">
        <f>IFERROR(K524/VLOOKUP(H524,Table1[[#All],[DRG]:[Adjusted Cost]],8,0),0)</f>
        <v>8.3826873012256518E-3</v>
      </c>
    </row>
    <row r="525" spans="8:13">
      <c r="H525" s="20">
        <f t="shared" si="16"/>
        <v>114122</v>
      </c>
      <c r="I525" s="21" t="s">
        <v>1339</v>
      </c>
      <c r="J525" s="89">
        <v>103.34282259507827</v>
      </c>
      <c r="K525" s="89">
        <v>103.34282259507827</v>
      </c>
      <c r="L525" s="89">
        <f t="shared" si="17"/>
        <v>0</v>
      </c>
      <c r="M525" s="105">
        <f>IFERROR(K525/VLOOKUP(H525,Table1[[#All],[DRG]:[Adjusted Cost]],8,0),0)</f>
        <v>1.5904265187592876E-2</v>
      </c>
    </row>
    <row r="526" spans="8:13">
      <c r="H526" s="20">
        <f t="shared" si="16"/>
        <v>114123</v>
      </c>
      <c r="I526" s="21" t="s">
        <v>1340</v>
      </c>
      <c r="J526" s="90">
        <v>80.869001440922162</v>
      </c>
      <c r="K526" s="90">
        <v>318.818497919501</v>
      </c>
      <c r="L526" s="90">
        <f t="shared" si="17"/>
        <v>237.94949647857885</v>
      </c>
      <c r="M526" s="106">
        <f>IFERROR(K526/VLOOKUP(H526,Table1[[#All],[DRG]:[Adjusted Cost]],8,0),0)</f>
        <v>2.9296298941697548E-2</v>
      </c>
    </row>
    <row r="527" spans="8:13">
      <c r="H527" s="20">
        <f t="shared" si="16"/>
        <v>114131</v>
      </c>
      <c r="I527" s="21" t="s">
        <v>1341</v>
      </c>
      <c r="J527" s="89">
        <v>319.00831642857145</v>
      </c>
      <c r="K527" s="89">
        <v>319.00831642857145</v>
      </c>
      <c r="L527" s="89">
        <f t="shared" si="17"/>
        <v>0</v>
      </c>
      <c r="M527" s="105">
        <f>IFERROR(K527/VLOOKUP(H527,Table1[[#All],[DRG]:[Adjusted Cost]],8,0),0)</f>
        <v>0.10864885058004103</v>
      </c>
    </row>
    <row r="528" spans="8:13">
      <c r="H528" s="20">
        <f t="shared" si="16"/>
        <v>114132</v>
      </c>
      <c r="I528" s="21" t="s">
        <v>1342</v>
      </c>
      <c r="J528" s="90">
        <v>206.54237631578948</v>
      </c>
      <c r="K528" s="90">
        <v>589.58919882545774</v>
      </c>
      <c r="L528" s="90">
        <f t="shared" si="17"/>
        <v>383.04682250966823</v>
      </c>
      <c r="M528" s="106">
        <f>IFERROR(K528/VLOOKUP(H528,Table1[[#All],[DRG]:[Adjusted Cost]],8,0),0)</f>
        <v>0.10975318731711893</v>
      </c>
    </row>
    <row r="529" spans="8:13">
      <c r="H529" s="20">
        <f t="shared" si="16"/>
        <v>114133</v>
      </c>
      <c r="I529" s="21" t="s">
        <v>1343</v>
      </c>
      <c r="J529" s="89">
        <v>157.77149859154932</v>
      </c>
      <c r="K529" s="89">
        <v>541.43713740528597</v>
      </c>
      <c r="L529" s="89">
        <f t="shared" si="17"/>
        <v>383.66563881373668</v>
      </c>
      <c r="M529" s="105">
        <f>IFERROR(K529/VLOOKUP(H529,Table1[[#All],[DRG]:[Adjusted Cost]],8,0),0)</f>
        <v>9.2001232936633565E-2</v>
      </c>
    </row>
    <row r="530" spans="8:13">
      <c r="H530" s="20">
        <f t="shared" si="16"/>
        <v>114141</v>
      </c>
      <c r="I530" s="21" t="s">
        <v>1344</v>
      </c>
      <c r="J530" s="90">
        <v>220.38168000000002</v>
      </c>
      <c r="K530" s="90">
        <v>220.38168000000002</v>
      </c>
      <c r="L530" s="90">
        <f t="shared" si="17"/>
        <v>0</v>
      </c>
      <c r="M530" s="106">
        <f>IFERROR(K530/VLOOKUP(H530,Table1[[#All],[DRG]:[Adjusted Cost]],8,0),0)</f>
        <v>2.4504160894441532E-2</v>
      </c>
    </row>
    <row r="531" spans="8:13">
      <c r="H531" s="20">
        <f t="shared" si="16"/>
        <v>114142</v>
      </c>
      <c r="I531" s="21" t="s">
        <v>1345</v>
      </c>
      <c r="J531" s="89">
        <v>123.96810714285714</v>
      </c>
      <c r="K531" s="89">
        <v>242.30507827346239</v>
      </c>
      <c r="L531" s="89">
        <f t="shared" si="17"/>
        <v>118.33697113060525</v>
      </c>
      <c r="M531" s="105">
        <f>IFERROR(K531/VLOOKUP(H531,Table1[[#All],[DRG]:[Adjusted Cost]],8,0),0)</f>
        <v>2.4271275893693024E-2</v>
      </c>
    </row>
    <row r="532" spans="8:13">
      <c r="H532" s="20">
        <f t="shared" si="16"/>
        <v>114143</v>
      </c>
      <c r="I532" s="21" t="s">
        <v>1346</v>
      </c>
      <c r="J532" s="90">
        <v>311.89548805970151</v>
      </c>
      <c r="K532" s="90">
        <v>575.58240050010545</v>
      </c>
      <c r="L532" s="90">
        <f t="shared" si="17"/>
        <v>263.68691244040394</v>
      </c>
      <c r="M532" s="106">
        <f>IFERROR(K532/VLOOKUP(H532,Table1[[#All],[DRG]:[Adjusted Cost]],8,0),0)</f>
        <v>3.4705946520242718E-2</v>
      </c>
    </row>
    <row r="533" spans="8:13">
      <c r="H533" s="20">
        <f t="shared" si="16"/>
        <v>114151</v>
      </c>
      <c r="I533" s="21" t="s">
        <v>1347</v>
      </c>
      <c r="J533" s="89">
        <v>0</v>
      </c>
      <c r="K533" s="89">
        <v>14.687154138154741</v>
      </c>
      <c r="L533" s="89">
        <f t="shared" si="17"/>
        <v>14.687154138154741</v>
      </c>
      <c r="M533" s="105">
        <f>IFERROR(K533/VLOOKUP(H533,Table1[[#All],[DRG]:[Adjusted Cost]],8,0),0)</f>
        <v>5.4564596492734287E-3</v>
      </c>
    </row>
    <row r="534" spans="8:13">
      <c r="H534" s="20">
        <f t="shared" si="16"/>
        <v>114152</v>
      </c>
      <c r="I534" s="21" t="s">
        <v>1348</v>
      </c>
      <c r="J534" s="90">
        <v>217.45449230769233</v>
      </c>
      <c r="K534" s="90">
        <v>801.973095819587</v>
      </c>
      <c r="L534" s="90">
        <f t="shared" si="17"/>
        <v>584.51860351189464</v>
      </c>
      <c r="M534" s="106">
        <f>IFERROR(K534/VLOOKUP(H534,Table1[[#All],[DRG]:[Adjusted Cost]],8,0),0)</f>
        <v>0.18200453870739766</v>
      </c>
    </row>
    <row r="535" spans="8:13">
      <c r="H535" s="20">
        <f t="shared" si="16"/>
        <v>114153</v>
      </c>
      <c r="I535" s="21" t="s">
        <v>1349</v>
      </c>
      <c r="J535" s="89">
        <v>953.54769999999996</v>
      </c>
      <c r="K535" s="89">
        <v>1248.1676725117052</v>
      </c>
      <c r="L535" s="89">
        <f t="shared" si="17"/>
        <v>294.61997251170521</v>
      </c>
      <c r="M535" s="105">
        <f>IFERROR(K535/VLOOKUP(H535,Table1[[#All],[DRG]:[Adjusted Cost]],8,0),0)</f>
        <v>0.10223131768355975</v>
      </c>
    </row>
    <row r="536" spans="8:13">
      <c r="H536" s="20">
        <f t="shared" si="16"/>
        <v>114161</v>
      </c>
      <c r="I536" s="21" t="s">
        <v>1350</v>
      </c>
      <c r="J536" s="90">
        <v>23.934072392638036</v>
      </c>
      <c r="K536" s="90">
        <v>29.54425980392157</v>
      </c>
      <c r="L536" s="90">
        <f t="shared" si="17"/>
        <v>5.6101874112835333</v>
      </c>
      <c r="M536" s="106">
        <f>IFERROR(K536/VLOOKUP(H536,Table1[[#All],[DRG]:[Adjusted Cost]],8,0),0)</f>
        <v>1.1356824148795061E-2</v>
      </c>
    </row>
    <row r="537" spans="8:13">
      <c r="H537" s="20">
        <f t="shared" si="16"/>
        <v>114162</v>
      </c>
      <c r="I537" s="21" t="s">
        <v>1351</v>
      </c>
      <c r="J537" s="89">
        <v>123.2224173553719</v>
      </c>
      <c r="K537" s="89">
        <v>123.2224173553719</v>
      </c>
      <c r="L537" s="89">
        <f t="shared" si="17"/>
        <v>0</v>
      </c>
      <c r="M537" s="105">
        <f>IFERROR(K537/VLOOKUP(H537,Table1[[#All],[DRG]:[Adjusted Cost]],8,0),0)</f>
        <v>1.9610891365618301E-2</v>
      </c>
    </row>
    <row r="538" spans="8:13">
      <c r="H538" s="20">
        <f t="shared" si="16"/>
        <v>114163</v>
      </c>
      <c r="I538" s="21" t="s">
        <v>1352</v>
      </c>
      <c r="J538" s="90">
        <v>260.35323577981654</v>
      </c>
      <c r="K538" s="90">
        <v>522.5165639615052</v>
      </c>
      <c r="L538" s="90">
        <f t="shared" si="17"/>
        <v>262.16332818168866</v>
      </c>
      <c r="M538" s="106">
        <f>IFERROR(K538/VLOOKUP(H538,Table1[[#All],[DRG]:[Adjusted Cost]],8,0),0)</f>
        <v>3.833701100036397E-2</v>
      </c>
    </row>
    <row r="539" spans="8:13">
      <c r="H539" s="20">
        <f t="shared" si="16"/>
        <v>121101</v>
      </c>
      <c r="I539" s="21" t="s">
        <v>1353</v>
      </c>
      <c r="J539" s="89">
        <v>991.48150999999996</v>
      </c>
      <c r="K539" s="89">
        <v>991.48150999999996</v>
      </c>
      <c r="L539" s="89">
        <f t="shared" si="17"/>
        <v>0</v>
      </c>
      <c r="M539" s="105">
        <f>IFERROR(K539/VLOOKUP(H539,Table1[[#All],[DRG]:[Adjusted Cost]],8,0),0)</f>
        <v>7.9482471455795095E-2</v>
      </c>
    </row>
    <row r="540" spans="8:13">
      <c r="H540" s="20">
        <f t="shared" si="16"/>
        <v>121102</v>
      </c>
      <c r="I540" s="21" t="s">
        <v>1354</v>
      </c>
      <c r="J540" s="90">
        <v>0</v>
      </c>
      <c r="K540" s="90">
        <v>0</v>
      </c>
      <c r="L540" s="90">
        <f t="shared" si="17"/>
        <v>0</v>
      </c>
      <c r="M540" s="106">
        <f>IFERROR(K540/VLOOKUP(H540,Table1[[#All],[DRG]:[Adjusted Cost]],8,0),0)</f>
        <v>0</v>
      </c>
    </row>
    <row r="541" spans="8:13">
      <c r="H541" s="20">
        <f t="shared" si="16"/>
        <v>121103</v>
      </c>
      <c r="I541" s="21" t="s">
        <v>1355</v>
      </c>
      <c r="J541" s="89">
        <v>0</v>
      </c>
      <c r="K541" s="89">
        <v>40.230253035145452</v>
      </c>
      <c r="L541" s="89">
        <f t="shared" si="17"/>
        <v>40.230253035145452</v>
      </c>
      <c r="M541" s="105">
        <f>IFERROR(K541/VLOOKUP(H541,Table1[[#All],[DRG]:[Adjusted Cost]],8,0),0)</f>
        <v>2.6995603664388169E-3</v>
      </c>
    </row>
    <row r="542" spans="8:13">
      <c r="H542" s="20">
        <f t="shared" si="16"/>
        <v>121111</v>
      </c>
      <c r="I542" s="21" t="s">
        <v>1356</v>
      </c>
      <c r="J542" s="90">
        <v>89.450364285714272</v>
      </c>
      <c r="K542" s="90">
        <v>7861.7447021534927</v>
      </c>
      <c r="L542" s="90">
        <f t="shared" si="17"/>
        <v>7772.2943378677783</v>
      </c>
      <c r="M542" s="106">
        <f>IFERROR(K542/VLOOKUP(H542,Table1[[#All],[DRG]:[Adjusted Cost]],8,0),0)</f>
        <v>0.61619119595623839</v>
      </c>
    </row>
    <row r="543" spans="8:13">
      <c r="H543" s="20">
        <f t="shared" si="16"/>
        <v>121112</v>
      </c>
      <c r="I543" s="21" t="s">
        <v>1357</v>
      </c>
      <c r="J543" s="89">
        <v>0</v>
      </c>
      <c r="K543" s="89">
        <v>10069.357400906494</v>
      </c>
      <c r="L543" s="89">
        <f t="shared" si="17"/>
        <v>10069.357400906494</v>
      </c>
      <c r="M543" s="105">
        <f>IFERROR(K543/VLOOKUP(H543,Table1[[#All],[DRG]:[Adjusted Cost]],8,0),0)</f>
        <v>0.57890153263140209</v>
      </c>
    </row>
    <row r="544" spans="8:13">
      <c r="H544" s="20">
        <f t="shared" si="16"/>
        <v>121113</v>
      </c>
      <c r="I544" s="21" t="s">
        <v>1358</v>
      </c>
      <c r="J544" s="90">
        <v>0</v>
      </c>
      <c r="K544" s="90">
        <v>0</v>
      </c>
      <c r="L544" s="90">
        <f t="shared" si="17"/>
        <v>0</v>
      </c>
      <c r="M544" s="106">
        <f>IFERROR(K544/VLOOKUP(H544,Table1[[#All],[DRG]:[Adjusted Cost]],8,0),0)</f>
        <v>0</v>
      </c>
    </row>
    <row r="545" spans="8:13">
      <c r="H545" s="20">
        <f t="shared" si="16"/>
        <v>121121</v>
      </c>
      <c r="I545" s="21" t="s">
        <v>1359</v>
      </c>
      <c r="J545" s="89">
        <v>100.49635156695172</v>
      </c>
      <c r="K545" s="89">
        <v>100.49635156695172</v>
      </c>
      <c r="L545" s="89">
        <f t="shared" si="17"/>
        <v>0</v>
      </c>
      <c r="M545" s="105">
        <f>IFERROR(K545/VLOOKUP(H545,Table1[[#All],[DRG]:[Adjusted Cost]],8,0),0)</f>
        <v>2.4276544830426686E-2</v>
      </c>
    </row>
    <row r="546" spans="8:13">
      <c r="H546" s="20">
        <f t="shared" si="16"/>
        <v>121122</v>
      </c>
      <c r="I546" s="21" t="s">
        <v>1360</v>
      </c>
      <c r="J546" s="90">
        <v>182.61601904761903</v>
      </c>
      <c r="K546" s="90">
        <v>182.61601904761903</v>
      </c>
      <c r="L546" s="90">
        <f t="shared" si="17"/>
        <v>0</v>
      </c>
      <c r="M546" s="106">
        <f>IFERROR(K546/VLOOKUP(H546,Table1[[#All],[DRG]:[Adjusted Cost]],8,0),0)</f>
        <v>3.0162067656696927E-2</v>
      </c>
    </row>
    <row r="547" spans="8:13">
      <c r="H547" s="20">
        <f t="shared" si="16"/>
        <v>121123</v>
      </c>
      <c r="I547" s="21" t="s">
        <v>1361</v>
      </c>
      <c r="J547" s="89">
        <v>0</v>
      </c>
      <c r="K547" s="89">
        <v>40.230253035145452</v>
      </c>
      <c r="L547" s="89">
        <f t="shared" si="17"/>
        <v>40.230253035145452</v>
      </c>
      <c r="M547" s="105">
        <f>IFERROR(K547/VLOOKUP(H547,Table1[[#All],[DRG]:[Adjusted Cost]],8,0),0)</f>
        <v>5.4307330212567846E-3</v>
      </c>
    </row>
    <row r="548" spans="8:13">
      <c r="H548" s="20">
        <f t="shared" si="16"/>
        <v>121131</v>
      </c>
      <c r="I548" s="21" t="s">
        <v>1362</v>
      </c>
      <c r="J548" s="90">
        <v>181.75340310077524</v>
      </c>
      <c r="K548" s="90">
        <v>181.75340310077524</v>
      </c>
      <c r="L548" s="90">
        <f t="shared" si="17"/>
        <v>0</v>
      </c>
      <c r="M548" s="106">
        <f>IFERROR(K548/VLOOKUP(H548,Table1[[#All],[DRG]:[Adjusted Cost]],8,0),0)</f>
        <v>4.0171813825673336E-2</v>
      </c>
    </row>
    <row r="549" spans="8:13">
      <c r="H549" s="20">
        <f t="shared" si="16"/>
        <v>121132</v>
      </c>
      <c r="I549" s="21" t="s">
        <v>1363</v>
      </c>
      <c r="J549" s="89">
        <v>1626.9657333333334</v>
      </c>
      <c r="K549" s="89">
        <v>1626.9657333333334</v>
      </c>
      <c r="L549" s="89">
        <f t="shared" si="17"/>
        <v>0</v>
      </c>
      <c r="M549" s="105">
        <f>IFERROR(K549/VLOOKUP(H549,Table1[[#All],[DRG]:[Adjusted Cost]],8,0),0)</f>
        <v>0.18852654542537112</v>
      </c>
    </row>
    <row r="550" spans="8:13">
      <c r="H550" s="20">
        <f t="shared" si="16"/>
        <v>121133</v>
      </c>
      <c r="I550" s="21" t="s">
        <v>1606</v>
      </c>
      <c r="J550" s="90">
        <v>0</v>
      </c>
      <c r="K550" s="90">
        <v>0</v>
      </c>
      <c r="L550" s="90">
        <f t="shared" si="17"/>
        <v>0</v>
      </c>
      <c r="M550" s="106">
        <f>IFERROR(K550/VLOOKUP(H550,Table1[[#All],[DRG]:[Adjusted Cost]],8,0),0)</f>
        <v>0</v>
      </c>
    </row>
    <row r="551" spans="8:13">
      <c r="H551" s="20">
        <f t="shared" si="16"/>
        <v>121141</v>
      </c>
      <c r="I551" s="21" t="s">
        <v>1364</v>
      </c>
      <c r="J551" s="89">
        <v>382.49776300000013</v>
      </c>
      <c r="K551" s="89">
        <v>382.49776300000013</v>
      </c>
      <c r="L551" s="89">
        <f t="shared" si="17"/>
        <v>0</v>
      </c>
      <c r="M551" s="105">
        <f>IFERROR(K551/VLOOKUP(H551,Table1[[#All],[DRG]:[Adjusted Cost]],8,0),0)</f>
        <v>4.693722788338045E-2</v>
      </c>
    </row>
    <row r="552" spans="8:13">
      <c r="H552" s="20">
        <f t="shared" si="16"/>
        <v>121142</v>
      </c>
      <c r="I552" s="21" t="s">
        <v>1365</v>
      </c>
      <c r="J552" s="90">
        <v>272.9805777777778</v>
      </c>
      <c r="K552" s="90">
        <v>272.9805777777778</v>
      </c>
      <c r="L552" s="90">
        <f t="shared" si="17"/>
        <v>0</v>
      </c>
      <c r="M552" s="106">
        <f>IFERROR(K552/VLOOKUP(H552,Table1[[#All],[DRG]:[Adjusted Cost]],8,0),0)</f>
        <v>3.0317460756833989E-2</v>
      </c>
    </row>
    <row r="553" spans="8:13">
      <c r="H553" s="20">
        <f t="shared" si="16"/>
        <v>121143</v>
      </c>
      <c r="I553" s="21" t="s">
        <v>1366</v>
      </c>
      <c r="J553" s="89">
        <v>0</v>
      </c>
      <c r="K553" s="89">
        <v>20.115126517572726</v>
      </c>
      <c r="L553" s="89">
        <f t="shared" si="17"/>
        <v>20.115126517572726</v>
      </c>
      <c r="M553" s="105">
        <f>IFERROR(K553/VLOOKUP(H553,Table1[[#All],[DRG]:[Adjusted Cost]],8,0),0)</f>
        <v>1.0218799461242244E-3</v>
      </c>
    </row>
    <row r="554" spans="8:13">
      <c r="H554" s="20">
        <f t="shared" si="16"/>
        <v>121151</v>
      </c>
      <c r="I554" s="21" t="s">
        <v>1367</v>
      </c>
      <c r="J554" s="90">
        <v>3.8544635838150287</v>
      </c>
      <c r="K554" s="90">
        <v>3.8544635838150287</v>
      </c>
      <c r="L554" s="90">
        <f t="shared" si="17"/>
        <v>0</v>
      </c>
      <c r="M554" s="106">
        <f>IFERROR(K554/VLOOKUP(H554,Table1[[#All],[DRG]:[Adjusted Cost]],8,0),0)</f>
        <v>2.4569071610810499E-3</v>
      </c>
    </row>
    <row r="555" spans="8:13">
      <c r="H555" s="20">
        <f t="shared" si="16"/>
        <v>121152</v>
      </c>
      <c r="I555" s="21" t="s">
        <v>1368</v>
      </c>
      <c r="J555" s="89">
        <v>1.3395833333333333</v>
      </c>
      <c r="K555" s="89">
        <v>14.400110199735126</v>
      </c>
      <c r="L555" s="89">
        <f t="shared" si="17"/>
        <v>13.060526866401792</v>
      </c>
      <c r="M555" s="105">
        <f>IFERROR(K555/VLOOKUP(H555,Table1[[#All],[DRG]:[Adjusted Cost]],8,0),0)</f>
        <v>8.7554524817531996E-4</v>
      </c>
    </row>
    <row r="556" spans="8:13">
      <c r="H556" s="20">
        <f t="shared" si="16"/>
        <v>121153</v>
      </c>
      <c r="I556" s="21" t="s">
        <v>1369</v>
      </c>
      <c r="J556" s="90">
        <v>0</v>
      </c>
      <c r="K556" s="90">
        <v>0</v>
      </c>
      <c r="L556" s="90">
        <f t="shared" si="17"/>
        <v>0</v>
      </c>
      <c r="M556" s="106">
        <f>IFERROR(K556/VLOOKUP(H556,Table1[[#All],[DRG]:[Adjusted Cost]],8,0),0)</f>
        <v>0</v>
      </c>
    </row>
    <row r="557" spans="8:13">
      <c r="H557" s="20">
        <f t="shared" si="16"/>
        <v>124101</v>
      </c>
      <c r="I557" s="21" t="s">
        <v>1370</v>
      </c>
      <c r="J557" s="89">
        <v>1022.590625</v>
      </c>
      <c r="K557" s="89">
        <v>5715.5444081574433</v>
      </c>
      <c r="L557" s="89">
        <f t="shared" si="17"/>
        <v>4692.9537831574435</v>
      </c>
      <c r="M557" s="105">
        <f>IFERROR(K557/VLOOKUP(H557,Table1[[#All],[DRG]:[Adjusted Cost]],8,0),0)</f>
        <v>0.51664414802603076</v>
      </c>
    </row>
    <row r="558" spans="8:13">
      <c r="H558" s="20">
        <f t="shared" si="16"/>
        <v>124102</v>
      </c>
      <c r="I558" s="21" t="s">
        <v>1371</v>
      </c>
      <c r="J558" s="90">
        <v>351.76572857142855</v>
      </c>
      <c r="K558" s="90">
        <v>767.92952349814834</v>
      </c>
      <c r="L558" s="90">
        <f t="shared" si="17"/>
        <v>416.16379492671979</v>
      </c>
      <c r="M558" s="106">
        <f>IFERROR(K558/VLOOKUP(H558,Table1[[#All],[DRG]:[Adjusted Cost]],8,0),0)</f>
        <v>4.5547309108177204E-2</v>
      </c>
    </row>
    <row r="559" spans="8:13">
      <c r="H559" s="20">
        <f t="shared" si="16"/>
        <v>124103</v>
      </c>
      <c r="I559" s="21" t="s">
        <v>1372</v>
      </c>
      <c r="J559" s="89">
        <v>307.48716000000002</v>
      </c>
      <c r="K559" s="89">
        <v>483.16606514015092</v>
      </c>
      <c r="L559" s="89">
        <f t="shared" si="17"/>
        <v>175.6789051401509</v>
      </c>
      <c r="M559" s="105">
        <f>IFERROR(K559/VLOOKUP(H559,Table1[[#All],[DRG]:[Adjusted Cost]],8,0),0)</f>
        <v>2.8013615778760298E-2</v>
      </c>
    </row>
    <row r="560" spans="8:13">
      <c r="H560" s="20">
        <f t="shared" si="16"/>
        <v>124111</v>
      </c>
      <c r="I560" s="21" t="s">
        <v>1373</v>
      </c>
      <c r="J560" s="90">
        <v>32.460848226950354</v>
      </c>
      <c r="K560" s="90">
        <v>32.460848226950354</v>
      </c>
      <c r="L560" s="90">
        <f t="shared" si="17"/>
        <v>0</v>
      </c>
      <c r="M560" s="106">
        <f>IFERROR(K560/VLOOKUP(H560,Table1[[#All],[DRG]:[Adjusted Cost]],8,0),0)</f>
        <v>1.0072363929349664E-2</v>
      </c>
    </row>
    <row r="561" spans="8:13">
      <c r="H561" s="20">
        <f t="shared" si="16"/>
        <v>124112</v>
      </c>
      <c r="I561" s="21" t="s">
        <v>1374</v>
      </c>
      <c r="J561" s="89">
        <v>242.76534375</v>
      </c>
      <c r="K561" s="89">
        <v>242.76534375</v>
      </c>
      <c r="L561" s="89">
        <f t="shared" si="17"/>
        <v>0</v>
      </c>
      <c r="M561" s="105">
        <f>IFERROR(K561/VLOOKUP(H561,Table1[[#All],[DRG]:[Adjusted Cost]],8,0),0)</f>
        <v>4.3355877404739444E-2</v>
      </c>
    </row>
    <row r="562" spans="8:13">
      <c r="H562" s="20">
        <f t="shared" si="16"/>
        <v>124113</v>
      </c>
      <c r="I562" s="21" t="s">
        <v>1375</v>
      </c>
      <c r="J562" s="90">
        <v>150.98436000000001</v>
      </c>
      <c r="K562" s="90">
        <v>150.98436000000001</v>
      </c>
      <c r="L562" s="90">
        <f t="shared" si="17"/>
        <v>0</v>
      </c>
      <c r="M562" s="106">
        <f>IFERROR(K562/VLOOKUP(H562,Table1[[#All],[DRG]:[Adjusted Cost]],8,0),0)</f>
        <v>1.436540331831342E-2</v>
      </c>
    </row>
    <row r="563" spans="8:13">
      <c r="H563" s="20">
        <f t="shared" si="16"/>
        <v>131011</v>
      </c>
      <c r="I563" s="21" t="s">
        <v>1376</v>
      </c>
      <c r="J563" s="89">
        <v>0</v>
      </c>
      <c r="K563" s="89">
        <v>30.172689776359089</v>
      </c>
      <c r="L563" s="89">
        <f t="shared" si="17"/>
        <v>30.172689776359089</v>
      </c>
      <c r="M563" s="105">
        <f>IFERROR(K563/VLOOKUP(H563,Table1[[#All],[DRG]:[Adjusted Cost]],8,0),0)</f>
        <v>1.8281867666403333E-3</v>
      </c>
    </row>
    <row r="564" spans="8:13">
      <c r="H564" s="20">
        <f t="shared" si="16"/>
        <v>131012</v>
      </c>
      <c r="I564" s="21" t="s">
        <v>1607</v>
      </c>
      <c r="J564" s="90">
        <v>0</v>
      </c>
      <c r="K564" s="90">
        <v>0</v>
      </c>
      <c r="L564" s="90">
        <f t="shared" si="17"/>
        <v>0</v>
      </c>
      <c r="M564" s="106">
        <f>IFERROR(K564/VLOOKUP(H564,Table1[[#All],[DRG]:[Adjusted Cost]],8,0),0)</f>
        <v>0</v>
      </c>
    </row>
    <row r="565" spans="8:13">
      <c r="H565" s="20">
        <f t="shared" si="16"/>
        <v>131013</v>
      </c>
      <c r="I565" s="21" t="s">
        <v>1608</v>
      </c>
      <c r="J565" s="89">
        <v>0</v>
      </c>
      <c r="K565" s="89">
        <v>0</v>
      </c>
      <c r="L565" s="89">
        <f t="shared" si="17"/>
        <v>0</v>
      </c>
      <c r="M565" s="105">
        <f>IFERROR(K565/VLOOKUP(H565,Table1[[#All],[DRG]:[Adjusted Cost]],8,0),0)</f>
        <v>0</v>
      </c>
    </row>
    <row r="566" spans="8:13">
      <c r="H566" s="20">
        <f t="shared" si="16"/>
        <v>131101</v>
      </c>
      <c r="I566" s="21" t="s">
        <v>1377</v>
      </c>
      <c r="J566" s="90">
        <v>20.430434615384613</v>
      </c>
      <c r="K566" s="90">
        <v>22.132970833333331</v>
      </c>
      <c r="L566" s="90">
        <f t="shared" si="17"/>
        <v>1.7025362179487189</v>
      </c>
      <c r="M566" s="106">
        <f>IFERROR(K566/VLOOKUP(H566,Table1[[#All],[DRG]:[Adjusted Cost]],8,0),0)</f>
        <v>4.7631257270580978E-3</v>
      </c>
    </row>
    <row r="567" spans="8:13">
      <c r="H567" s="20">
        <f t="shared" si="16"/>
        <v>131102</v>
      </c>
      <c r="I567" s="21" t="s">
        <v>1378</v>
      </c>
      <c r="J567" s="89">
        <v>0</v>
      </c>
      <c r="K567" s="89">
        <v>235.71428571428572</v>
      </c>
      <c r="L567" s="89">
        <f t="shared" si="17"/>
        <v>235.71428571428572</v>
      </c>
      <c r="M567" s="105">
        <f>IFERROR(K567/VLOOKUP(H567,Table1[[#All],[DRG]:[Adjusted Cost]],8,0),0)</f>
        <v>4.198897996167162E-2</v>
      </c>
    </row>
    <row r="568" spans="8:13">
      <c r="H568" s="20">
        <f t="shared" si="16"/>
        <v>131103</v>
      </c>
      <c r="I568" s="21" t="s">
        <v>1379</v>
      </c>
      <c r="J568" s="90">
        <v>0</v>
      </c>
      <c r="K568" s="90">
        <v>0</v>
      </c>
      <c r="L568" s="90">
        <f t="shared" si="17"/>
        <v>0</v>
      </c>
      <c r="M568" s="106">
        <f>IFERROR(K568/VLOOKUP(H568,Table1[[#All],[DRG]:[Adjusted Cost]],8,0),0)</f>
        <v>0</v>
      </c>
    </row>
    <row r="569" spans="8:13">
      <c r="H569" s="20">
        <f t="shared" si="16"/>
        <v>131111</v>
      </c>
      <c r="I569" s="21" t="s">
        <v>1380</v>
      </c>
      <c r="J569" s="89">
        <v>174.5205745810056</v>
      </c>
      <c r="K569" s="89">
        <v>174.5205745810056</v>
      </c>
      <c r="L569" s="89">
        <f t="shared" si="17"/>
        <v>0</v>
      </c>
      <c r="M569" s="105">
        <f>IFERROR(K569/VLOOKUP(H569,Table1[[#All],[DRG]:[Adjusted Cost]],8,0),0)</f>
        <v>4.7159213639049707E-2</v>
      </c>
    </row>
    <row r="570" spans="8:13">
      <c r="H570" s="20">
        <f t="shared" si="16"/>
        <v>131112</v>
      </c>
      <c r="I570" s="21" t="s">
        <v>1381</v>
      </c>
      <c r="J570" s="90">
        <v>167.91466346153845</v>
      </c>
      <c r="K570" s="90">
        <v>167.91466346153845</v>
      </c>
      <c r="L570" s="90">
        <f t="shared" si="17"/>
        <v>0</v>
      </c>
      <c r="M570" s="106">
        <f>IFERROR(K570/VLOOKUP(H570,Table1[[#All],[DRG]:[Adjusted Cost]],8,0),0)</f>
        <v>3.763330367733992E-2</v>
      </c>
    </row>
    <row r="571" spans="8:13">
      <c r="H571" s="20">
        <f t="shared" si="16"/>
        <v>131113</v>
      </c>
      <c r="I571" s="21" t="s">
        <v>1382</v>
      </c>
      <c r="J571" s="89">
        <v>434.05312500000002</v>
      </c>
      <c r="K571" s="89">
        <v>465.67201686900972</v>
      </c>
      <c r="L571" s="89">
        <f t="shared" si="17"/>
        <v>31.618891869009701</v>
      </c>
      <c r="M571" s="105">
        <f>IFERROR(K571/VLOOKUP(H571,Table1[[#All],[DRG]:[Adjusted Cost]],8,0),0)</f>
        <v>4.1685233241571903E-2</v>
      </c>
    </row>
    <row r="572" spans="8:13">
      <c r="H572" s="20">
        <f t="shared" si="16"/>
        <v>131121</v>
      </c>
      <c r="I572" s="21" t="s">
        <v>1609</v>
      </c>
      <c r="J572" s="90">
        <v>0</v>
      </c>
      <c r="K572" s="90">
        <v>0</v>
      </c>
      <c r="L572" s="90">
        <f t="shared" si="17"/>
        <v>0</v>
      </c>
      <c r="M572" s="106">
        <f>IFERROR(K572/VLOOKUP(H572,Table1[[#All],[DRG]:[Adjusted Cost]],8,0),0)</f>
        <v>0</v>
      </c>
    </row>
    <row r="573" spans="8:13">
      <c r="H573" s="20">
        <f t="shared" si="16"/>
        <v>131122</v>
      </c>
      <c r="I573" s="21" t="s">
        <v>1610</v>
      </c>
      <c r="J573" s="89">
        <v>0</v>
      </c>
      <c r="K573" s="89">
        <v>0</v>
      </c>
      <c r="L573" s="89">
        <f t="shared" si="17"/>
        <v>0</v>
      </c>
      <c r="M573" s="105">
        <f>IFERROR(K573/VLOOKUP(H573,Table1[[#All],[DRG]:[Adjusted Cost]],8,0),0)</f>
        <v>0</v>
      </c>
    </row>
    <row r="574" spans="8:13">
      <c r="H574" s="20">
        <f t="shared" si="16"/>
        <v>131123</v>
      </c>
      <c r="I574" s="21" t="s">
        <v>1611</v>
      </c>
      <c r="J574" s="90">
        <v>0</v>
      </c>
      <c r="K574" s="90">
        <v>0</v>
      </c>
      <c r="L574" s="90">
        <f t="shared" si="17"/>
        <v>0</v>
      </c>
      <c r="M574" s="106">
        <f>IFERROR(K574/VLOOKUP(H574,Table1[[#All],[DRG]:[Adjusted Cost]],8,0),0)</f>
        <v>0</v>
      </c>
    </row>
    <row r="575" spans="8:13">
      <c r="H575" s="20">
        <f t="shared" si="16"/>
        <v>131131</v>
      </c>
      <c r="I575" s="21" t="s">
        <v>1612</v>
      </c>
      <c r="J575" s="89">
        <v>0</v>
      </c>
      <c r="K575" s="89">
        <v>0</v>
      </c>
      <c r="L575" s="89">
        <f t="shared" si="17"/>
        <v>0</v>
      </c>
      <c r="M575" s="105">
        <f>IFERROR(K575/VLOOKUP(H575,Table1[[#All],[DRG]:[Adjusted Cost]],8,0),0)</f>
        <v>0</v>
      </c>
    </row>
    <row r="576" spans="8:13">
      <c r="H576" s="20">
        <f t="shared" si="16"/>
        <v>131132</v>
      </c>
      <c r="I576" s="21" t="s">
        <v>1613</v>
      </c>
      <c r="J576" s="90">
        <v>0</v>
      </c>
      <c r="K576" s="90">
        <v>0</v>
      </c>
      <c r="L576" s="90">
        <f t="shared" si="17"/>
        <v>0</v>
      </c>
      <c r="M576" s="106">
        <f>IFERROR(K576/VLOOKUP(H576,Table1[[#All],[DRG]:[Adjusted Cost]],8,0),0)</f>
        <v>0</v>
      </c>
    </row>
    <row r="577" spans="8:13">
      <c r="H577" s="20">
        <f t="shared" si="16"/>
        <v>131133</v>
      </c>
      <c r="I577" s="21" t="s">
        <v>1614</v>
      </c>
      <c r="J577" s="89">
        <v>0</v>
      </c>
      <c r="K577" s="89">
        <v>0</v>
      </c>
      <c r="L577" s="89">
        <f t="shared" si="17"/>
        <v>0</v>
      </c>
      <c r="M577" s="105">
        <f>IFERROR(K577/VLOOKUP(H577,Table1[[#All],[DRG]:[Adjusted Cost]],8,0),0)</f>
        <v>0</v>
      </c>
    </row>
    <row r="578" spans="8:13">
      <c r="H578" s="20">
        <f t="shared" si="16"/>
        <v>131201</v>
      </c>
      <c r="I578" s="21" t="s">
        <v>1383</v>
      </c>
      <c r="J578" s="90">
        <v>328.79174904714142</v>
      </c>
      <c r="K578" s="90">
        <v>328.79174904714142</v>
      </c>
      <c r="L578" s="90">
        <f t="shared" si="17"/>
        <v>0</v>
      </c>
      <c r="M578" s="106">
        <f>IFERROR(K578/VLOOKUP(H578,Table1[[#All],[DRG]:[Adjusted Cost]],8,0),0)</f>
        <v>5.5036273905195408E-2</v>
      </c>
    </row>
    <row r="579" spans="8:13">
      <c r="H579" s="20">
        <f t="shared" si="16"/>
        <v>131202</v>
      </c>
      <c r="I579" s="21" t="s">
        <v>1384</v>
      </c>
      <c r="J579" s="89">
        <v>535.73493814432982</v>
      </c>
      <c r="K579" s="89">
        <v>546.62903458570031</v>
      </c>
      <c r="L579" s="89">
        <f t="shared" si="17"/>
        <v>10.894096441370493</v>
      </c>
      <c r="M579" s="105">
        <f>IFERROR(K579/VLOOKUP(H579,Table1[[#All],[DRG]:[Adjusted Cost]],8,0),0)</f>
        <v>6.6440275857850062E-2</v>
      </c>
    </row>
    <row r="580" spans="8:13">
      <c r="H580" s="20">
        <f t="shared" si="16"/>
        <v>131203</v>
      </c>
      <c r="I580" s="21" t="s">
        <v>1385</v>
      </c>
      <c r="J580" s="90">
        <v>1212.0040254901962</v>
      </c>
      <c r="K580" s="90">
        <v>1212.0040254901962</v>
      </c>
      <c r="L580" s="90">
        <f t="shared" si="17"/>
        <v>0</v>
      </c>
      <c r="M580" s="106">
        <f>IFERROR(K580/VLOOKUP(H580,Table1[[#All],[DRG]:[Adjusted Cost]],8,0),0)</f>
        <v>0.10986193704714603</v>
      </c>
    </row>
    <row r="581" spans="8:13">
      <c r="H581" s="20">
        <f t="shared" si="16"/>
        <v>131301</v>
      </c>
      <c r="I581" s="21" t="s">
        <v>1386</v>
      </c>
      <c r="J581" s="89">
        <v>171.60975465838504</v>
      </c>
      <c r="K581" s="89">
        <v>171.60975465838504</v>
      </c>
      <c r="L581" s="89">
        <f t="shared" si="17"/>
        <v>0</v>
      </c>
      <c r="M581" s="105">
        <f>IFERROR(K581/VLOOKUP(H581,Table1[[#All],[DRG]:[Adjusted Cost]],8,0),0)</f>
        <v>4.081592773801429E-2</v>
      </c>
    </row>
    <row r="582" spans="8:13">
      <c r="H582" s="20">
        <f t="shared" si="16"/>
        <v>131302</v>
      </c>
      <c r="I582" s="21" t="s">
        <v>1387</v>
      </c>
      <c r="J582" s="90">
        <v>95.129803448275865</v>
      </c>
      <c r="K582" s="90">
        <v>113.539669783558</v>
      </c>
      <c r="L582" s="90">
        <f t="shared" si="17"/>
        <v>18.409866335282132</v>
      </c>
      <c r="M582" s="106">
        <f>IFERROR(K582/VLOOKUP(H582,Table1[[#All],[DRG]:[Adjusted Cost]],8,0),0)</f>
        <v>2.2926733856913017E-2</v>
      </c>
    </row>
    <row r="583" spans="8:13">
      <c r="H583" s="20">
        <f t="shared" si="16"/>
        <v>131303</v>
      </c>
      <c r="I583" s="21" t="s">
        <v>1388</v>
      </c>
      <c r="J583" s="89">
        <v>195.21180869565219</v>
      </c>
      <c r="K583" s="89">
        <v>195.21180869565219</v>
      </c>
      <c r="L583" s="89">
        <f t="shared" si="17"/>
        <v>0</v>
      </c>
      <c r="M583" s="105">
        <f>IFERROR(K583/VLOOKUP(H583,Table1[[#All],[DRG]:[Adjusted Cost]],8,0),0)</f>
        <v>2.2072629140620099E-2</v>
      </c>
    </row>
    <row r="584" spans="8:13">
      <c r="H584" s="20">
        <f t="shared" si="16"/>
        <v>134101</v>
      </c>
      <c r="I584" s="21" t="s">
        <v>1389</v>
      </c>
      <c r="J584" s="90">
        <v>0</v>
      </c>
      <c r="K584" s="90">
        <v>0</v>
      </c>
      <c r="L584" s="90">
        <f t="shared" si="17"/>
        <v>0</v>
      </c>
      <c r="M584" s="106">
        <f>IFERROR(K584/VLOOKUP(H584,Table1[[#All],[DRG]:[Adjusted Cost]],8,0),0)</f>
        <v>0</v>
      </c>
    </row>
    <row r="585" spans="8:13">
      <c r="H585" s="20">
        <f t="shared" si="16"/>
        <v>134102</v>
      </c>
      <c r="I585" s="21" t="s">
        <v>1390</v>
      </c>
      <c r="J585" s="89">
        <v>595.71428571428567</v>
      </c>
      <c r="K585" s="89">
        <v>595.71428571428567</v>
      </c>
      <c r="L585" s="89">
        <f t="shared" si="17"/>
        <v>0</v>
      </c>
      <c r="M585" s="105">
        <f>IFERROR(K585/VLOOKUP(H585,Table1[[#All],[DRG]:[Adjusted Cost]],8,0),0)</f>
        <v>3.4065469562470058E-2</v>
      </c>
    </row>
    <row r="586" spans="8:13">
      <c r="H586" s="20">
        <f t="shared" si="16"/>
        <v>134103</v>
      </c>
      <c r="I586" s="21" t="s">
        <v>1391</v>
      </c>
      <c r="J586" s="90">
        <v>250.54525714285714</v>
      </c>
      <c r="K586" s="90">
        <v>753.63748226902499</v>
      </c>
      <c r="L586" s="90">
        <f t="shared" si="17"/>
        <v>503.09222512616782</v>
      </c>
      <c r="M586" s="106">
        <f>IFERROR(K586/VLOOKUP(H586,Table1[[#All],[DRG]:[Adjusted Cost]],8,0),0)</f>
        <v>2.8550440572573773E-2</v>
      </c>
    </row>
    <row r="587" spans="8:13">
      <c r="H587" s="20">
        <f t="shared" si="16"/>
        <v>134111</v>
      </c>
      <c r="I587" s="21" t="s">
        <v>1392</v>
      </c>
      <c r="J587" s="89">
        <v>133.33586153846153</v>
      </c>
      <c r="K587" s="89">
        <v>133.33586153846153</v>
      </c>
      <c r="L587" s="89">
        <f t="shared" si="17"/>
        <v>0</v>
      </c>
      <c r="M587" s="105">
        <f>IFERROR(K587/VLOOKUP(H587,Table1[[#All],[DRG]:[Adjusted Cost]],8,0),0)</f>
        <v>4.1391183470162837E-2</v>
      </c>
    </row>
    <row r="588" spans="8:13">
      <c r="H588" s="20">
        <f t="shared" ref="H588:H651" si="18">VALUE(I588)</f>
        <v>134112</v>
      </c>
      <c r="I588" s="21" t="s">
        <v>1393</v>
      </c>
      <c r="J588" s="90">
        <v>182.88235294117646</v>
      </c>
      <c r="K588" s="90">
        <v>194.3125</v>
      </c>
      <c r="L588" s="90">
        <f t="shared" ref="L588:L651" si="19">K588-J588</f>
        <v>11.430147058823536</v>
      </c>
      <c r="M588" s="106">
        <f>IFERROR(K588/VLOOKUP(H588,Table1[[#All],[DRG]:[Adjusted Cost]],8,0),0)</f>
        <v>2.6960209989377912E-2</v>
      </c>
    </row>
    <row r="589" spans="8:13">
      <c r="H589" s="20">
        <f t="shared" si="18"/>
        <v>134113</v>
      </c>
      <c r="I589" s="21" t="s">
        <v>1394</v>
      </c>
      <c r="J589" s="89">
        <v>136.21789999999999</v>
      </c>
      <c r="K589" s="89">
        <v>137.5</v>
      </c>
      <c r="L589" s="89">
        <f t="shared" si="19"/>
        <v>1.282100000000014</v>
      </c>
      <c r="M589" s="105">
        <f>IFERROR(K589/VLOOKUP(H589,Table1[[#All],[DRG]:[Adjusted Cost]],8,0),0)</f>
        <v>6.2906622762235985E-3</v>
      </c>
    </row>
    <row r="590" spans="8:13">
      <c r="H590" s="20">
        <f t="shared" si="18"/>
        <v>134121</v>
      </c>
      <c r="I590" s="21" t="s">
        <v>1395</v>
      </c>
      <c r="J590" s="90">
        <v>158.13768724637683</v>
      </c>
      <c r="K590" s="90">
        <v>190.7127331182281</v>
      </c>
      <c r="L590" s="90">
        <f t="shared" si="19"/>
        <v>32.575045871851273</v>
      </c>
      <c r="M590" s="106">
        <f>IFERROR(K590/VLOOKUP(H590,Table1[[#All],[DRG]:[Adjusted Cost]],8,0),0)</f>
        <v>7.2191781742699898E-2</v>
      </c>
    </row>
    <row r="591" spans="8:13">
      <c r="H591" s="20">
        <f t="shared" si="18"/>
        <v>134122</v>
      </c>
      <c r="I591" s="21" t="s">
        <v>1396</v>
      </c>
      <c r="J591" s="89">
        <v>748.71839292929292</v>
      </c>
      <c r="K591" s="89">
        <v>780.3109601386717</v>
      </c>
      <c r="L591" s="89">
        <f t="shared" si="19"/>
        <v>31.592567209378785</v>
      </c>
      <c r="M591" s="105">
        <f>IFERROR(K591/VLOOKUP(H591,Table1[[#All],[DRG]:[Adjusted Cost]],8,0),0)</f>
        <v>0.17907989696710688</v>
      </c>
    </row>
    <row r="592" spans="8:13">
      <c r="H592" s="20">
        <f t="shared" si="18"/>
        <v>134123</v>
      </c>
      <c r="I592" s="21" t="s">
        <v>1397</v>
      </c>
      <c r="J592" s="90">
        <v>186.93778888888889</v>
      </c>
      <c r="K592" s="90">
        <v>621.66659763976031</v>
      </c>
      <c r="L592" s="90">
        <f t="shared" si="19"/>
        <v>434.72880875087139</v>
      </c>
      <c r="M592" s="106">
        <f>IFERROR(K592/VLOOKUP(H592,Table1[[#All],[DRG]:[Adjusted Cost]],8,0),0)</f>
        <v>6.0450022016526356E-2</v>
      </c>
    </row>
    <row r="593" spans="8:13">
      <c r="H593" s="20">
        <f t="shared" si="18"/>
        <v>134131</v>
      </c>
      <c r="I593" s="21" t="s">
        <v>1398</v>
      </c>
      <c r="J593" s="89">
        <v>13.883498846153843</v>
      </c>
      <c r="K593" s="89">
        <v>18.101271849163354</v>
      </c>
      <c r="L593" s="89">
        <f t="shared" si="19"/>
        <v>4.2177730030095102</v>
      </c>
      <c r="M593" s="105">
        <f>IFERROR(K593/VLOOKUP(H593,Table1[[#All],[DRG]:[Adjusted Cost]],8,0),0)</f>
        <v>6.1728179381210016E-3</v>
      </c>
    </row>
    <row r="594" spans="8:13">
      <c r="H594" s="20">
        <f t="shared" si="18"/>
        <v>134132</v>
      </c>
      <c r="I594" s="21" t="s">
        <v>1399</v>
      </c>
      <c r="J594" s="90">
        <v>95.526315789473685</v>
      </c>
      <c r="K594" s="90">
        <v>95.526315789473685</v>
      </c>
      <c r="L594" s="90">
        <f t="shared" si="19"/>
        <v>0</v>
      </c>
      <c r="M594" s="106">
        <f>IFERROR(K594/VLOOKUP(H594,Table1[[#All],[DRG]:[Adjusted Cost]],8,0),0)</f>
        <v>2.3559006689895533E-2</v>
      </c>
    </row>
    <row r="595" spans="8:13">
      <c r="H595" s="20">
        <f t="shared" si="18"/>
        <v>134133</v>
      </c>
      <c r="I595" s="21" t="s">
        <v>1400</v>
      </c>
      <c r="J595" s="89">
        <v>491</v>
      </c>
      <c r="K595" s="89">
        <v>502.15909090909093</v>
      </c>
      <c r="L595" s="89">
        <f t="shared" si="19"/>
        <v>11.159090909090935</v>
      </c>
      <c r="M595" s="105">
        <f>IFERROR(K595/VLOOKUP(H595,Table1[[#All],[DRG]:[Adjusted Cost]],8,0),0)</f>
        <v>6.2587299840151531E-2</v>
      </c>
    </row>
    <row r="596" spans="8:13">
      <c r="H596" s="20">
        <f t="shared" si="18"/>
        <v>134141</v>
      </c>
      <c r="I596" s="21" t="s">
        <v>1401</v>
      </c>
      <c r="J596" s="90">
        <v>19.68845846313603</v>
      </c>
      <c r="K596" s="90">
        <v>19.68845846313603</v>
      </c>
      <c r="L596" s="90">
        <f t="shared" si="19"/>
        <v>0</v>
      </c>
      <c r="M596" s="106">
        <f>IFERROR(K596/VLOOKUP(H596,Table1[[#All],[DRG]:[Adjusted Cost]],8,0),0)</f>
        <v>8.5328578619639009E-3</v>
      </c>
    </row>
    <row r="597" spans="8:13">
      <c r="H597" s="20">
        <f t="shared" si="18"/>
        <v>134142</v>
      </c>
      <c r="I597" s="21" t="s">
        <v>1402</v>
      </c>
      <c r="J597" s="89">
        <v>5.9352517985611515</v>
      </c>
      <c r="K597" s="89">
        <v>6.653225806451613</v>
      </c>
      <c r="L597" s="89">
        <f t="shared" si="19"/>
        <v>0.71797400789046151</v>
      </c>
      <c r="M597" s="105">
        <f>IFERROR(K597/VLOOKUP(H597,Table1[[#All],[DRG]:[Adjusted Cost]],8,0),0)</f>
        <v>2.1500366155894333E-3</v>
      </c>
    </row>
    <row r="598" spans="8:13">
      <c r="H598" s="20">
        <f t="shared" si="18"/>
        <v>134143</v>
      </c>
      <c r="I598" s="21" t="s">
        <v>1403</v>
      </c>
      <c r="J598" s="90">
        <v>0</v>
      </c>
      <c r="K598" s="90">
        <v>0</v>
      </c>
      <c r="L598" s="90">
        <f t="shared" si="19"/>
        <v>0</v>
      </c>
      <c r="M598" s="106">
        <f>IFERROR(K598/VLOOKUP(H598,Table1[[#All],[DRG]:[Adjusted Cost]],8,0),0)</f>
        <v>0</v>
      </c>
    </row>
    <row r="599" spans="8:13">
      <c r="H599" s="20">
        <f t="shared" si="18"/>
        <v>134151</v>
      </c>
      <c r="I599" s="21" t="s">
        <v>1404</v>
      </c>
      <c r="J599" s="89">
        <v>0</v>
      </c>
      <c r="K599" s="89">
        <v>0</v>
      </c>
      <c r="L599" s="89">
        <f t="shared" si="19"/>
        <v>0</v>
      </c>
      <c r="M599" s="105">
        <f>IFERROR(K599/VLOOKUP(H599,Table1[[#All],[DRG]:[Adjusted Cost]],8,0),0)</f>
        <v>0</v>
      </c>
    </row>
    <row r="600" spans="8:13">
      <c r="H600" s="20">
        <f t="shared" si="18"/>
        <v>134152</v>
      </c>
      <c r="I600" s="21" t="s">
        <v>1405</v>
      </c>
      <c r="J600" s="90">
        <v>16.462700000000002</v>
      </c>
      <c r="K600" s="90">
        <v>16.462700000000002</v>
      </c>
      <c r="L600" s="90">
        <f t="shared" si="19"/>
        <v>0</v>
      </c>
      <c r="M600" s="106">
        <f>IFERROR(K600/VLOOKUP(H600,Table1[[#All],[DRG]:[Adjusted Cost]],8,0),0)</f>
        <v>9.4967781109828765E-3</v>
      </c>
    </row>
    <row r="601" spans="8:13">
      <c r="H601" s="20">
        <f t="shared" si="18"/>
        <v>134153</v>
      </c>
      <c r="I601" s="21" t="s">
        <v>1406</v>
      </c>
      <c r="J601" s="89">
        <v>0</v>
      </c>
      <c r="K601" s="89">
        <v>0</v>
      </c>
      <c r="L601" s="89">
        <f t="shared" si="19"/>
        <v>0</v>
      </c>
      <c r="M601" s="105">
        <f>IFERROR(K601/VLOOKUP(H601,Table1[[#All],[DRG]:[Adjusted Cost]],8,0),0)</f>
        <v>0</v>
      </c>
    </row>
    <row r="602" spans="8:13">
      <c r="H602" s="20">
        <f t="shared" si="18"/>
        <v>134161</v>
      </c>
      <c r="I602" s="21" t="s">
        <v>1407</v>
      </c>
      <c r="J602" s="90">
        <v>21.725823911980441</v>
      </c>
      <c r="K602" s="90">
        <v>21.725823911980441</v>
      </c>
      <c r="L602" s="90">
        <f t="shared" si="19"/>
        <v>0</v>
      </c>
      <c r="M602" s="106">
        <f>IFERROR(K602/VLOOKUP(H602,Table1[[#All],[DRG]:[Adjusted Cost]],8,0),0)</f>
        <v>1.0207115507295569E-2</v>
      </c>
    </row>
    <row r="603" spans="8:13">
      <c r="H603" s="20">
        <f t="shared" si="18"/>
        <v>134162</v>
      </c>
      <c r="I603" s="21" t="s">
        <v>1408</v>
      </c>
      <c r="J603" s="89">
        <v>33.904468583162213</v>
      </c>
      <c r="K603" s="89">
        <v>33.904468583162213</v>
      </c>
      <c r="L603" s="89">
        <f t="shared" si="19"/>
        <v>0</v>
      </c>
      <c r="M603" s="105">
        <f>IFERROR(K603/VLOOKUP(H603,Table1[[#All],[DRG]:[Adjusted Cost]],8,0),0)</f>
        <v>1.1833616204116297E-2</v>
      </c>
    </row>
    <row r="604" spans="8:13">
      <c r="H604" s="20">
        <f t="shared" si="18"/>
        <v>134163</v>
      </c>
      <c r="I604" s="21" t="s">
        <v>1409</v>
      </c>
      <c r="J604" s="90">
        <v>136.50195487465183</v>
      </c>
      <c r="K604" s="90">
        <v>185.66105258788772</v>
      </c>
      <c r="L604" s="90">
        <f t="shared" si="19"/>
        <v>49.159097713235894</v>
      </c>
      <c r="M604" s="106">
        <f>IFERROR(K604/VLOOKUP(H604,Table1[[#All],[DRG]:[Adjusted Cost]],8,0),0)</f>
        <v>4.025127753091462E-2</v>
      </c>
    </row>
    <row r="605" spans="8:13">
      <c r="H605" s="20">
        <f t="shared" si="18"/>
        <v>134171</v>
      </c>
      <c r="I605" s="21" t="s">
        <v>1410</v>
      </c>
      <c r="J605" s="89">
        <v>23.506215126050421</v>
      </c>
      <c r="K605" s="89">
        <v>24.185160153725061</v>
      </c>
      <c r="L605" s="89">
        <f t="shared" si="19"/>
        <v>0.67894502767464004</v>
      </c>
      <c r="M605" s="105">
        <f>IFERROR(K605/VLOOKUP(H605,Table1[[#All],[DRG]:[Adjusted Cost]],8,0),0)</f>
        <v>9.9813336228651711E-3</v>
      </c>
    </row>
    <row r="606" spans="8:13">
      <c r="H606" s="20">
        <f t="shared" si="18"/>
        <v>134172</v>
      </c>
      <c r="I606" s="21" t="s">
        <v>1411</v>
      </c>
      <c r="J606" s="90">
        <v>81.850393700787407</v>
      </c>
      <c r="K606" s="90">
        <v>85.534674205206102</v>
      </c>
      <c r="L606" s="90">
        <f t="shared" si="19"/>
        <v>3.6842805044186946</v>
      </c>
      <c r="M606" s="106">
        <f>IFERROR(K606/VLOOKUP(H606,Table1[[#All],[DRG]:[Adjusted Cost]],8,0),0)</f>
        <v>2.0682914848094192E-2</v>
      </c>
    </row>
    <row r="607" spans="8:13">
      <c r="H607" s="20">
        <f t="shared" si="18"/>
        <v>134173</v>
      </c>
      <c r="I607" s="21" t="s">
        <v>1412</v>
      </c>
      <c r="J607" s="89">
        <v>233.07039019607845</v>
      </c>
      <c r="K607" s="89">
        <v>306.12305056704781</v>
      </c>
      <c r="L607" s="89">
        <f t="shared" si="19"/>
        <v>73.052660370969363</v>
      </c>
      <c r="M607" s="105">
        <f>IFERROR(K607/VLOOKUP(H607,Table1[[#All],[DRG]:[Adjusted Cost]],8,0),0)</f>
        <v>3.6891162278543423E-2</v>
      </c>
    </row>
    <row r="608" spans="8:13">
      <c r="H608" s="20">
        <f t="shared" si="18"/>
        <v>146101</v>
      </c>
      <c r="I608" s="21" t="s">
        <v>1413</v>
      </c>
      <c r="J608" s="90">
        <v>120.71780264181869</v>
      </c>
      <c r="K608" s="90">
        <v>120.71780264181869</v>
      </c>
      <c r="L608" s="90">
        <f t="shared" si="19"/>
        <v>0</v>
      </c>
      <c r="M608" s="106">
        <f>IFERROR(K608/VLOOKUP(H608,Table1[[#All],[DRG]:[Adjusted Cost]],8,0),0)</f>
        <v>1.618757590822572E-2</v>
      </c>
    </row>
    <row r="609" spans="8:13">
      <c r="H609" s="20">
        <f t="shared" si="18"/>
        <v>146102</v>
      </c>
      <c r="I609" s="21" t="s">
        <v>1414</v>
      </c>
      <c r="J609" s="89">
        <v>89.959951186440691</v>
      </c>
      <c r="K609" s="89">
        <v>93.073799449423618</v>
      </c>
      <c r="L609" s="89">
        <f t="shared" si="19"/>
        <v>3.1138482629829269</v>
      </c>
      <c r="M609" s="105">
        <f>IFERROR(K609/VLOOKUP(H609,Table1[[#All],[DRG]:[Adjusted Cost]],8,0),0)</f>
        <v>1.2044609259412404E-2</v>
      </c>
    </row>
    <row r="610" spans="8:13">
      <c r="H610" s="20">
        <f t="shared" si="18"/>
        <v>146103</v>
      </c>
      <c r="I610" s="21" t="s">
        <v>1415</v>
      </c>
      <c r="J610" s="90">
        <v>130.64478545636914</v>
      </c>
      <c r="K610" s="90">
        <v>177.23330878655378</v>
      </c>
      <c r="L610" s="90">
        <f t="shared" si="19"/>
        <v>46.588523330184643</v>
      </c>
      <c r="M610" s="106">
        <f>IFERROR(K610/VLOOKUP(H610,Table1[[#All],[DRG]:[Adjusted Cost]],8,0),0)</f>
        <v>2.0842751541065276E-2</v>
      </c>
    </row>
    <row r="611" spans="8:13">
      <c r="H611" s="20">
        <f t="shared" si="18"/>
        <v>146111</v>
      </c>
      <c r="I611" s="21" t="s">
        <v>1416</v>
      </c>
      <c r="J611" s="89">
        <v>89.163484615384633</v>
      </c>
      <c r="K611" s="89">
        <v>89.163484615384633</v>
      </c>
      <c r="L611" s="89">
        <f t="shared" si="19"/>
        <v>0</v>
      </c>
      <c r="M611" s="105">
        <f>IFERROR(K611/VLOOKUP(H611,Table1[[#All],[DRG]:[Adjusted Cost]],8,0),0)</f>
        <v>1.2103180726870867E-2</v>
      </c>
    </row>
    <row r="612" spans="8:13">
      <c r="H612" s="20">
        <f t="shared" si="18"/>
        <v>146112</v>
      </c>
      <c r="I612" s="21" t="s">
        <v>1417</v>
      </c>
      <c r="J612" s="90">
        <v>0</v>
      </c>
      <c r="K612" s="90">
        <v>0</v>
      </c>
      <c r="L612" s="90">
        <f t="shared" si="19"/>
        <v>0</v>
      </c>
      <c r="M612" s="106">
        <f>IFERROR(K612/VLOOKUP(H612,Table1[[#All],[DRG]:[Adjusted Cost]],8,0),0)</f>
        <v>0</v>
      </c>
    </row>
    <row r="613" spans="8:13">
      <c r="H613" s="20">
        <f t="shared" si="18"/>
        <v>146113</v>
      </c>
      <c r="I613" s="21" t="s">
        <v>1418</v>
      </c>
      <c r="J613" s="89">
        <v>1670.4724999999999</v>
      </c>
      <c r="K613" s="89">
        <v>1683.8825843450486</v>
      </c>
      <c r="L613" s="89">
        <f t="shared" si="19"/>
        <v>13.410084345048745</v>
      </c>
      <c r="M613" s="105">
        <f>IFERROR(K613/VLOOKUP(H613,Table1[[#All],[DRG]:[Adjusted Cost]],8,0),0)</f>
        <v>9.3453145291288467E-2</v>
      </c>
    </row>
    <row r="614" spans="8:13">
      <c r="H614" s="20">
        <f t="shared" si="18"/>
        <v>146121</v>
      </c>
      <c r="I614" s="21" t="s">
        <v>1419</v>
      </c>
      <c r="J614" s="90">
        <v>112.2938941747573</v>
      </c>
      <c r="K614" s="90">
        <v>112.2938941747573</v>
      </c>
      <c r="L614" s="90">
        <f t="shared" si="19"/>
        <v>0</v>
      </c>
      <c r="M614" s="106">
        <f>IFERROR(K614/VLOOKUP(H614,Table1[[#All],[DRG]:[Adjusted Cost]],8,0),0)</f>
        <v>1.7763082618069938E-2</v>
      </c>
    </row>
    <row r="615" spans="8:13">
      <c r="H615" s="20">
        <f t="shared" si="18"/>
        <v>146122</v>
      </c>
      <c r="I615" s="21" t="s">
        <v>1420</v>
      </c>
      <c r="J615" s="89">
        <v>298.46109999999999</v>
      </c>
      <c r="K615" s="89">
        <v>311.33825381611649</v>
      </c>
      <c r="L615" s="89">
        <f t="shared" si="19"/>
        <v>12.877153816116504</v>
      </c>
      <c r="M615" s="105">
        <f>IFERROR(K615/VLOOKUP(H615,Table1[[#All],[DRG]:[Adjusted Cost]],8,0),0)</f>
        <v>4.4046633967165218E-2</v>
      </c>
    </row>
    <row r="616" spans="8:13">
      <c r="H616" s="20">
        <f t="shared" si="18"/>
        <v>146123</v>
      </c>
      <c r="I616" s="21" t="s">
        <v>1421</v>
      </c>
      <c r="J616" s="90">
        <v>805.71036071428568</v>
      </c>
      <c r="K616" s="90">
        <v>1673.1974737797977</v>
      </c>
      <c r="L616" s="90">
        <f t="shared" si="19"/>
        <v>867.48711306551206</v>
      </c>
      <c r="M616" s="106">
        <f>IFERROR(K616/VLOOKUP(H616,Table1[[#All],[DRG]:[Adjusted Cost]],8,0),0)</f>
        <v>7.7777218497034589E-2</v>
      </c>
    </row>
    <row r="617" spans="8:13">
      <c r="H617" s="20">
        <f t="shared" si="18"/>
        <v>146131</v>
      </c>
      <c r="I617" s="21" t="s">
        <v>1422</v>
      </c>
      <c r="J617" s="89">
        <v>32.561621439962188</v>
      </c>
      <c r="K617" s="89">
        <v>32.561621439962188</v>
      </c>
      <c r="L617" s="89">
        <f t="shared" si="19"/>
        <v>0</v>
      </c>
      <c r="M617" s="105">
        <f>IFERROR(K617/VLOOKUP(H617,Table1[[#All],[DRG]:[Adjusted Cost]],8,0),0)</f>
        <v>7.0088228961124755E-3</v>
      </c>
    </row>
    <row r="618" spans="8:13">
      <c r="H618" s="20">
        <f t="shared" si="18"/>
        <v>146132</v>
      </c>
      <c r="I618" s="21" t="s">
        <v>1423</v>
      </c>
      <c r="J618" s="90">
        <v>86.78617625408134</v>
      </c>
      <c r="K618" s="90">
        <v>97.228765787472824</v>
      </c>
      <c r="L618" s="90">
        <f t="shared" si="19"/>
        <v>10.442589533391484</v>
      </c>
      <c r="M618" s="106">
        <f>IFERROR(K618/VLOOKUP(H618,Table1[[#All],[DRG]:[Adjusted Cost]],8,0),0)</f>
        <v>1.7815603315961506E-2</v>
      </c>
    </row>
    <row r="619" spans="8:13">
      <c r="H619" s="20">
        <f t="shared" si="18"/>
        <v>146133</v>
      </c>
      <c r="I619" s="21" t="s">
        <v>1424</v>
      </c>
      <c r="J619" s="89">
        <v>160.60690054995428</v>
      </c>
      <c r="K619" s="89">
        <v>192.77440054379471</v>
      </c>
      <c r="L619" s="89">
        <f t="shared" si="19"/>
        <v>32.167499993840437</v>
      </c>
      <c r="M619" s="105">
        <f>IFERROR(K619/VLOOKUP(H619,Table1[[#All],[DRG]:[Adjusted Cost]],8,0),0)</f>
        <v>2.7327608091495453E-2</v>
      </c>
    </row>
    <row r="620" spans="8:13">
      <c r="H620" s="20">
        <f t="shared" si="18"/>
        <v>158011</v>
      </c>
      <c r="I620" s="21" t="s">
        <v>1615</v>
      </c>
      <c r="J620" s="90">
        <v>0</v>
      </c>
      <c r="K620" s="90">
        <v>0</v>
      </c>
      <c r="L620" s="90">
        <f t="shared" si="19"/>
        <v>0</v>
      </c>
      <c r="M620" s="106">
        <f>IFERROR(K620/VLOOKUP(H620,Table1[[#All],[DRG]:[Adjusted Cost]],8,0),0)</f>
        <v>0</v>
      </c>
    </row>
    <row r="621" spans="8:13">
      <c r="H621" s="20">
        <f t="shared" si="18"/>
        <v>158012</v>
      </c>
      <c r="I621" s="21" t="s">
        <v>1616</v>
      </c>
      <c r="J621" s="89">
        <v>0</v>
      </c>
      <c r="K621" s="89">
        <v>0</v>
      </c>
      <c r="L621" s="89">
        <f t="shared" si="19"/>
        <v>0</v>
      </c>
      <c r="M621" s="105">
        <f>IFERROR(K621/VLOOKUP(H621,Table1[[#All],[DRG]:[Adjusted Cost]],8,0),0)</f>
        <v>0</v>
      </c>
    </row>
    <row r="622" spans="8:13">
      <c r="H622" s="20">
        <f t="shared" si="18"/>
        <v>158013</v>
      </c>
      <c r="I622" s="21" t="s">
        <v>1617</v>
      </c>
      <c r="J622" s="90">
        <v>0</v>
      </c>
      <c r="K622" s="90">
        <v>0</v>
      </c>
      <c r="L622" s="90">
        <f t="shared" si="19"/>
        <v>0</v>
      </c>
      <c r="M622" s="106">
        <f>IFERROR(K622/VLOOKUP(H622,Table1[[#All],[DRG]:[Adjusted Cost]],8,0),0)</f>
        <v>0</v>
      </c>
    </row>
    <row r="623" spans="8:13">
      <c r="H623" s="20">
        <f t="shared" si="18"/>
        <v>158021</v>
      </c>
      <c r="I623" s="21" t="s">
        <v>1618</v>
      </c>
      <c r="J623" s="89">
        <v>0</v>
      </c>
      <c r="K623" s="89">
        <v>0</v>
      </c>
      <c r="L623" s="89">
        <f t="shared" si="19"/>
        <v>0</v>
      </c>
      <c r="M623" s="105">
        <f>IFERROR(K623/VLOOKUP(H623,Table1[[#All],[DRG]:[Adjusted Cost]],8,0),0)</f>
        <v>0</v>
      </c>
    </row>
    <row r="624" spans="8:13">
      <c r="H624" s="20">
        <f t="shared" si="18"/>
        <v>158022</v>
      </c>
      <c r="I624" s="21" t="s">
        <v>1619</v>
      </c>
      <c r="J624" s="90">
        <v>0</v>
      </c>
      <c r="K624" s="90">
        <v>0</v>
      </c>
      <c r="L624" s="90">
        <f t="shared" si="19"/>
        <v>0</v>
      </c>
      <c r="M624" s="106">
        <f>IFERROR(K624/VLOOKUP(H624,Table1[[#All],[DRG]:[Adjusted Cost]],8,0),0)</f>
        <v>0</v>
      </c>
    </row>
    <row r="625" spans="8:13">
      <c r="H625" s="20">
        <f t="shared" si="18"/>
        <v>158023</v>
      </c>
      <c r="I625" s="21" t="s">
        <v>1620</v>
      </c>
      <c r="J625" s="89">
        <v>0</v>
      </c>
      <c r="K625" s="89">
        <v>0</v>
      </c>
      <c r="L625" s="89">
        <f t="shared" si="19"/>
        <v>0</v>
      </c>
      <c r="M625" s="105">
        <f>IFERROR(K625/VLOOKUP(H625,Table1[[#All],[DRG]:[Adjusted Cost]],8,0),0)</f>
        <v>0</v>
      </c>
    </row>
    <row r="626" spans="8:13">
      <c r="H626" s="20">
        <f t="shared" si="18"/>
        <v>158031</v>
      </c>
      <c r="I626" s="21" t="s">
        <v>1425</v>
      </c>
      <c r="J626" s="90">
        <v>0</v>
      </c>
      <c r="K626" s="90">
        <v>0</v>
      </c>
      <c r="L626" s="90">
        <f t="shared" si="19"/>
        <v>0</v>
      </c>
      <c r="M626" s="106">
        <f>IFERROR(K626/VLOOKUP(H626,Table1[[#All],[DRG]:[Adjusted Cost]],8,0),0)</f>
        <v>0</v>
      </c>
    </row>
    <row r="627" spans="8:13">
      <c r="H627" s="20">
        <f t="shared" si="18"/>
        <v>158032</v>
      </c>
      <c r="I627" s="21" t="s">
        <v>1426</v>
      </c>
      <c r="J627" s="89">
        <v>0</v>
      </c>
      <c r="K627" s="89">
        <v>0</v>
      </c>
      <c r="L627" s="89">
        <f t="shared" si="19"/>
        <v>0</v>
      </c>
      <c r="M627" s="105">
        <f>IFERROR(K627/VLOOKUP(H627,Table1[[#All],[DRG]:[Adjusted Cost]],8,0),0)</f>
        <v>0</v>
      </c>
    </row>
    <row r="628" spans="8:13">
      <c r="H628" s="20">
        <f t="shared" si="18"/>
        <v>158033</v>
      </c>
      <c r="I628" s="21" t="s">
        <v>1427</v>
      </c>
      <c r="J628" s="90">
        <v>2479.1666666666665</v>
      </c>
      <c r="K628" s="90">
        <v>2479.1666666666665</v>
      </c>
      <c r="L628" s="90">
        <f t="shared" si="19"/>
        <v>0</v>
      </c>
      <c r="M628" s="106">
        <f>IFERROR(K628/VLOOKUP(H628,Table1[[#All],[DRG]:[Adjusted Cost]],8,0),0)</f>
        <v>1.3616737591257337E-2</v>
      </c>
    </row>
    <row r="629" spans="8:13">
      <c r="H629" s="20">
        <f t="shared" si="18"/>
        <v>158041</v>
      </c>
      <c r="I629" s="21" t="s">
        <v>1621</v>
      </c>
      <c r="J629" s="89">
        <v>0</v>
      </c>
      <c r="K629" s="89">
        <v>0</v>
      </c>
      <c r="L629" s="89">
        <f t="shared" si="19"/>
        <v>0</v>
      </c>
      <c r="M629" s="105">
        <f>IFERROR(K629/VLOOKUP(H629,Table1[[#All],[DRG]:[Adjusted Cost]],8,0),0)</f>
        <v>0</v>
      </c>
    </row>
    <row r="630" spans="8:13">
      <c r="H630" s="20">
        <f t="shared" si="18"/>
        <v>158042</v>
      </c>
      <c r="I630" s="21" t="s">
        <v>1622</v>
      </c>
      <c r="J630" s="90">
        <v>0</v>
      </c>
      <c r="K630" s="90">
        <v>0</v>
      </c>
      <c r="L630" s="90">
        <f t="shared" si="19"/>
        <v>0</v>
      </c>
      <c r="M630" s="106">
        <f>IFERROR(K630/VLOOKUP(H630,Table1[[#All],[DRG]:[Adjusted Cost]],8,0),0)</f>
        <v>0</v>
      </c>
    </row>
    <row r="631" spans="8:13">
      <c r="H631" s="20">
        <f t="shared" si="18"/>
        <v>158043</v>
      </c>
      <c r="I631" s="21" t="s">
        <v>1623</v>
      </c>
      <c r="J631" s="89">
        <v>0</v>
      </c>
      <c r="K631" s="89">
        <v>0</v>
      </c>
      <c r="L631" s="89">
        <f t="shared" si="19"/>
        <v>0</v>
      </c>
      <c r="M631" s="105">
        <f>IFERROR(K631/VLOOKUP(H631,Table1[[#All],[DRG]:[Adjusted Cost]],8,0),0)</f>
        <v>0</v>
      </c>
    </row>
    <row r="632" spans="8:13">
      <c r="H632" s="20">
        <f t="shared" si="18"/>
        <v>158051</v>
      </c>
      <c r="I632" s="21" t="s">
        <v>1624</v>
      </c>
      <c r="J632" s="90">
        <v>0</v>
      </c>
      <c r="K632" s="90">
        <v>0</v>
      </c>
      <c r="L632" s="90">
        <f t="shared" si="19"/>
        <v>0</v>
      </c>
      <c r="M632" s="106">
        <f>IFERROR(K632/VLOOKUP(H632,Table1[[#All],[DRG]:[Adjusted Cost]],8,0),0)</f>
        <v>0</v>
      </c>
    </row>
    <row r="633" spans="8:13">
      <c r="H633" s="20">
        <f t="shared" si="18"/>
        <v>158052</v>
      </c>
      <c r="I633" s="21" t="s">
        <v>1625</v>
      </c>
      <c r="J633" s="89">
        <v>0</v>
      </c>
      <c r="K633" s="89">
        <v>0</v>
      </c>
      <c r="L633" s="89">
        <f t="shared" si="19"/>
        <v>0</v>
      </c>
      <c r="M633" s="105">
        <f>IFERROR(K633/VLOOKUP(H633,Table1[[#All],[DRG]:[Adjusted Cost]],8,0),0)</f>
        <v>0</v>
      </c>
    </row>
    <row r="634" spans="8:13">
      <c r="H634" s="20">
        <f t="shared" si="18"/>
        <v>158053</v>
      </c>
      <c r="I634" s="21" t="s">
        <v>1626</v>
      </c>
      <c r="J634" s="90">
        <v>0</v>
      </c>
      <c r="K634" s="90">
        <v>0</v>
      </c>
      <c r="L634" s="90">
        <f t="shared" si="19"/>
        <v>0</v>
      </c>
      <c r="M634" s="106">
        <f>IFERROR(K634/VLOOKUP(H634,Table1[[#All],[DRG]:[Adjusted Cost]],8,0),0)</f>
        <v>0</v>
      </c>
    </row>
    <row r="635" spans="8:13">
      <c r="H635" s="20">
        <f t="shared" si="18"/>
        <v>158061</v>
      </c>
      <c r="I635" s="21" t="s">
        <v>1627</v>
      </c>
      <c r="J635" s="89">
        <v>0</v>
      </c>
      <c r="K635" s="89">
        <v>0</v>
      </c>
      <c r="L635" s="89">
        <f t="shared" si="19"/>
        <v>0</v>
      </c>
      <c r="M635" s="105">
        <f>IFERROR(K635/VLOOKUP(H635,Table1[[#All],[DRG]:[Adjusted Cost]],8,0),0)</f>
        <v>0</v>
      </c>
    </row>
    <row r="636" spans="8:13">
      <c r="H636" s="20">
        <f t="shared" si="18"/>
        <v>158062</v>
      </c>
      <c r="I636" s="21" t="s">
        <v>1628</v>
      </c>
      <c r="J636" s="90">
        <v>0</v>
      </c>
      <c r="K636" s="90">
        <v>0</v>
      </c>
      <c r="L636" s="90">
        <f t="shared" si="19"/>
        <v>0</v>
      </c>
      <c r="M636" s="106">
        <f>IFERROR(K636/VLOOKUP(H636,Table1[[#All],[DRG]:[Adjusted Cost]],8,0),0)</f>
        <v>0</v>
      </c>
    </row>
    <row r="637" spans="8:13">
      <c r="H637" s="20">
        <f t="shared" si="18"/>
        <v>158063</v>
      </c>
      <c r="I637" s="21" t="s">
        <v>1629</v>
      </c>
      <c r="J637" s="89">
        <v>0</v>
      </c>
      <c r="K637" s="89">
        <v>0</v>
      </c>
      <c r="L637" s="89">
        <f t="shared" si="19"/>
        <v>0</v>
      </c>
      <c r="M637" s="105">
        <f>IFERROR(K637/VLOOKUP(H637,Table1[[#All],[DRG]:[Adjusted Cost]],8,0),0)</f>
        <v>0</v>
      </c>
    </row>
    <row r="638" spans="8:13">
      <c r="H638" s="20">
        <f t="shared" si="18"/>
        <v>158071</v>
      </c>
      <c r="I638" s="21" t="s">
        <v>1428</v>
      </c>
      <c r="J638" s="90">
        <v>825</v>
      </c>
      <c r="K638" s="90">
        <v>865.23025303514544</v>
      </c>
      <c r="L638" s="90">
        <f t="shared" si="19"/>
        <v>40.230253035145438</v>
      </c>
      <c r="M638" s="106">
        <f>IFERROR(K638/VLOOKUP(H638,Table1[[#All],[DRG]:[Adjusted Cost]],8,0),0)</f>
        <v>9.9322460323439943E-3</v>
      </c>
    </row>
    <row r="639" spans="8:13">
      <c r="H639" s="20">
        <f t="shared" si="18"/>
        <v>158072</v>
      </c>
      <c r="I639" s="21" t="s">
        <v>1429</v>
      </c>
      <c r="J639" s="89">
        <v>0</v>
      </c>
      <c r="K639" s="89">
        <v>433.83250574754084</v>
      </c>
      <c r="L639" s="89">
        <f t="shared" si="19"/>
        <v>433.83250574754084</v>
      </c>
      <c r="M639" s="105">
        <f>IFERROR(K639/VLOOKUP(H639,Table1[[#All],[DRG]:[Adjusted Cost]],8,0),0)</f>
        <v>1.0160149722651935E-2</v>
      </c>
    </row>
    <row r="640" spans="8:13">
      <c r="H640" s="20">
        <f t="shared" si="18"/>
        <v>158073</v>
      </c>
      <c r="I640" s="21" t="s">
        <v>1430</v>
      </c>
      <c r="J640" s="90">
        <v>1175</v>
      </c>
      <c r="K640" s="90">
        <v>1498.7591352578734</v>
      </c>
      <c r="L640" s="90">
        <f t="shared" si="19"/>
        <v>323.75913525787337</v>
      </c>
      <c r="M640" s="106">
        <f>IFERROR(K640/VLOOKUP(H640,Table1[[#All],[DRG]:[Adjusted Cost]],8,0),0)</f>
        <v>1.8119095459159268E-2</v>
      </c>
    </row>
    <row r="641" spans="8:13">
      <c r="H641" s="20">
        <f t="shared" si="18"/>
        <v>158081</v>
      </c>
      <c r="I641" s="21" t="s">
        <v>1431</v>
      </c>
      <c r="J641" s="89">
        <v>0</v>
      </c>
      <c r="K641" s="89">
        <v>0</v>
      </c>
      <c r="L641" s="89">
        <f t="shared" si="19"/>
        <v>0</v>
      </c>
      <c r="M641" s="105">
        <f>IFERROR(K641/VLOOKUP(H641,Table1[[#All],[DRG]:[Adjusted Cost]],8,0),0)</f>
        <v>0</v>
      </c>
    </row>
    <row r="642" spans="8:13">
      <c r="H642" s="20">
        <f t="shared" si="18"/>
        <v>158082</v>
      </c>
      <c r="I642" s="21" t="s">
        <v>1432</v>
      </c>
      <c r="J642" s="90">
        <v>0</v>
      </c>
      <c r="K642" s="90">
        <v>0</v>
      </c>
      <c r="L642" s="90">
        <f t="shared" si="19"/>
        <v>0</v>
      </c>
      <c r="M642" s="106">
        <f>IFERROR(K642/VLOOKUP(H642,Table1[[#All],[DRG]:[Adjusted Cost]],8,0),0)</f>
        <v>0</v>
      </c>
    </row>
    <row r="643" spans="8:13">
      <c r="H643" s="20">
        <f t="shared" si="18"/>
        <v>158083</v>
      </c>
      <c r="I643" s="21" t="s">
        <v>1433</v>
      </c>
      <c r="J643" s="89">
        <v>271.59034999999994</v>
      </c>
      <c r="K643" s="89">
        <v>275.26833630217521</v>
      </c>
      <c r="L643" s="89">
        <f t="shared" si="19"/>
        <v>3.6779863021752703</v>
      </c>
      <c r="M643" s="105">
        <f>IFERROR(K643/VLOOKUP(H643,Table1[[#All],[DRG]:[Adjusted Cost]],8,0),0)</f>
        <v>6.6551829956901596E-3</v>
      </c>
    </row>
    <row r="644" spans="8:13">
      <c r="H644" s="20">
        <f t="shared" si="18"/>
        <v>158101</v>
      </c>
      <c r="I644" s="21" t="s">
        <v>1434</v>
      </c>
      <c r="J644" s="90">
        <v>125</v>
      </c>
      <c r="K644" s="90">
        <v>125</v>
      </c>
      <c r="L644" s="90">
        <f t="shared" si="19"/>
        <v>0</v>
      </c>
      <c r="M644" s="106">
        <f>IFERROR(K644/VLOOKUP(H644,Table1[[#All],[DRG]:[Adjusted Cost]],8,0),0)</f>
        <v>4.0867271084545152E-2</v>
      </c>
    </row>
    <row r="645" spans="8:13">
      <c r="H645" s="20">
        <f t="shared" si="18"/>
        <v>158102</v>
      </c>
      <c r="I645" s="21" t="s">
        <v>1435</v>
      </c>
      <c r="J645" s="89">
        <v>349.10714285714283</v>
      </c>
      <c r="K645" s="89">
        <v>349.10714285714283</v>
      </c>
      <c r="L645" s="89">
        <f t="shared" si="19"/>
        <v>0</v>
      </c>
      <c r="M645" s="105">
        <f>IFERROR(K645/VLOOKUP(H645,Table1[[#All],[DRG]:[Adjusted Cost]],8,0),0)</f>
        <v>1.2475675753020608E-2</v>
      </c>
    </row>
    <row r="646" spans="8:13">
      <c r="H646" s="20">
        <f t="shared" si="18"/>
        <v>158103</v>
      </c>
      <c r="I646" s="21" t="s">
        <v>1436</v>
      </c>
      <c r="J646" s="90">
        <v>1805.4439909090909</v>
      </c>
      <c r="K646" s="90">
        <v>1925.6120419195888</v>
      </c>
      <c r="L646" s="90">
        <f t="shared" si="19"/>
        <v>120.16805101049795</v>
      </c>
      <c r="M646" s="106">
        <f>IFERROR(K646/VLOOKUP(H646,Table1[[#All],[DRG]:[Adjusted Cost]],8,0),0)</f>
        <v>4.2085658779981404E-2</v>
      </c>
    </row>
    <row r="647" spans="8:13">
      <c r="H647" s="20">
        <f t="shared" si="18"/>
        <v>158111</v>
      </c>
      <c r="I647" s="21" t="s">
        <v>1437</v>
      </c>
      <c r="J647" s="89">
        <v>0</v>
      </c>
      <c r="K647" s="89">
        <v>0</v>
      </c>
      <c r="L647" s="89">
        <f t="shared" si="19"/>
        <v>0</v>
      </c>
      <c r="M647" s="105">
        <f>IFERROR(K647/VLOOKUP(H647,Table1[[#All],[DRG]:[Adjusted Cost]],8,0),0)</f>
        <v>0</v>
      </c>
    </row>
    <row r="648" spans="8:13">
      <c r="H648" s="20">
        <f t="shared" si="18"/>
        <v>158112</v>
      </c>
      <c r="I648" s="21" t="s">
        <v>1438</v>
      </c>
      <c r="J648" s="90">
        <v>235.71428571428572</v>
      </c>
      <c r="K648" s="90">
        <v>235.71428571428572</v>
      </c>
      <c r="L648" s="90">
        <f t="shared" si="19"/>
        <v>0</v>
      </c>
      <c r="M648" s="106">
        <f>IFERROR(K648/VLOOKUP(H648,Table1[[#All],[DRG]:[Adjusted Cost]],8,0),0)</f>
        <v>3.2836289374659489E-3</v>
      </c>
    </row>
    <row r="649" spans="8:13">
      <c r="H649" s="20">
        <f t="shared" si="18"/>
        <v>158113</v>
      </c>
      <c r="I649" s="21" t="s">
        <v>1439</v>
      </c>
      <c r="J649" s="89">
        <v>755.74468085106378</v>
      </c>
      <c r="K649" s="89">
        <v>755.74468085106378</v>
      </c>
      <c r="L649" s="89">
        <f t="shared" si="19"/>
        <v>0</v>
      </c>
      <c r="M649" s="105">
        <f>IFERROR(K649/VLOOKUP(H649,Table1[[#All],[DRG]:[Adjusted Cost]],8,0),0)</f>
        <v>7.0785435205297925E-3</v>
      </c>
    </row>
    <row r="650" spans="8:13">
      <c r="H650" s="20">
        <f t="shared" si="18"/>
        <v>158121</v>
      </c>
      <c r="I650" s="21" t="s">
        <v>1440</v>
      </c>
      <c r="J650" s="90">
        <v>79.840891764705887</v>
      </c>
      <c r="K650" s="90">
        <v>79.840891764705887</v>
      </c>
      <c r="L650" s="90">
        <f t="shared" si="19"/>
        <v>0</v>
      </c>
      <c r="M650" s="106">
        <f>IFERROR(K650/VLOOKUP(H650,Table1[[#All],[DRG]:[Adjusted Cost]],8,0),0)</f>
        <v>4.5147514432431592E-3</v>
      </c>
    </row>
    <row r="651" spans="8:13">
      <c r="H651" s="20">
        <f t="shared" si="18"/>
        <v>158122</v>
      </c>
      <c r="I651" s="21" t="s">
        <v>1441</v>
      </c>
      <c r="J651" s="89">
        <v>150</v>
      </c>
      <c r="K651" s="89">
        <v>551.15164159581423</v>
      </c>
      <c r="L651" s="89">
        <f t="shared" si="19"/>
        <v>401.15164159581423</v>
      </c>
      <c r="M651" s="105">
        <f>IFERROR(K651/VLOOKUP(H651,Table1[[#All],[DRG]:[Adjusted Cost]],8,0),0)</f>
        <v>1.7012968136663881E-2</v>
      </c>
    </row>
    <row r="652" spans="8:13">
      <c r="H652" s="20">
        <f t="shared" ref="H652:H715" si="20">VALUE(I652)</f>
        <v>158123</v>
      </c>
      <c r="I652" s="21" t="s">
        <v>1442</v>
      </c>
      <c r="J652" s="90">
        <v>60.483870967741936</v>
      </c>
      <c r="K652" s="90">
        <v>60.483870967741936</v>
      </c>
      <c r="L652" s="90">
        <f t="shared" ref="L652:L715" si="21">K652-J652</f>
        <v>0</v>
      </c>
      <c r="M652" s="106">
        <f>IFERROR(K652/VLOOKUP(H652,Table1[[#All],[DRG]:[Adjusted Cost]],8,0),0)</f>
        <v>1.2664350684177012E-3</v>
      </c>
    </row>
    <row r="653" spans="8:13">
      <c r="H653" s="20">
        <f t="shared" si="20"/>
        <v>158131</v>
      </c>
      <c r="I653" s="21" t="s">
        <v>1443</v>
      </c>
      <c r="J653" s="89">
        <v>20.534596069868996</v>
      </c>
      <c r="K653" s="89">
        <v>20.534596069868996</v>
      </c>
      <c r="L653" s="89">
        <f t="shared" si="21"/>
        <v>0</v>
      </c>
      <c r="M653" s="105">
        <f>IFERROR(K653/VLOOKUP(H653,Table1[[#All],[DRG]:[Adjusted Cost]],8,0),0)</f>
        <v>9.9596643891531854E-3</v>
      </c>
    </row>
    <row r="654" spans="8:13">
      <c r="H654" s="20">
        <f t="shared" si="20"/>
        <v>158132</v>
      </c>
      <c r="I654" s="21" t="s">
        <v>1444</v>
      </c>
      <c r="J654" s="90">
        <v>235.08884444444445</v>
      </c>
      <c r="K654" s="90">
        <v>235.08884444444445</v>
      </c>
      <c r="L654" s="90">
        <f t="shared" si="21"/>
        <v>0</v>
      </c>
      <c r="M654" s="106">
        <f>IFERROR(K654/VLOOKUP(H654,Table1[[#All],[DRG]:[Adjusted Cost]],8,0),0)</f>
        <v>2.870796029011196E-2</v>
      </c>
    </row>
    <row r="655" spans="8:13">
      <c r="H655" s="20">
        <f t="shared" si="20"/>
        <v>158133</v>
      </c>
      <c r="I655" s="21" t="s">
        <v>1445</v>
      </c>
      <c r="J655" s="89">
        <v>120.55384461538462</v>
      </c>
      <c r="K655" s="89">
        <v>125.2717024683088</v>
      </c>
      <c r="L655" s="89">
        <f t="shared" si="21"/>
        <v>4.7178578529241832</v>
      </c>
      <c r="M655" s="105">
        <f>IFERROR(K655/VLOOKUP(H655,Table1[[#All],[DRG]:[Adjusted Cost]],8,0),0)</f>
        <v>6.1986376333098463E-3</v>
      </c>
    </row>
    <row r="656" spans="8:13">
      <c r="H656" s="20">
        <f t="shared" si="20"/>
        <v>158141</v>
      </c>
      <c r="I656" s="21" t="s">
        <v>1446</v>
      </c>
      <c r="J656" s="90">
        <v>8.9323789473684219</v>
      </c>
      <c r="K656" s="90">
        <v>8.9323789473684219</v>
      </c>
      <c r="L656" s="90">
        <f t="shared" si="21"/>
        <v>0</v>
      </c>
      <c r="M656" s="106">
        <f>IFERROR(K656/VLOOKUP(H656,Table1[[#All],[DRG]:[Adjusted Cost]],8,0),0)</f>
        <v>2.729114536590623E-3</v>
      </c>
    </row>
    <row r="657" spans="8:13">
      <c r="H657" s="20">
        <f t="shared" si="20"/>
        <v>158142</v>
      </c>
      <c r="I657" s="21" t="s">
        <v>1447</v>
      </c>
      <c r="J657" s="89">
        <v>31.554110185185184</v>
      </c>
      <c r="K657" s="89">
        <v>90.621729846371124</v>
      </c>
      <c r="L657" s="89">
        <f t="shared" si="21"/>
        <v>59.067619661185944</v>
      </c>
      <c r="M657" s="105">
        <f>IFERROR(K657/VLOOKUP(H657,Table1[[#All],[DRG]:[Adjusted Cost]],8,0),0)</f>
        <v>1.0890836521658226E-2</v>
      </c>
    </row>
    <row r="658" spans="8:13">
      <c r="H658" s="20">
        <f t="shared" si="20"/>
        <v>158143</v>
      </c>
      <c r="I658" s="21" t="s">
        <v>1448</v>
      </c>
      <c r="J658" s="90">
        <v>602.46485397727258</v>
      </c>
      <c r="K658" s="90">
        <v>892.28139424329413</v>
      </c>
      <c r="L658" s="90">
        <f t="shared" si="21"/>
        <v>289.81654026602155</v>
      </c>
      <c r="M658" s="106">
        <f>IFERROR(K658/VLOOKUP(H658,Table1[[#All],[DRG]:[Adjusted Cost]],8,0),0)</f>
        <v>1.6051046748157022E-2</v>
      </c>
    </row>
    <row r="659" spans="8:13">
      <c r="H659" s="20">
        <f t="shared" si="20"/>
        <v>158151</v>
      </c>
      <c r="I659" s="21" t="s">
        <v>1449</v>
      </c>
      <c r="J659" s="89">
        <v>33.658078571428568</v>
      </c>
      <c r="K659" s="89">
        <v>44.494504761904764</v>
      </c>
      <c r="L659" s="89">
        <f t="shared" si="21"/>
        <v>10.836426190476196</v>
      </c>
      <c r="M659" s="105">
        <f>IFERROR(K659/VLOOKUP(H659,Table1[[#All],[DRG]:[Adjusted Cost]],8,0),0)</f>
        <v>9.2137275543099206E-3</v>
      </c>
    </row>
    <row r="660" spans="8:13">
      <c r="H660" s="20">
        <f t="shared" si="20"/>
        <v>158152</v>
      </c>
      <c r="I660" s="21" t="s">
        <v>1630</v>
      </c>
      <c r="J660" s="90">
        <v>0</v>
      </c>
      <c r="K660" s="90">
        <v>0</v>
      </c>
      <c r="L660" s="90">
        <f t="shared" si="21"/>
        <v>0</v>
      </c>
      <c r="M660" s="106">
        <f>IFERROR(K660/VLOOKUP(H660,Table1[[#All],[DRG]:[Adjusted Cost]],8,0),0)</f>
        <v>0</v>
      </c>
    </row>
    <row r="661" spans="8:13">
      <c r="H661" s="20">
        <f t="shared" si="20"/>
        <v>158153</v>
      </c>
      <c r="I661" s="21" t="s">
        <v>1450</v>
      </c>
      <c r="J661" s="89">
        <v>143.42705517241376</v>
      </c>
      <c r="K661" s="89">
        <v>173.51394166666668</v>
      </c>
      <c r="L661" s="89">
        <f t="shared" si="21"/>
        <v>30.086886494252923</v>
      </c>
      <c r="M661" s="105">
        <f>IFERROR(K661/VLOOKUP(H661,Table1[[#All],[DRG]:[Adjusted Cost]],8,0),0)</f>
        <v>1.4273467743265159E-2</v>
      </c>
    </row>
    <row r="662" spans="8:13">
      <c r="H662" s="20">
        <f t="shared" si="20"/>
        <v>158161</v>
      </c>
      <c r="I662" s="21" t="s">
        <v>1451</v>
      </c>
      <c r="J662" s="90">
        <v>356.17998333333333</v>
      </c>
      <c r="K662" s="90">
        <v>356.17998333333333</v>
      </c>
      <c r="L662" s="90">
        <f t="shared" si="21"/>
        <v>0</v>
      </c>
      <c r="M662" s="106">
        <f>IFERROR(K662/VLOOKUP(H662,Table1[[#All],[DRG]:[Adjusted Cost]],8,0),0)</f>
        <v>5.5888964803565269E-2</v>
      </c>
    </row>
    <row r="663" spans="8:13">
      <c r="H663" s="20">
        <f t="shared" si="20"/>
        <v>158162</v>
      </c>
      <c r="I663" s="21" t="s">
        <v>1452</v>
      </c>
      <c r="J663" s="89">
        <v>160.6508846153846</v>
      </c>
      <c r="K663" s="89">
        <v>208.84614999999999</v>
      </c>
      <c r="L663" s="89">
        <f t="shared" si="21"/>
        <v>48.195265384615396</v>
      </c>
      <c r="M663" s="105">
        <f>IFERROR(K663/VLOOKUP(H663,Table1[[#All],[DRG]:[Adjusted Cost]],8,0),0)</f>
        <v>1.7683176711670336E-2</v>
      </c>
    </row>
    <row r="664" spans="8:13">
      <c r="H664" s="20">
        <f t="shared" si="20"/>
        <v>158163</v>
      </c>
      <c r="I664" s="21" t="s">
        <v>1453</v>
      </c>
      <c r="J664" s="90">
        <v>103.71662568807339</v>
      </c>
      <c r="K664" s="90">
        <v>103.71662568807339</v>
      </c>
      <c r="L664" s="90">
        <f t="shared" si="21"/>
        <v>0</v>
      </c>
      <c r="M664" s="106">
        <f>IFERROR(K664/VLOOKUP(H664,Table1[[#All],[DRG]:[Adjusted Cost]],8,0),0)</f>
        <v>7.1697996894908283E-3</v>
      </c>
    </row>
    <row r="665" spans="8:13">
      <c r="H665" s="20">
        <f t="shared" si="20"/>
        <v>158171</v>
      </c>
      <c r="I665" s="21" t="s">
        <v>1454</v>
      </c>
      <c r="J665" s="89">
        <v>7.3444967523588076</v>
      </c>
      <c r="K665" s="89">
        <v>7.3444967523588076</v>
      </c>
      <c r="L665" s="89">
        <f t="shared" si="21"/>
        <v>0</v>
      </c>
      <c r="M665" s="105">
        <f>IFERROR(K665/VLOOKUP(H665,Table1[[#All],[DRG]:[Adjusted Cost]],8,0),0)</f>
        <v>6.136231485209402E-3</v>
      </c>
    </row>
    <row r="666" spans="8:13">
      <c r="H666" s="20">
        <f t="shared" si="20"/>
        <v>158172</v>
      </c>
      <c r="I666" s="21" t="s">
        <v>1455</v>
      </c>
      <c r="J666" s="90">
        <v>23.434576951672863</v>
      </c>
      <c r="K666" s="90">
        <v>23.434576951672863</v>
      </c>
      <c r="L666" s="90">
        <f t="shared" si="21"/>
        <v>0</v>
      </c>
      <c r="M666" s="106">
        <f>IFERROR(K666/VLOOKUP(H666,Table1[[#All],[DRG]:[Adjusted Cost]],8,0),0)</f>
        <v>2.8121275189772962E-3</v>
      </c>
    </row>
    <row r="667" spans="8:13">
      <c r="H667" s="20">
        <f t="shared" si="20"/>
        <v>158173</v>
      </c>
      <c r="I667" s="21" t="s">
        <v>1456</v>
      </c>
      <c r="J667" s="89">
        <v>315.07988455284544</v>
      </c>
      <c r="K667" s="89">
        <v>315.07988455284544</v>
      </c>
      <c r="L667" s="89">
        <f t="shared" si="21"/>
        <v>0</v>
      </c>
      <c r="M667" s="105">
        <f>IFERROR(K667/VLOOKUP(H667,Table1[[#All],[DRG]:[Adjusted Cost]],8,0),0)</f>
        <v>1.8884722057085173E-2</v>
      </c>
    </row>
    <row r="668" spans="8:13">
      <c r="H668" s="20">
        <f t="shared" si="20"/>
        <v>161101</v>
      </c>
      <c r="I668" s="21" t="s">
        <v>1457</v>
      </c>
      <c r="J668" s="90">
        <v>0</v>
      </c>
      <c r="K668" s="90">
        <v>0</v>
      </c>
      <c r="L668" s="90">
        <f t="shared" si="21"/>
        <v>0</v>
      </c>
      <c r="M668" s="106">
        <f>IFERROR(K668/VLOOKUP(H668,Table1[[#All],[DRG]:[Adjusted Cost]],8,0),0)</f>
        <v>0</v>
      </c>
    </row>
    <row r="669" spans="8:13">
      <c r="H669" s="20">
        <f t="shared" si="20"/>
        <v>161102</v>
      </c>
      <c r="I669" s="21" t="s">
        <v>1631</v>
      </c>
      <c r="J669" s="89">
        <v>0</v>
      </c>
      <c r="K669" s="89">
        <v>0</v>
      </c>
      <c r="L669" s="89">
        <f t="shared" si="21"/>
        <v>0</v>
      </c>
      <c r="M669" s="105">
        <f>IFERROR(K669/VLOOKUP(H669,Table1[[#All],[DRG]:[Adjusted Cost]],8,0),0)</f>
        <v>0</v>
      </c>
    </row>
    <row r="670" spans="8:13">
      <c r="H670" s="20">
        <f t="shared" si="20"/>
        <v>161103</v>
      </c>
      <c r="I670" s="21" t="s">
        <v>1632</v>
      </c>
      <c r="J670" s="90">
        <v>0</v>
      </c>
      <c r="K670" s="90">
        <v>0</v>
      </c>
      <c r="L670" s="90">
        <f t="shared" si="21"/>
        <v>0</v>
      </c>
      <c r="M670" s="106">
        <f>IFERROR(K670/VLOOKUP(H670,Table1[[#All],[DRG]:[Adjusted Cost]],8,0),0)</f>
        <v>0</v>
      </c>
    </row>
    <row r="671" spans="8:13">
      <c r="H671" s="20">
        <f t="shared" si="20"/>
        <v>161111</v>
      </c>
      <c r="I671" s="21" t="s">
        <v>1458</v>
      </c>
      <c r="J671" s="89">
        <v>64.157339999999991</v>
      </c>
      <c r="K671" s="89">
        <v>160.92101214058181</v>
      </c>
      <c r="L671" s="89">
        <f t="shared" si="21"/>
        <v>96.763672140581818</v>
      </c>
      <c r="M671" s="105">
        <f>IFERROR(K671/VLOOKUP(H671,Table1[[#All],[DRG]:[Adjusted Cost]],8,0),0)</f>
        <v>2.0051581221609407E-2</v>
      </c>
    </row>
    <row r="672" spans="8:13">
      <c r="H672" s="20">
        <f t="shared" si="20"/>
        <v>161112</v>
      </c>
      <c r="I672" s="21" t="s">
        <v>1459</v>
      </c>
      <c r="J672" s="90">
        <v>205.196675</v>
      </c>
      <c r="K672" s="90">
        <v>438.94422741544986</v>
      </c>
      <c r="L672" s="90">
        <f t="shared" si="21"/>
        <v>233.74755241544986</v>
      </c>
      <c r="M672" s="106">
        <f>IFERROR(K672/VLOOKUP(H672,Table1[[#All],[DRG]:[Adjusted Cost]],8,0),0)</f>
        <v>2.0188808912343974E-2</v>
      </c>
    </row>
    <row r="673" spans="8:13">
      <c r="H673" s="20">
        <f t="shared" si="20"/>
        <v>161113</v>
      </c>
      <c r="I673" s="21" t="s">
        <v>1460</v>
      </c>
      <c r="J673" s="89">
        <v>5850</v>
      </c>
      <c r="K673" s="89">
        <v>5850</v>
      </c>
      <c r="L673" s="89">
        <f t="shared" si="21"/>
        <v>0</v>
      </c>
      <c r="M673" s="105">
        <f>IFERROR(K673/VLOOKUP(H673,Table1[[#All],[DRG]:[Adjusted Cost]],8,0),0)</f>
        <v>7.2097430119691219E-2</v>
      </c>
    </row>
    <row r="674" spans="8:13">
      <c r="H674" s="20">
        <f t="shared" si="20"/>
        <v>161201</v>
      </c>
      <c r="I674" s="21" t="s">
        <v>1461</v>
      </c>
      <c r="J674" s="90">
        <v>96.514643529411757</v>
      </c>
      <c r="K674" s="90">
        <v>96.514643529411757</v>
      </c>
      <c r="L674" s="90">
        <f t="shared" si="21"/>
        <v>0</v>
      </c>
      <c r="M674" s="106">
        <f>IFERROR(K674/VLOOKUP(H674,Table1[[#All],[DRG]:[Adjusted Cost]],8,0),0)</f>
        <v>1.8151708770014541E-2</v>
      </c>
    </row>
    <row r="675" spans="8:13">
      <c r="H675" s="20">
        <f t="shared" si="20"/>
        <v>161202</v>
      </c>
      <c r="I675" s="21" t="s">
        <v>1462</v>
      </c>
      <c r="J675" s="89">
        <v>0</v>
      </c>
      <c r="K675" s="89">
        <v>39.171579762248776</v>
      </c>
      <c r="L675" s="89">
        <f t="shared" si="21"/>
        <v>39.171579762248776</v>
      </c>
      <c r="M675" s="105">
        <f>IFERROR(K675/VLOOKUP(H675,Table1[[#All],[DRG]:[Adjusted Cost]],8,0),0)</f>
        <v>3.2545890610543122E-3</v>
      </c>
    </row>
    <row r="676" spans="8:13">
      <c r="H676" s="20">
        <f t="shared" si="20"/>
        <v>161203</v>
      </c>
      <c r="I676" s="21" t="s">
        <v>1463</v>
      </c>
      <c r="J676" s="90">
        <v>0</v>
      </c>
      <c r="K676" s="90">
        <v>20.115126517572726</v>
      </c>
      <c r="L676" s="90">
        <f t="shared" si="21"/>
        <v>20.115126517572726</v>
      </c>
      <c r="M676" s="106">
        <f>IFERROR(K676/VLOOKUP(H676,Table1[[#All],[DRG]:[Adjusted Cost]],8,0),0)</f>
        <v>2.1215777445682689E-3</v>
      </c>
    </row>
    <row r="677" spans="8:13">
      <c r="H677" s="20">
        <f t="shared" si="20"/>
        <v>164101</v>
      </c>
      <c r="I677" s="21" t="s">
        <v>1464</v>
      </c>
      <c r="J677" s="89">
        <v>26.470588235294116</v>
      </c>
      <c r="K677" s="89">
        <v>28.125</v>
      </c>
      <c r="L677" s="89">
        <f t="shared" si="21"/>
        <v>1.654411764705884</v>
      </c>
      <c r="M677" s="105">
        <f>IFERROR(K677/VLOOKUP(H677,Table1[[#All],[DRG]:[Adjusted Cost]],8,0),0)</f>
        <v>6.6405472257930432E-3</v>
      </c>
    </row>
    <row r="678" spans="8:13">
      <c r="H678" s="20">
        <f t="shared" si="20"/>
        <v>164102</v>
      </c>
      <c r="I678" s="21" t="s">
        <v>1465</v>
      </c>
      <c r="J678" s="90">
        <v>218.46580322580647</v>
      </c>
      <c r="K678" s="90">
        <v>225.84747917250053</v>
      </c>
      <c r="L678" s="90">
        <f t="shared" si="21"/>
        <v>7.3816759466940596</v>
      </c>
      <c r="M678" s="106">
        <f>IFERROR(K678/VLOOKUP(H678,Table1[[#All],[DRG]:[Adjusted Cost]],8,0),0)</f>
        <v>2.6131894449798007E-2</v>
      </c>
    </row>
    <row r="679" spans="8:13">
      <c r="H679" s="20">
        <f t="shared" si="20"/>
        <v>164103</v>
      </c>
      <c r="I679" s="21" t="s">
        <v>1466</v>
      </c>
      <c r="J679" s="89">
        <v>418.28467395833331</v>
      </c>
      <c r="K679" s="89">
        <v>520.00066192994257</v>
      </c>
      <c r="L679" s="89">
        <f t="shared" si="21"/>
        <v>101.71598797160925</v>
      </c>
      <c r="M679" s="105">
        <f>IFERROR(K679/VLOOKUP(H679,Table1[[#All],[DRG]:[Adjusted Cost]],8,0),0)</f>
        <v>4.3867899512010769E-2</v>
      </c>
    </row>
    <row r="680" spans="8:13">
      <c r="H680" s="20">
        <f t="shared" si="20"/>
        <v>164111</v>
      </c>
      <c r="I680" s="21" t="s">
        <v>1467</v>
      </c>
      <c r="J680" s="90">
        <v>262.69294827586208</v>
      </c>
      <c r="K680" s="90">
        <v>262.69294827586208</v>
      </c>
      <c r="L680" s="90">
        <f t="shared" si="21"/>
        <v>0</v>
      </c>
      <c r="M680" s="106">
        <f>IFERROR(K680/VLOOKUP(H680,Table1[[#All],[DRG]:[Adjusted Cost]],8,0),0)</f>
        <v>1.6856601028862758E-2</v>
      </c>
    </row>
    <row r="681" spans="8:13">
      <c r="H681" s="20">
        <f t="shared" si="20"/>
        <v>164112</v>
      </c>
      <c r="I681" s="21" t="s">
        <v>1468</v>
      </c>
      <c r="J681" s="89">
        <v>266.82692307692309</v>
      </c>
      <c r="K681" s="89">
        <v>281.9112321255547</v>
      </c>
      <c r="L681" s="89">
        <f t="shared" si="21"/>
        <v>15.08430904863161</v>
      </c>
      <c r="M681" s="105">
        <f>IFERROR(K681/VLOOKUP(H681,Table1[[#All],[DRG]:[Adjusted Cost]],8,0),0)</f>
        <v>2.0973640453547406E-2</v>
      </c>
    </row>
    <row r="682" spans="8:13">
      <c r="H682" s="20">
        <f t="shared" si="20"/>
        <v>164113</v>
      </c>
      <c r="I682" s="21" t="s">
        <v>1469</v>
      </c>
      <c r="J682" s="90">
        <v>954.50906341463406</v>
      </c>
      <c r="K682" s="90">
        <v>1015.7268416114706</v>
      </c>
      <c r="L682" s="90">
        <f t="shared" si="21"/>
        <v>61.217778196836548</v>
      </c>
      <c r="M682" s="106">
        <f>IFERROR(K682/VLOOKUP(H682,Table1[[#All],[DRG]:[Adjusted Cost]],8,0),0)</f>
        <v>5.1262513890957505E-2</v>
      </c>
    </row>
    <row r="683" spans="8:13">
      <c r="H683" s="20">
        <f t="shared" si="20"/>
        <v>164121</v>
      </c>
      <c r="I683" s="21" t="s">
        <v>1470</v>
      </c>
      <c r="J683" s="89">
        <v>471.0431654676259</v>
      </c>
      <c r="K683" s="89">
        <v>471.0431654676259</v>
      </c>
      <c r="L683" s="89">
        <f t="shared" si="21"/>
        <v>0</v>
      </c>
      <c r="M683" s="105">
        <f>IFERROR(K683/VLOOKUP(H683,Table1[[#All],[DRG]:[Adjusted Cost]],8,0),0)</f>
        <v>9.5566020805416221E-2</v>
      </c>
    </row>
    <row r="684" spans="8:13">
      <c r="H684" s="20">
        <f t="shared" si="20"/>
        <v>164122</v>
      </c>
      <c r="I684" s="21" t="s">
        <v>1471</v>
      </c>
      <c r="J684" s="90">
        <v>548.07692307692309</v>
      </c>
      <c r="K684" s="90">
        <v>548.07692307692309</v>
      </c>
      <c r="L684" s="90">
        <f t="shared" si="21"/>
        <v>0</v>
      </c>
      <c r="M684" s="106">
        <f>IFERROR(K684/VLOOKUP(H684,Table1[[#All],[DRG]:[Adjusted Cost]],8,0),0)</f>
        <v>0.10834087974535631</v>
      </c>
    </row>
    <row r="685" spans="8:13">
      <c r="H685" s="20">
        <f t="shared" si="20"/>
        <v>164123</v>
      </c>
      <c r="I685" s="21" t="s">
        <v>1472</v>
      </c>
      <c r="J685" s="89">
        <v>1311.6666666666667</v>
      </c>
      <c r="K685" s="89">
        <v>1433.8880892698571</v>
      </c>
      <c r="L685" s="89">
        <f t="shared" si="21"/>
        <v>122.22142260319038</v>
      </c>
      <c r="M685" s="105">
        <f>IFERROR(K685/VLOOKUP(H685,Table1[[#All],[DRG]:[Adjusted Cost]],8,0),0)</f>
        <v>0.11273299213326242</v>
      </c>
    </row>
    <row r="686" spans="8:13">
      <c r="H686" s="20">
        <f t="shared" si="20"/>
        <v>164131</v>
      </c>
      <c r="I686" s="21" t="s">
        <v>1473</v>
      </c>
      <c r="J686" s="90">
        <v>917.08864503012057</v>
      </c>
      <c r="K686" s="90">
        <v>917.08864503012057</v>
      </c>
      <c r="L686" s="90">
        <f t="shared" si="21"/>
        <v>0</v>
      </c>
      <c r="M686" s="106">
        <f>IFERROR(K686/VLOOKUP(H686,Table1[[#All],[DRG]:[Adjusted Cost]],8,0),0)</f>
        <v>0.24685790526340146</v>
      </c>
    </row>
    <row r="687" spans="8:13">
      <c r="H687" s="20">
        <f t="shared" si="20"/>
        <v>164132</v>
      </c>
      <c r="I687" s="21" t="s">
        <v>1474</v>
      </c>
      <c r="J687" s="89">
        <v>1068.8053351449275</v>
      </c>
      <c r="K687" s="89">
        <v>1068.8053351449275</v>
      </c>
      <c r="L687" s="89">
        <f t="shared" si="21"/>
        <v>0</v>
      </c>
      <c r="M687" s="105">
        <f>IFERROR(K687/VLOOKUP(H687,Table1[[#All],[DRG]:[Adjusted Cost]],8,0),0)</f>
        <v>0.1874919263654162</v>
      </c>
    </row>
    <row r="688" spans="8:13">
      <c r="H688" s="20">
        <f t="shared" si="20"/>
        <v>164133</v>
      </c>
      <c r="I688" s="21" t="s">
        <v>1475</v>
      </c>
      <c r="J688" s="90">
        <v>1071.2903761111111</v>
      </c>
      <c r="K688" s="90">
        <v>1337.6499961186021</v>
      </c>
      <c r="L688" s="90">
        <f t="shared" si="21"/>
        <v>266.359620007491</v>
      </c>
      <c r="M688" s="106">
        <f>IFERROR(K688/VLOOKUP(H688,Table1[[#All],[DRG]:[Adjusted Cost]],8,0),0)</f>
        <v>0.16071332911073413</v>
      </c>
    </row>
    <row r="689" spans="8:13">
      <c r="H689" s="20">
        <f t="shared" si="20"/>
        <v>164141</v>
      </c>
      <c r="I689" s="21" t="s">
        <v>1476</v>
      </c>
      <c r="J689" s="89">
        <v>74.126162499999992</v>
      </c>
      <c r="K689" s="89">
        <v>74.126162499999992</v>
      </c>
      <c r="L689" s="89">
        <f t="shared" si="21"/>
        <v>0</v>
      </c>
      <c r="M689" s="105">
        <f>IFERROR(K689/VLOOKUP(H689,Table1[[#All],[DRG]:[Adjusted Cost]],8,0),0)</f>
        <v>1.6836230663373575E-2</v>
      </c>
    </row>
    <row r="690" spans="8:13">
      <c r="H690" s="20">
        <f t="shared" si="20"/>
        <v>164142</v>
      </c>
      <c r="I690" s="21" t="s">
        <v>1477</v>
      </c>
      <c r="J690" s="90">
        <v>180.31914893617022</v>
      </c>
      <c r="K690" s="90">
        <v>203.18825515210537</v>
      </c>
      <c r="L690" s="90">
        <f t="shared" si="21"/>
        <v>22.869106215935147</v>
      </c>
      <c r="M690" s="106">
        <f>IFERROR(K690/VLOOKUP(H690,Table1[[#All],[DRG]:[Adjusted Cost]],8,0),0)</f>
        <v>3.3249052639992796E-2</v>
      </c>
    </row>
    <row r="691" spans="8:13">
      <c r="H691" s="20">
        <f t="shared" si="20"/>
        <v>164143</v>
      </c>
      <c r="I691" s="21" t="s">
        <v>1478</v>
      </c>
      <c r="J691" s="89">
        <v>179.17222962962964</v>
      </c>
      <c r="K691" s="89">
        <v>354.40802415724596</v>
      </c>
      <c r="L691" s="89">
        <f t="shared" si="21"/>
        <v>175.23579452761632</v>
      </c>
      <c r="M691" s="105">
        <f>IFERROR(K691/VLOOKUP(H691,Table1[[#All],[DRG]:[Adjusted Cost]],8,0),0)</f>
        <v>3.8370930915782871E-2</v>
      </c>
    </row>
    <row r="692" spans="8:13">
      <c r="H692" s="20">
        <f t="shared" si="20"/>
        <v>174101</v>
      </c>
      <c r="I692" s="21" t="s">
        <v>1479</v>
      </c>
      <c r="J692" s="90">
        <v>961.51099090909088</v>
      </c>
      <c r="K692" s="90">
        <v>1012.233321652677</v>
      </c>
      <c r="L692" s="90">
        <f t="shared" si="21"/>
        <v>50.722330743586099</v>
      </c>
      <c r="M692" s="106">
        <f>IFERROR(K692/VLOOKUP(H692,Table1[[#All],[DRG]:[Adjusted Cost]],8,0),0)</f>
        <v>0.11595638133407975</v>
      </c>
    </row>
    <row r="693" spans="8:13">
      <c r="H693" s="20">
        <f t="shared" si="20"/>
        <v>174102</v>
      </c>
      <c r="I693" s="21" t="s">
        <v>1480</v>
      </c>
      <c r="J693" s="89">
        <v>1384.090909090909</v>
      </c>
      <c r="K693" s="89">
        <v>1897.6907415754997</v>
      </c>
      <c r="L693" s="89">
        <f t="shared" si="21"/>
        <v>513.59983248459071</v>
      </c>
      <c r="M693" s="105">
        <f>IFERROR(K693/VLOOKUP(H693,Table1[[#All],[DRG]:[Adjusted Cost]],8,0),0)</f>
        <v>5.9042627997548086E-2</v>
      </c>
    </row>
    <row r="694" spans="8:13">
      <c r="H694" s="20">
        <f t="shared" si="20"/>
        <v>174103</v>
      </c>
      <c r="I694" s="21" t="s">
        <v>1481</v>
      </c>
      <c r="J694" s="90">
        <v>7759.1473793650785</v>
      </c>
      <c r="K694" s="90">
        <v>8027.6462789993739</v>
      </c>
      <c r="L694" s="90">
        <f t="shared" si="21"/>
        <v>268.49889963429541</v>
      </c>
      <c r="M694" s="106">
        <f>IFERROR(K694/VLOOKUP(H694,Table1[[#All],[DRG]:[Adjusted Cost]],8,0),0)</f>
        <v>8.4954635500970835E-2</v>
      </c>
    </row>
    <row r="695" spans="8:13">
      <c r="H695" s="20">
        <f t="shared" si="20"/>
        <v>174111</v>
      </c>
      <c r="I695" s="21" t="s">
        <v>1482</v>
      </c>
      <c r="J695" s="89">
        <v>91.981132075471692</v>
      </c>
      <c r="K695" s="89">
        <v>128.13736269040501</v>
      </c>
      <c r="L695" s="89">
        <f t="shared" si="21"/>
        <v>36.156230614933321</v>
      </c>
      <c r="M695" s="105">
        <f>IFERROR(K695/VLOOKUP(H695,Table1[[#All],[DRG]:[Adjusted Cost]],8,0),0)</f>
        <v>1.1471351922790626E-2</v>
      </c>
    </row>
    <row r="696" spans="8:13">
      <c r="H696" s="20">
        <f t="shared" si="20"/>
        <v>174112</v>
      </c>
      <c r="I696" s="21" t="s">
        <v>1483</v>
      </c>
      <c r="J696" s="90">
        <v>146.44398947368421</v>
      </c>
      <c r="K696" s="90">
        <v>163.94165985295049</v>
      </c>
      <c r="L696" s="90">
        <f t="shared" si="21"/>
        <v>17.497670379266282</v>
      </c>
      <c r="M696" s="106">
        <f>IFERROR(K696/VLOOKUP(H696,Table1[[#All],[DRG]:[Adjusted Cost]],8,0),0)</f>
        <v>1.5404373619090051E-2</v>
      </c>
    </row>
    <row r="697" spans="8:13">
      <c r="H697" s="20">
        <f t="shared" si="20"/>
        <v>174113</v>
      </c>
      <c r="I697" s="21" t="s">
        <v>1484</v>
      </c>
      <c r="J697" s="89">
        <v>1073.2255425925925</v>
      </c>
      <c r="K697" s="89">
        <v>1223.1539992079868</v>
      </c>
      <c r="L697" s="89">
        <f t="shared" si="21"/>
        <v>149.92845661539423</v>
      </c>
      <c r="M697" s="105">
        <f>IFERROR(K697/VLOOKUP(H697,Table1[[#All],[DRG]:[Adjusted Cost]],8,0),0)</f>
        <v>4.0818343612354667E-2</v>
      </c>
    </row>
    <row r="698" spans="8:13">
      <c r="H698" s="20">
        <f t="shared" si="20"/>
        <v>174121</v>
      </c>
      <c r="I698" s="21" t="s">
        <v>1485</v>
      </c>
      <c r="J698" s="90">
        <v>825</v>
      </c>
      <c r="K698" s="90">
        <v>1289.0435416666667</v>
      </c>
      <c r="L698" s="90">
        <f t="shared" si="21"/>
        <v>464.04354166666667</v>
      </c>
      <c r="M698" s="106">
        <f>IFERROR(K698/VLOOKUP(H698,Table1[[#All],[DRG]:[Adjusted Cost]],8,0),0)</f>
        <v>0.22885305224933716</v>
      </c>
    </row>
    <row r="699" spans="8:13">
      <c r="H699" s="20">
        <f t="shared" si="20"/>
        <v>174122</v>
      </c>
      <c r="I699" s="21" t="s">
        <v>1486</v>
      </c>
      <c r="J699" s="89">
        <v>0</v>
      </c>
      <c r="K699" s="89">
        <v>0</v>
      </c>
      <c r="L699" s="89">
        <f t="shared" si="21"/>
        <v>0</v>
      </c>
      <c r="M699" s="105">
        <f>IFERROR(K699/VLOOKUP(H699,Table1[[#All],[DRG]:[Adjusted Cost]],8,0),0)</f>
        <v>0</v>
      </c>
    </row>
    <row r="700" spans="8:13">
      <c r="H700" s="20">
        <f t="shared" si="20"/>
        <v>174123</v>
      </c>
      <c r="I700" s="21" t="s">
        <v>1487</v>
      </c>
      <c r="J700" s="90">
        <v>0</v>
      </c>
      <c r="K700" s="90">
        <v>0</v>
      </c>
      <c r="L700" s="90">
        <f t="shared" si="21"/>
        <v>0</v>
      </c>
      <c r="M700" s="106">
        <f>IFERROR(K700/VLOOKUP(H700,Table1[[#All],[DRG]:[Adjusted Cost]],8,0),0)</f>
        <v>0</v>
      </c>
    </row>
    <row r="701" spans="8:13">
      <c r="H701" s="20">
        <f t="shared" si="20"/>
        <v>174131</v>
      </c>
      <c r="I701" s="21" t="s">
        <v>1488</v>
      </c>
      <c r="J701" s="89">
        <v>29.005151091703055</v>
      </c>
      <c r="K701" s="89">
        <v>29.005151091703055</v>
      </c>
      <c r="L701" s="89">
        <f t="shared" si="21"/>
        <v>0</v>
      </c>
      <c r="M701" s="105">
        <f>IFERROR(K701/VLOOKUP(H701,Table1[[#All],[DRG]:[Adjusted Cost]],8,0),0)</f>
        <v>4.2929552143666167E-3</v>
      </c>
    </row>
    <row r="702" spans="8:13">
      <c r="H702" s="20">
        <f t="shared" si="20"/>
        <v>174132</v>
      </c>
      <c r="I702" s="21" t="s">
        <v>1489</v>
      </c>
      <c r="J702" s="90">
        <v>166.43935768025082</v>
      </c>
      <c r="K702" s="90">
        <v>209.63299907205456</v>
      </c>
      <c r="L702" s="90">
        <f t="shared" si="21"/>
        <v>43.193641391803737</v>
      </c>
      <c r="M702" s="106">
        <f>IFERROR(K702/VLOOKUP(H702,Table1[[#All],[DRG]:[Adjusted Cost]],8,0),0)</f>
        <v>2.1465558356814563E-2</v>
      </c>
    </row>
    <row r="703" spans="8:13">
      <c r="H703" s="20">
        <f t="shared" si="20"/>
        <v>174133</v>
      </c>
      <c r="I703" s="21" t="s">
        <v>1490</v>
      </c>
      <c r="J703" s="89">
        <v>1262.9330886639677</v>
      </c>
      <c r="K703" s="89">
        <v>1297.7694915874902</v>
      </c>
      <c r="L703" s="89">
        <f t="shared" si="21"/>
        <v>34.836402923522428</v>
      </c>
      <c r="M703" s="105">
        <f>IFERROR(K703/VLOOKUP(H703,Table1[[#All],[DRG]:[Adjusted Cost]],8,0),0)</f>
        <v>8.6527271305717829E-2</v>
      </c>
    </row>
    <row r="704" spans="8:13">
      <c r="H704" s="20">
        <f t="shared" si="20"/>
        <v>174141</v>
      </c>
      <c r="I704" s="21" t="s">
        <v>1491</v>
      </c>
      <c r="J704" s="90">
        <v>731.25</v>
      </c>
      <c r="K704" s="90">
        <v>758.90831289218477</v>
      </c>
      <c r="L704" s="90">
        <f t="shared" si="21"/>
        <v>27.658312892184767</v>
      </c>
      <c r="M704" s="106">
        <f>IFERROR(K704/VLOOKUP(H704,Table1[[#All],[DRG]:[Adjusted Cost]],8,0),0)</f>
        <v>8.1987998728245345E-2</v>
      </c>
    </row>
    <row r="705" spans="8:13">
      <c r="H705" s="20">
        <f t="shared" si="20"/>
        <v>174142</v>
      </c>
      <c r="I705" s="21" t="s">
        <v>1492</v>
      </c>
      <c r="J705" s="89">
        <v>225</v>
      </c>
      <c r="K705" s="89">
        <v>225</v>
      </c>
      <c r="L705" s="89">
        <f t="shared" si="21"/>
        <v>0</v>
      </c>
      <c r="M705" s="105">
        <f>IFERROR(K705/VLOOKUP(H705,Table1[[#All],[DRG]:[Adjusted Cost]],8,0),0)</f>
        <v>2.475872251995153E-2</v>
      </c>
    </row>
    <row r="706" spans="8:13">
      <c r="H706" s="20">
        <f t="shared" si="20"/>
        <v>174143</v>
      </c>
      <c r="I706" s="21" t="s">
        <v>1493</v>
      </c>
      <c r="J706" s="90">
        <v>137.5</v>
      </c>
      <c r="K706" s="90">
        <v>137.5</v>
      </c>
      <c r="L706" s="90">
        <f t="shared" si="21"/>
        <v>0</v>
      </c>
      <c r="M706" s="106">
        <f>IFERROR(K706/VLOOKUP(H706,Table1[[#All],[DRG]:[Adjusted Cost]],8,0),0)</f>
        <v>5.3165975794896127E-3</v>
      </c>
    </row>
    <row r="707" spans="8:13">
      <c r="H707" s="20">
        <f t="shared" si="20"/>
        <v>184101</v>
      </c>
      <c r="I707" s="21" t="s">
        <v>1494</v>
      </c>
      <c r="J707" s="89">
        <v>3.3277733333333335</v>
      </c>
      <c r="K707" s="89">
        <v>3.3277733333333335</v>
      </c>
      <c r="L707" s="89">
        <f t="shared" si="21"/>
        <v>0</v>
      </c>
      <c r="M707" s="105">
        <f>IFERROR(K707/VLOOKUP(H707,Table1[[#All],[DRG]:[Adjusted Cost]],8,0),0)</f>
        <v>7.3245496233809897E-4</v>
      </c>
    </row>
    <row r="708" spans="8:13">
      <c r="H708" s="20">
        <f t="shared" si="20"/>
        <v>184102</v>
      </c>
      <c r="I708" s="21" t="s">
        <v>1495</v>
      </c>
      <c r="J708" s="90">
        <v>115.54552448979592</v>
      </c>
      <c r="K708" s="90">
        <v>115.54552448979592</v>
      </c>
      <c r="L708" s="90">
        <f t="shared" si="21"/>
        <v>0</v>
      </c>
      <c r="M708" s="106">
        <f>IFERROR(K708/VLOOKUP(H708,Table1[[#All],[DRG]:[Adjusted Cost]],8,0),0)</f>
        <v>1.2924465205504766E-2</v>
      </c>
    </row>
    <row r="709" spans="8:13">
      <c r="H709" s="20">
        <f t="shared" si="20"/>
        <v>184103</v>
      </c>
      <c r="I709" s="21" t="s">
        <v>1496</v>
      </c>
      <c r="J709" s="89">
        <v>1284.479950447761</v>
      </c>
      <c r="K709" s="89">
        <v>1637.0883204034367</v>
      </c>
      <c r="L709" s="89">
        <f t="shared" si="21"/>
        <v>352.6083699556757</v>
      </c>
      <c r="M709" s="105">
        <f>IFERROR(K709/VLOOKUP(H709,Table1[[#All],[DRG]:[Adjusted Cost]],8,0),0)</f>
        <v>5.7172034814292408E-2</v>
      </c>
    </row>
    <row r="710" spans="8:13">
      <c r="H710" s="20">
        <f t="shared" si="20"/>
        <v>184111</v>
      </c>
      <c r="I710" s="21" t="s">
        <v>1497</v>
      </c>
      <c r="J710" s="90">
        <v>41.393734482758617</v>
      </c>
      <c r="K710" s="90">
        <v>41.393734482758617</v>
      </c>
      <c r="L710" s="90">
        <f t="shared" si="21"/>
        <v>0</v>
      </c>
      <c r="M710" s="106">
        <f>IFERROR(K710/VLOOKUP(H710,Table1[[#All],[DRG]:[Adjusted Cost]],8,0),0)</f>
        <v>8.7121871949039486E-3</v>
      </c>
    </row>
    <row r="711" spans="8:13">
      <c r="H711" s="20">
        <f t="shared" si="20"/>
        <v>184112</v>
      </c>
      <c r="I711" s="21" t="s">
        <v>1498</v>
      </c>
      <c r="J711" s="89">
        <v>1.7747999999999999</v>
      </c>
      <c r="K711" s="89">
        <v>12.347767359078984</v>
      </c>
      <c r="L711" s="89">
        <f t="shared" si="21"/>
        <v>10.572967359078984</v>
      </c>
      <c r="M711" s="105">
        <f>IFERROR(K711/VLOOKUP(H711,Table1[[#All],[DRG]:[Adjusted Cost]],8,0),0)</f>
        <v>1.5966988833213283E-3</v>
      </c>
    </row>
    <row r="712" spans="8:13">
      <c r="H712" s="20">
        <f t="shared" si="20"/>
        <v>184113</v>
      </c>
      <c r="I712" s="21" t="s">
        <v>1499</v>
      </c>
      <c r="J712" s="90">
        <v>523.26479638554213</v>
      </c>
      <c r="K712" s="90">
        <v>1013.6121101797038</v>
      </c>
      <c r="L712" s="90">
        <f t="shared" si="21"/>
        <v>490.34731379416166</v>
      </c>
      <c r="M712" s="106">
        <f>IFERROR(K712/VLOOKUP(H712,Table1[[#All],[DRG]:[Adjusted Cost]],8,0),0)</f>
        <v>3.6290872649546627E-2</v>
      </c>
    </row>
    <row r="713" spans="8:13">
      <c r="H713" s="20">
        <f t="shared" si="20"/>
        <v>184121</v>
      </c>
      <c r="I713" s="21" t="s">
        <v>1500</v>
      </c>
      <c r="J713" s="89">
        <v>67.932524309392264</v>
      </c>
      <c r="K713" s="89">
        <v>67.932524309392264</v>
      </c>
      <c r="L713" s="89">
        <f t="shared" si="21"/>
        <v>0</v>
      </c>
      <c r="M713" s="105">
        <f>IFERROR(K713/VLOOKUP(H713,Table1[[#All],[DRG]:[Adjusted Cost]],8,0),0)</f>
        <v>2.7450214456258639E-2</v>
      </c>
    </row>
    <row r="714" spans="8:13">
      <c r="H714" s="20">
        <f t="shared" si="20"/>
        <v>184122</v>
      </c>
      <c r="I714" s="21" t="s">
        <v>1501</v>
      </c>
      <c r="J714" s="90">
        <v>116.77281710526316</v>
      </c>
      <c r="K714" s="90">
        <v>116.77281710526316</v>
      </c>
      <c r="L714" s="90">
        <f t="shared" si="21"/>
        <v>0</v>
      </c>
      <c r="M714" s="106">
        <f>IFERROR(K714/VLOOKUP(H714,Table1[[#All],[DRG]:[Adjusted Cost]],8,0),0)</f>
        <v>3.0223702937430801E-2</v>
      </c>
    </row>
    <row r="715" spans="8:13">
      <c r="H715" s="20">
        <f t="shared" si="20"/>
        <v>184123</v>
      </c>
      <c r="I715" s="21" t="s">
        <v>1502</v>
      </c>
      <c r="J715" s="89">
        <v>79.415367499999988</v>
      </c>
      <c r="K715" s="89">
        <v>79.415367499999988</v>
      </c>
      <c r="L715" s="89">
        <f t="shared" si="21"/>
        <v>0</v>
      </c>
      <c r="M715" s="105">
        <f>IFERROR(K715/VLOOKUP(H715,Table1[[#All],[DRG]:[Adjusted Cost]],8,0),0)</f>
        <v>1.9553186677717906E-2</v>
      </c>
    </row>
    <row r="716" spans="8:13">
      <c r="H716" s="20">
        <f t="shared" ref="H716:H779" si="22">VALUE(I716)</f>
        <v>184131</v>
      </c>
      <c r="I716" s="21" t="s">
        <v>1503</v>
      </c>
      <c r="J716" s="90">
        <v>52.046800000000005</v>
      </c>
      <c r="K716" s="90">
        <v>52.046800000000005</v>
      </c>
      <c r="L716" s="90">
        <f t="shared" ref="L716:L779" si="23">K716-J716</f>
        <v>0</v>
      </c>
      <c r="M716" s="106">
        <f>IFERROR(K716/VLOOKUP(H716,Table1[[#All],[DRG]:[Adjusted Cost]],8,0),0)</f>
        <v>1.3908365903953328E-2</v>
      </c>
    </row>
    <row r="717" spans="8:13">
      <c r="H717" s="20">
        <f t="shared" si="22"/>
        <v>184132</v>
      </c>
      <c r="I717" s="21" t="s">
        <v>1504</v>
      </c>
      <c r="J717" s="89">
        <v>57.920826760563394</v>
      </c>
      <c r="K717" s="89">
        <v>57.920826760563394</v>
      </c>
      <c r="L717" s="89">
        <f t="shared" si="23"/>
        <v>0</v>
      </c>
      <c r="M717" s="105">
        <f>IFERROR(K717/VLOOKUP(H717,Table1[[#All],[DRG]:[Adjusted Cost]],8,0),0)</f>
        <v>1.1655272186975827E-2</v>
      </c>
    </row>
    <row r="718" spans="8:13">
      <c r="H718" s="20">
        <f t="shared" si="22"/>
        <v>184133</v>
      </c>
      <c r="I718" s="21" t="s">
        <v>1505</v>
      </c>
      <c r="J718" s="90">
        <v>279.46919069767443</v>
      </c>
      <c r="K718" s="90">
        <v>397.23120244546516</v>
      </c>
      <c r="L718" s="90">
        <f t="shared" si="23"/>
        <v>117.76201174779072</v>
      </c>
      <c r="M718" s="106">
        <f>IFERROR(K718/VLOOKUP(H718,Table1[[#All],[DRG]:[Adjusted Cost]],8,0),0)</f>
        <v>4.2446851906974621E-2</v>
      </c>
    </row>
    <row r="719" spans="8:13">
      <c r="H719" s="20">
        <f t="shared" si="22"/>
        <v>184141</v>
      </c>
      <c r="I719" s="21" t="s">
        <v>1506</v>
      </c>
      <c r="J719" s="89">
        <v>154.93686116910234</v>
      </c>
      <c r="K719" s="89">
        <v>360.08929083828656</v>
      </c>
      <c r="L719" s="89">
        <f t="shared" si="23"/>
        <v>205.15242966918422</v>
      </c>
      <c r="M719" s="105">
        <f>IFERROR(K719/VLOOKUP(H719,Table1[[#All],[DRG]:[Adjusted Cost]],8,0),0)</f>
        <v>0.1138618423703746</v>
      </c>
    </row>
    <row r="720" spans="8:13">
      <c r="H720" s="20">
        <f t="shared" si="22"/>
        <v>184142</v>
      </c>
      <c r="I720" s="21" t="s">
        <v>1507</v>
      </c>
      <c r="J720" s="90">
        <v>91.043485106382974</v>
      </c>
      <c r="K720" s="90">
        <v>91.043485106382974</v>
      </c>
      <c r="L720" s="90">
        <f t="shared" si="23"/>
        <v>0</v>
      </c>
      <c r="M720" s="106">
        <f>IFERROR(K720/VLOOKUP(H720,Table1[[#All],[DRG]:[Adjusted Cost]],8,0),0)</f>
        <v>1.8775669040857298E-2</v>
      </c>
    </row>
    <row r="721" spans="8:13">
      <c r="H721" s="20">
        <f t="shared" si="22"/>
        <v>184143</v>
      </c>
      <c r="I721" s="21" t="s">
        <v>1508</v>
      </c>
      <c r="J721" s="89">
        <v>100.81298141025638</v>
      </c>
      <c r="K721" s="89">
        <v>157.59405289071833</v>
      </c>
      <c r="L721" s="89">
        <f t="shared" si="23"/>
        <v>56.781071480461947</v>
      </c>
      <c r="M721" s="105">
        <f>IFERROR(K721/VLOOKUP(H721,Table1[[#All],[DRG]:[Adjusted Cost]],8,0),0)</f>
        <v>1.8194898647838579E-2</v>
      </c>
    </row>
    <row r="722" spans="8:13">
      <c r="H722" s="20">
        <f t="shared" si="22"/>
        <v>184151</v>
      </c>
      <c r="I722" s="21" t="s">
        <v>1509</v>
      </c>
      <c r="J722" s="90">
        <v>0</v>
      </c>
      <c r="K722" s="90">
        <v>0</v>
      </c>
      <c r="L722" s="90">
        <f t="shared" si="23"/>
        <v>0</v>
      </c>
      <c r="M722" s="106">
        <f>IFERROR(K722/VLOOKUP(H722,Table1[[#All],[DRG]:[Adjusted Cost]],8,0),0)</f>
        <v>0</v>
      </c>
    </row>
    <row r="723" spans="8:13">
      <c r="H723" s="20">
        <f t="shared" si="22"/>
        <v>184152</v>
      </c>
      <c r="I723" s="21" t="s">
        <v>1510</v>
      </c>
      <c r="J723" s="89">
        <v>0</v>
      </c>
      <c r="K723" s="89">
        <v>0</v>
      </c>
      <c r="L723" s="89">
        <f t="shared" si="23"/>
        <v>0</v>
      </c>
      <c r="M723" s="105">
        <f>IFERROR(K723/VLOOKUP(H723,Table1[[#All],[DRG]:[Adjusted Cost]],8,0),0)</f>
        <v>0</v>
      </c>
    </row>
    <row r="724" spans="8:13">
      <c r="H724" s="20">
        <f t="shared" si="22"/>
        <v>184153</v>
      </c>
      <c r="I724" s="21" t="s">
        <v>1511</v>
      </c>
      <c r="J724" s="90">
        <v>825</v>
      </c>
      <c r="K724" s="90">
        <v>825</v>
      </c>
      <c r="L724" s="90">
        <f t="shared" si="23"/>
        <v>0</v>
      </c>
      <c r="M724" s="106">
        <f>IFERROR(K724/VLOOKUP(H724,Table1[[#All],[DRG]:[Adjusted Cost]],8,0),0)</f>
        <v>1.295888064781003E-2</v>
      </c>
    </row>
    <row r="725" spans="8:13">
      <c r="H725" s="20">
        <f t="shared" si="22"/>
        <v>194101</v>
      </c>
      <c r="I725" s="21" t="s">
        <v>1512</v>
      </c>
      <c r="J725" s="89">
        <v>0</v>
      </c>
      <c r="K725" s="89">
        <v>0</v>
      </c>
      <c r="L725" s="89">
        <f t="shared" si="23"/>
        <v>0</v>
      </c>
      <c r="M725" s="105">
        <f>IFERROR(K725/VLOOKUP(H725,Table1[[#All],[DRG]:[Adjusted Cost]],8,0),0)</f>
        <v>0</v>
      </c>
    </row>
    <row r="726" spans="8:13">
      <c r="H726" s="20">
        <f t="shared" si="22"/>
        <v>194102</v>
      </c>
      <c r="I726" s="21" t="s">
        <v>1513</v>
      </c>
      <c r="J726" s="90">
        <v>0</v>
      </c>
      <c r="K726" s="90">
        <v>0</v>
      </c>
      <c r="L726" s="90">
        <f t="shared" si="23"/>
        <v>0</v>
      </c>
      <c r="M726" s="106">
        <f>IFERROR(K726/VLOOKUP(H726,Table1[[#All],[DRG]:[Adjusted Cost]],8,0),0)</f>
        <v>0</v>
      </c>
    </row>
    <row r="727" spans="8:13">
      <c r="H727" s="20">
        <f t="shared" si="22"/>
        <v>194103</v>
      </c>
      <c r="I727" s="21" t="s">
        <v>1514</v>
      </c>
      <c r="J727" s="89">
        <v>0</v>
      </c>
      <c r="K727" s="89">
        <v>0</v>
      </c>
      <c r="L727" s="89">
        <f t="shared" si="23"/>
        <v>0</v>
      </c>
      <c r="M727" s="105">
        <f>IFERROR(K727/VLOOKUP(H727,Table1[[#All],[DRG]:[Adjusted Cost]],8,0),0)</f>
        <v>0</v>
      </c>
    </row>
    <row r="728" spans="8:13">
      <c r="H728" s="20">
        <f t="shared" si="22"/>
        <v>194111</v>
      </c>
      <c r="I728" s="21" t="s">
        <v>1515</v>
      </c>
      <c r="J728" s="90">
        <v>0</v>
      </c>
      <c r="K728" s="90">
        <v>0</v>
      </c>
      <c r="L728" s="90">
        <f t="shared" si="23"/>
        <v>0</v>
      </c>
      <c r="M728" s="106">
        <f>IFERROR(K728/VLOOKUP(H728,Table1[[#All],[DRG]:[Adjusted Cost]],8,0),0)</f>
        <v>0</v>
      </c>
    </row>
    <row r="729" spans="8:13">
      <c r="H729" s="20">
        <f t="shared" si="22"/>
        <v>194112</v>
      </c>
      <c r="I729" s="21" t="s">
        <v>1516</v>
      </c>
      <c r="J729" s="89">
        <v>0</v>
      </c>
      <c r="K729" s="89">
        <v>0</v>
      </c>
      <c r="L729" s="89">
        <f t="shared" si="23"/>
        <v>0</v>
      </c>
      <c r="M729" s="105">
        <f>IFERROR(K729/VLOOKUP(H729,Table1[[#All],[DRG]:[Adjusted Cost]],8,0),0)</f>
        <v>0</v>
      </c>
    </row>
    <row r="730" spans="8:13">
      <c r="H730" s="20">
        <f t="shared" si="22"/>
        <v>194113</v>
      </c>
      <c r="I730" s="21" t="s">
        <v>1517</v>
      </c>
      <c r="J730" s="90">
        <v>0</v>
      </c>
      <c r="K730" s="90">
        <v>0</v>
      </c>
      <c r="L730" s="90">
        <f t="shared" si="23"/>
        <v>0</v>
      </c>
      <c r="M730" s="106">
        <f>IFERROR(K730/VLOOKUP(H730,Table1[[#All],[DRG]:[Adjusted Cost]],8,0),0)</f>
        <v>0</v>
      </c>
    </row>
    <row r="731" spans="8:13">
      <c r="H731" s="20">
        <f t="shared" si="22"/>
        <v>194121</v>
      </c>
      <c r="I731" s="21" t="s">
        <v>1518</v>
      </c>
      <c r="J731" s="89">
        <v>0</v>
      </c>
      <c r="K731" s="89">
        <v>0</v>
      </c>
      <c r="L731" s="89">
        <f t="shared" si="23"/>
        <v>0</v>
      </c>
      <c r="M731" s="105">
        <f>IFERROR(K731/VLOOKUP(H731,Table1[[#All],[DRG]:[Adjusted Cost]],8,0),0)</f>
        <v>0</v>
      </c>
    </row>
    <row r="732" spans="8:13">
      <c r="H732" s="20">
        <f t="shared" si="22"/>
        <v>194122</v>
      </c>
      <c r="I732" s="21" t="s">
        <v>1519</v>
      </c>
      <c r="J732" s="90">
        <v>0</v>
      </c>
      <c r="K732" s="90">
        <v>0</v>
      </c>
      <c r="L732" s="90">
        <f t="shared" si="23"/>
        <v>0</v>
      </c>
      <c r="M732" s="106">
        <f>IFERROR(K732/VLOOKUP(H732,Table1[[#All],[DRG]:[Adjusted Cost]],8,0),0)</f>
        <v>0</v>
      </c>
    </row>
    <row r="733" spans="8:13">
      <c r="H733" s="20">
        <f t="shared" si="22"/>
        <v>194123</v>
      </c>
      <c r="I733" s="21" t="s">
        <v>1633</v>
      </c>
      <c r="J733" s="89">
        <v>0</v>
      </c>
      <c r="K733" s="89">
        <v>0</v>
      </c>
      <c r="L733" s="89">
        <f t="shared" si="23"/>
        <v>0</v>
      </c>
      <c r="M733" s="105">
        <f>IFERROR(K733/VLOOKUP(H733,Table1[[#All],[DRG]:[Adjusted Cost]],8,0),0)</f>
        <v>0</v>
      </c>
    </row>
    <row r="734" spans="8:13">
      <c r="H734" s="20">
        <f t="shared" si="22"/>
        <v>194131</v>
      </c>
      <c r="I734" s="21" t="s">
        <v>1520</v>
      </c>
      <c r="J734" s="90">
        <v>0</v>
      </c>
      <c r="K734" s="90">
        <v>0</v>
      </c>
      <c r="L734" s="90">
        <f t="shared" si="23"/>
        <v>0</v>
      </c>
      <c r="M734" s="106">
        <f>IFERROR(K734/VLOOKUP(H734,Table1[[#All],[DRG]:[Adjusted Cost]],8,0),0)</f>
        <v>0</v>
      </c>
    </row>
    <row r="735" spans="8:13">
      <c r="H735" s="20">
        <f t="shared" si="22"/>
        <v>194132</v>
      </c>
      <c r="I735" s="21" t="s">
        <v>1521</v>
      </c>
      <c r="J735" s="89">
        <v>0</v>
      </c>
      <c r="K735" s="89">
        <v>0</v>
      </c>
      <c r="L735" s="89">
        <f t="shared" si="23"/>
        <v>0</v>
      </c>
      <c r="M735" s="105">
        <f>IFERROR(K735/VLOOKUP(H735,Table1[[#All],[DRG]:[Adjusted Cost]],8,0),0)</f>
        <v>0</v>
      </c>
    </row>
    <row r="736" spans="8:13">
      <c r="H736" s="20">
        <f t="shared" si="22"/>
        <v>194133</v>
      </c>
      <c r="I736" s="21" t="s">
        <v>1522</v>
      </c>
      <c r="J736" s="90">
        <v>0</v>
      </c>
      <c r="K736" s="90">
        <v>0</v>
      </c>
      <c r="L736" s="90">
        <f t="shared" si="23"/>
        <v>0</v>
      </c>
      <c r="M736" s="106">
        <f>IFERROR(K736/VLOOKUP(H736,Table1[[#All],[DRG]:[Adjusted Cost]],8,0),0)</f>
        <v>0</v>
      </c>
    </row>
    <row r="737" spans="8:13">
      <c r="H737" s="20">
        <f t="shared" si="22"/>
        <v>194141</v>
      </c>
      <c r="I737" s="21" t="s">
        <v>1523</v>
      </c>
      <c r="J737" s="89">
        <v>0</v>
      </c>
      <c r="K737" s="89">
        <v>0</v>
      </c>
      <c r="L737" s="89">
        <f t="shared" si="23"/>
        <v>0</v>
      </c>
      <c r="M737" s="105">
        <f>IFERROR(K737/VLOOKUP(H737,Table1[[#All],[DRG]:[Adjusted Cost]],8,0),0)</f>
        <v>0</v>
      </c>
    </row>
    <row r="738" spans="8:13">
      <c r="H738" s="20">
        <f t="shared" si="22"/>
        <v>194142</v>
      </c>
      <c r="I738" s="21" t="s">
        <v>1524</v>
      </c>
      <c r="J738" s="90">
        <v>93.875781818181807</v>
      </c>
      <c r="K738" s="90">
        <v>194.93333638660255</v>
      </c>
      <c r="L738" s="90">
        <f t="shared" si="23"/>
        <v>101.05755456842074</v>
      </c>
      <c r="M738" s="106">
        <f>IFERROR(K738/VLOOKUP(H738,Table1[[#All],[DRG]:[Adjusted Cost]],8,0),0)</f>
        <v>3.0538708393997679E-2</v>
      </c>
    </row>
    <row r="739" spans="8:13">
      <c r="H739" s="20">
        <f t="shared" si="22"/>
        <v>194143</v>
      </c>
      <c r="I739" s="21" t="s">
        <v>1525</v>
      </c>
      <c r="J739" s="89">
        <v>0</v>
      </c>
      <c r="K739" s="89">
        <v>0</v>
      </c>
      <c r="L739" s="89">
        <f t="shared" si="23"/>
        <v>0</v>
      </c>
      <c r="M739" s="105">
        <f>IFERROR(K739/VLOOKUP(H739,Table1[[#All],[DRG]:[Adjusted Cost]],8,0),0)</f>
        <v>0</v>
      </c>
    </row>
    <row r="740" spans="8:13">
      <c r="H740" s="20">
        <f t="shared" si="22"/>
        <v>194151</v>
      </c>
      <c r="I740" s="21" t="s">
        <v>1526</v>
      </c>
      <c r="J740" s="90">
        <v>0</v>
      </c>
      <c r="K740" s="90">
        <v>0</v>
      </c>
      <c r="L740" s="90">
        <f t="shared" si="23"/>
        <v>0</v>
      </c>
      <c r="M740" s="106">
        <f>IFERROR(K740/VLOOKUP(H740,Table1[[#All],[DRG]:[Adjusted Cost]],8,0),0)</f>
        <v>0</v>
      </c>
    </row>
    <row r="741" spans="8:13">
      <c r="H741" s="20">
        <f t="shared" si="22"/>
        <v>194152</v>
      </c>
      <c r="I741" s="21" t="s">
        <v>1527</v>
      </c>
      <c r="J741" s="89">
        <v>0</v>
      </c>
      <c r="K741" s="89">
        <v>0</v>
      </c>
      <c r="L741" s="89">
        <f t="shared" si="23"/>
        <v>0</v>
      </c>
      <c r="M741" s="105">
        <f>IFERROR(K741/VLOOKUP(H741,Table1[[#All],[DRG]:[Adjusted Cost]],8,0),0)</f>
        <v>0</v>
      </c>
    </row>
    <row r="742" spans="8:13">
      <c r="H742" s="20">
        <f t="shared" si="22"/>
        <v>194153</v>
      </c>
      <c r="I742" s="20" t="s">
        <v>1528</v>
      </c>
      <c r="J742" s="90">
        <v>0</v>
      </c>
      <c r="K742" s="90">
        <v>41.347778637929267</v>
      </c>
      <c r="L742" s="90">
        <f t="shared" si="23"/>
        <v>41.347778637929267</v>
      </c>
      <c r="M742" s="106">
        <f>IFERROR(K742/VLOOKUP(H742,Table1[[#All],[DRG]:[Adjusted Cost]],8,0),0)</f>
        <v>3.820245497532228E-3</v>
      </c>
    </row>
    <row r="743" spans="8:13">
      <c r="H743" s="20">
        <f t="shared" si="22"/>
        <v>194161</v>
      </c>
      <c r="I743" s="20" t="s">
        <v>1529</v>
      </c>
      <c r="J743" s="89">
        <v>0</v>
      </c>
      <c r="K743" s="89">
        <v>26.676694397283534</v>
      </c>
      <c r="L743" s="89">
        <f t="shared" si="23"/>
        <v>26.676694397283534</v>
      </c>
      <c r="M743" s="105">
        <f>IFERROR(K743/VLOOKUP(H743,Table1[[#All],[DRG]:[Adjusted Cost]],8,0),0)</f>
        <v>4.4655435246153067E-3</v>
      </c>
    </row>
    <row r="744" spans="8:13">
      <c r="H744" s="20">
        <f t="shared" si="22"/>
        <v>194162</v>
      </c>
      <c r="I744" s="20" t="s">
        <v>1530</v>
      </c>
      <c r="J744" s="90">
        <v>59.60550769230769</v>
      </c>
      <c r="K744" s="90">
        <v>86.666666666666671</v>
      </c>
      <c r="L744" s="90">
        <f t="shared" si="23"/>
        <v>27.061158974358982</v>
      </c>
      <c r="M744" s="106">
        <f>IFERROR(K744/VLOOKUP(H744,Table1[[#All],[DRG]:[Adjusted Cost]],8,0),0)</f>
        <v>7.9315600048467938E-3</v>
      </c>
    </row>
    <row r="745" spans="8:13">
      <c r="H745" s="20">
        <f t="shared" si="22"/>
        <v>194163</v>
      </c>
      <c r="I745" s="20" t="s">
        <v>1531</v>
      </c>
      <c r="J745" s="89">
        <v>0</v>
      </c>
      <c r="K745" s="89">
        <v>0</v>
      </c>
      <c r="L745" s="89">
        <f t="shared" si="23"/>
        <v>0</v>
      </c>
      <c r="M745" s="105">
        <f>IFERROR(K745/VLOOKUP(H745,Table1[[#All],[DRG]:[Adjusted Cost]],8,0),0)</f>
        <v>0</v>
      </c>
    </row>
    <row r="746" spans="8:13">
      <c r="H746" s="20">
        <f t="shared" si="22"/>
        <v>194171</v>
      </c>
      <c r="I746" s="20" t="s">
        <v>1532</v>
      </c>
      <c r="J746" s="90">
        <v>0</v>
      </c>
      <c r="K746" s="90">
        <v>0</v>
      </c>
      <c r="L746" s="90">
        <f t="shared" si="23"/>
        <v>0</v>
      </c>
      <c r="M746" s="106">
        <f>IFERROR(K746/VLOOKUP(H746,Table1[[#All],[DRG]:[Adjusted Cost]],8,0),0)</f>
        <v>0</v>
      </c>
    </row>
    <row r="747" spans="8:13">
      <c r="H747" s="20">
        <f t="shared" si="22"/>
        <v>194172</v>
      </c>
      <c r="I747" s="20" t="s">
        <v>1533</v>
      </c>
      <c r="J747" s="89">
        <v>0</v>
      </c>
      <c r="K747" s="89">
        <v>0</v>
      </c>
      <c r="L747" s="89">
        <f t="shared" si="23"/>
        <v>0</v>
      </c>
      <c r="M747" s="105">
        <f>IFERROR(K747/VLOOKUP(H747,Table1[[#All],[DRG]:[Adjusted Cost]],8,0),0)</f>
        <v>0</v>
      </c>
    </row>
    <row r="748" spans="8:13">
      <c r="H748" s="20">
        <f t="shared" si="22"/>
        <v>194173</v>
      </c>
      <c r="I748" s="20" t="s">
        <v>1534</v>
      </c>
      <c r="J748" s="90">
        <v>0</v>
      </c>
      <c r="K748" s="90">
        <v>0</v>
      </c>
      <c r="L748" s="90">
        <f t="shared" si="23"/>
        <v>0</v>
      </c>
      <c r="M748" s="106">
        <f>IFERROR(K748/VLOOKUP(H748,Table1[[#All],[DRG]:[Adjusted Cost]],8,0),0)</f>
        <v>0</v>
      </c>
    </row>
    <row r="749" spans="8:13">
      <c r="H749" s="20">
        <f t="shared" si="22"/>
        <v>194181</v>
      </c>
      <c r="I749" s="20" t="s">
        <v>1634</v>
      </c>
      <c r="J749" s="89">
        <v>0</v>
      </c>
      <c r="K749" s="89">
        <v>0</v>
      </c>
      <c r="L749" s="89">
        <f t="shared" si="23"/>
        <v>0</v>
      </c>
      <c r="M749" s="105">
        <f>IFERROR(K749/VLOOKUP(H749,Table1[[#All],[DRG]:[Adjusted Cost]],8,0),0)</f>
        <v>0</v>
      </c>
    </row>
    <row r="750" spans="8:13">
      <c r="H750" s="20">
        <f t="shared" si="22"/>
        <v>194182</v>
      </c>
      <c r="I750" s="20" t="s">
        <v>1535</v>
      </c>
      <c r="J750" s="90">
        <v>0</v>
      </c>
      <c r="K750" s="90">
        <v>0</v>
      </c>
      <c r="L750" s="90">
        <f t="shared" si="23"/>
        <v>0</v>
      </c>
      <c r="M750" s="106">
        <f>IFERROR(K750/VLOOKUP(H750,Table1[[#All],[DRG]:[Adjusted Cost]],8,0),0)</f>
        <v>0</v>
      </c>
    </row>
    <row r="751" spans="8:13">
      <c r="H751" s="20">
        <f t="shared" si="22"/>
        <v>194183</v>
      </c>
      <c r="I751" s="20" t="s">
        <v>1536</v>
      </c>
      <c r="J751" s="89">
        <v>0</v>
      </c>
      <c r="K751" s="89">
        <v>0</v>
      </c>
      <c r="L751" s="89">
        <f t="shared" si="23"/>
        <v>0</v>
      </c>
      <c r="M751" s="105">
        <f>IFERROR(K751/VLOOKUP(H751,Table1[[#All],[DRG]:[Adjusted Cost]],8,0),0)</f>
        <v>0</v>
      </c>
    </row>
    <row r="752" spans="8:13">
      <c r="H752" s="20">
        <f t="shared" si="22"/>
        <v>194191</v>
      </c>
      <c r="I752" s="20" t="s">
        <v>1537</v>
      </c>
      <c r="J752" s="90">
        <v>0</v>
      </c>
      <c r="K752" s="90">
        <v>0</v>
      </c>
      <c r="L752" s="90">
        <f t="shared" si="23"/>
        <v>0</v>
      </c>
      <c r="M752" s="106">
        <f>IFERROR(K752/VLOOKUP(H752,Table1[[#All],[DRG]:[Adjusted Cost]],8,0),0)</f>
        <v>0</v>
      </c>
    </row>
    <row r="753" spans="8:13">
      <c r="H753" s="20">
        <f t="shared" si="22"/>
        <v>194192</v>
      </c>
      <c r="I753" s="20" t="s">
        <v>1538</v>
      </c>
      <c r="J753" s="89">
        <v>0</v>
      </c>
      <c r="K753" s="89">
        <v>0</v>
      </c>
      <c r="L753" s="89">
        <f t="shared" si="23"/>
        <v>0</v>
      </c>
      <c r="M753" s="105">
        <f>IFERROR(K753/VLOOKUP(H753,Table1[[#All],[DRG]:[Adjusted Cost]],8,0),0)</f>
        <v>0</v>
      </c>
    </row>
    <row r="754" spans="8:13">
      <c r="H754" s="20">
        <f t="shared" si="22"/>
        <v>194193</v>
      </c>
      <c r="I754" s="20" t="s">
        <v>1635</v>
      </c>
      <c r="J754" s="90">
        <v>0</v>
      </c>
      <c r="K754" s="90">
        <v>0</v>
      </c>
      <c r="L754" s="90">
        <f t="shared" si="23"/>
        <v>0</v>
      </c>
      <c r="M754" s="106">
        <f>IFERROR(K754/VLOOKUP(H754,Table1[[#All],[DRG]:[Adjusted Cost]],8,0),0)</f>
        <v>0</v>
      </c>
    </row>
    <row r="755" spans="8:13">
      <c r="H755" s="20">
        <f t="shared" si="22"/>
        <v>201101</v>
      </c>
      <c r="I755" s="20" t="s">
        <v>1636</v>
      </c>
      <c r="J755" s="89">
        <v>0</v>
      </c>
      <c r="K755" s="89">
        <v>0</v>
      </c>
      <c r="L755" s="89">
        <f t="shared" si="23"/>
        <v>0</v>
      </c>
      <c r="M755" s="105">
        <f>IFERROR(K755/VLOOKUP(H755,Table1[[#All],[DRG]:[Adjusted Cost]],8,0),0)</f>
        <v>0</v>
      </c>
    </row>
    <row r="756" spans="8:13">
      <c r="H756" s="20">
        <f t="shared" si="22"/>
        <v>201102</v>
      </c>
      <c r="I756" s="20" t="s">
        <v>1637</v>
      </c>
      <c r="J756" s="90">
        <v>0</v>
      </c>
      <c r="K756" s="90">
        <v>0</v>
      </c>
      <c r="L756" s="90">
        <f t="shared" si="23"/>
        <v>0</v>
      </c>
      <c r="M756" s="106">
        <f>IFERROR(K756/VLOOKUP(H756,Table1[[#All],[DRG]:[Adjusted Cost]],8,0),0)</f>
        <v>0</v>
      </c>
    </row>
    <row r="757" spans="8:13">
      <c r="H757" s="20">
        <f t="shared" si="22"/>
        <v>201103</v>
      </c>
      <c r="I757" s="20" t="s">
        <v>1638</v>
      </c>
      <c r="J757" s="89">
        <v>0</v>
      </c>
      <c r="K757" s="89">
        <v>0</v>
      </c>
      <c r="L757" s="89">
        <f t="shared" si="23"/>
        <v>0</v>
      </c>
      <c r="M757" s="105">
        <f>IFERROR(K757/VLOOKUP(H757,Table1[[#All],[DRG]:[Adjusted Cost]],8,0),0)</f>
        <v>0</v>
      </c>
    </row>
    <row r="758" spans="8:13">
      <c r="H758" s="20">
        <f t="shared" si="22"/>
        <v>204101</v>
      </c>
      <c r="I758" s="20" t="s">
        <v>1539</v>
      </c>
      <c r="J758" s="90">
        <v>0</v>
      </c>
      <c r="K758" s="90">
        <v>0</v>
      </c>
      <c r="L758" s="90">
        <f t="shared" si="23"/>
        <v>0</v>
      </c>
      <c r="M758" s="106">
        <f>IFERROR(K758/VLOOKUP(H758,Table1[[#All],[DRG]:[Adjusted Cost]],8,0),0)</f>
        <v>0</v>
      </c>
    </row>
    <row r="759" spans="8:13">
      <c r="H759" s="20">
        <f t="shared" si="22"/>
        <v>204102</v>
      </c>
      <c r="I759" s="20" t="s">
        <v>1540</v>
      </c>
      <c r="J759" s="89">
        <v>0</v>
      </c>
      <c r="K759" s="89">
        <v>0</v>
      </c>
      <c r="L759" s="89">
        <f t="shared" si="23"/>
        <v>0</v>
      </c>
      <c r="M759" s="105">
        <f>IFERROR(K759/VLOOKUP(H759,Table1[[#All],[DRG]:[Adjusted Cost]],8,0),0)</f>
        <v>0</v>
      </c>
    </row>
    <row r="760" spans="8:13">
      <c r="H760" s="20">
        <f t="shared" si="22"/>
        <v>204103</v>
      </c>
      <c r="I760" s="20" t="s">
        <v>1541</v>
      </c>
      <c r="J760" s="90">
        <v>0</v>
      </c>
      <c r="K760" s="90">
        <v>0</v>
      </c>
      <c r="L760" s="90">
        <f t="shared" si="23"/>
        <v>0</v>
      </c>
      <c r="M760" s="106">
        <f>IFERROR(K760/VLOOKUP(H760,Table1[[#All],[DRG]:[Adjusted Cost]],8,0),0)</f>
        <v>0</v>
      </c>
    </row>
    <row r="761" spans="8:13">
      <c r="H761" s="20">
        <f t="shared" si="22"/>
        <v>204111</v>
      </c>
      <c r="I761" s="20" t="s">
        <v>1542</v>
      </c>
      <c r="J761" s="89">
        <v>0</v>
      </c>
      <c r="K761" s="89">
        <v>0</v>
      </c>
      <c r="L761" s="89">
        <f t="shared" si="23"/>
        <v>0</v>
      </c>
      <c r="M761" s="105">
        <f>IFERROR(K761/VLOOKUP(H761,Table1[[#All],[DRG]:[Adjusted Cost]],8,0),0)</f>
        <v>0</v>
      </c>
    </row>
    <row r="762" spans="8:13">
      <c r="H762" s="20">
        <f t="shared" si="22"/>
        <v>204112</v>
      </c>
      <c r="I762" s="20" t="s">
        <v>1543</v>
      </c>
      <c r="J762" s="90">
        <v>13.804347826086957</v>
      </c>
      <c r="K762" s="90">
        <v>24.423076923076923</v>
      </c>
      <c r="L762" s="90">
        <f t="shared" si="23"/>
        <v>10.618729096989966</v>
      </c>
      <c r="M762" s="106">
        <f>IFERROR(K762/VLOOKUP(H762,Table1[[#All],[DRG]:[Adjusted Cost]],8,0),0)</f>
        <v>1.9892628261108836E-3</v>
      </c>
    </row>
    <row r="763" spans="8:13">
      <c r="H763" s="20">
        <f t="shared" si="22"/>
        <v>204113</v>
      </c>
      <c r="I763" s="20" t="s">
        <v>1544</v>
      </c>
      <c r="J763" s="89">
        <v>145.58823529411765</v>
      </c>
      <c r="K763" s="89">
        <v>186.31310514188698</v>
      </c>
      <c r="L763" s="89">
        <f t="shared" si="23"/>
        <v>40.724869847769327</v>
      </c>
      <c r="M763" s="105">
        <f>IFERROR(K763/VLOOKUP(H763,Table1[[#All],[DRG]:[Adjusted Cost]],8,0),0)</f>
        <v>1.4573598089158288E-2</v>
      </c>
    </row>
    <row r="764" spans="8:13">
      <c r="H764" s="20">
        <f t="shared" si="22"/>
        <v>204121</v>
      </c>
      <c r="I764" s="20" t="s">
        <v>1545</v>
      </c>
      <c r="J764" s="90">
        <v>0</v>
      </c>
      <c r="K764" s="90">
        <v>0</v>
      </c>
      <c r="L764" s="90">
        <f t="shared" si="23"/>
        <v>0</v>
      </c>
      <c r="M764" s="106">
        <f>IFERROR(K764/VLOOKUP(H764,Table1[[#All],[DRG]:[Adjusted Cost]],8,0),0)</f>
        <v>0</v>
      </c>
    </row>
    <row r="765" spans="8:13">
      <c r="H765" s="20">
        <f t="shared" si="22"/>
        <v>204122</v>
      </c>
      <c r="I765" s="20" t="s">
        <v>1546</v>
      </c>
      <c r="J765" s="89">
        <v>0</v>
      </c>
      <c r="K765" s="89">
        <v>0</v>
      </c>
      <c r="L765" s="89">
        <f t="shared" si="23"/>
        <v>0</v>
      </c>
      <c r="M765" s="105">
        <f>IFERROR(K765/VLOOKUP(H765,Table1[[#All],[DRG]:[Adjusted Cost]],8,0),0)</f>
        <v>0</v>
      </c>
    </row>
    <row r="766" spans="8:13">
      <c r="H766" s="20">
        <f t="shared" si="22"/>
        <v>204123</v>
      </c>
      <c r="I766" s="20" t="s">
        <v>1547</v>
      </c>
      <c r="J766" s="90">
        <v>0</v>
      </c>
      <c r="K766" s="90">
        <v>0</v>
      </c>
      <c r="L766" s="90">
        <f t="shared" si="23"/>
        <v>0</v>
      </c>
      <c r="M766" s="106">
        <f>IFERROR(K766/VLOOKUP(H766,Table1[[#All],[DRG]:[Adjusted Cost]],8,0),0)</f>
        <v>0</v>
      </c>
    </row>
    <row r="767" spans="8:13">
      <c r="H767" s="20">
        <f t="shared" si="22"/>
        <v>214101</v>
      </c>
      <c r="I767" s="20" t="s">
        <v>1548</v>
      </c>
      <c r="J767" s="89">
        <v>0</v>
      </c>
      <c r="K767" s="89">
        <v>0</v>
      </c>
      <c r="L767" s="89">
        <f t="shared" si="23"/>
        <v>0</v>
      </c>
      <c r="M767" s="105">
        <f>IFERROR(K767/VLOOKUP(H767,Table1[[#All],[DRG]:[Adjusted Cost]],8,0),0)</f>
        <v>0</v>
      </c>
    </row>
    <row r="768" spans="8:13">
      <c r="H768" s="20">
        <f t="shared" si="22"/>
        <v>214102</v>
      </c>
      <c r="I768" s="20" t="s">
        <v>1549</v>
      </c>
      <c r="J768" s="90">
        <v>0</v>
      </c>
      <c r="K768" s="90">
        <v>0</v>
      </c>
      <c r="L768" s="90">
        <f t="shared" si="23"/>
        <v>0</v>
      </c>
      <c r="M768" s="106">
        <f>IFERROR(K768/VLOOKUP(H768,Table1[[#All],[DRG]:[Adjusted Cost]],8,0),0)</f>
        <v>0</v>
      </c>
    </row>
    <row r="769" spans="8:13">
      <c r="H769" s="20">
        <f t="shared" si="22"/>
        <v>214103</v>
      </c>
      <c r="I769" s="20" t="s">
        <v>1639</v>
      </c>
      <c r="J769" s="89">
        <v>0</v>
      </c>
      <c r="K769" s="89">
        <v>0</v>
      </c>
      <c r="L769" s="89">
        <f t="shared" si="23"/>
        <v>0</v>
      </c>
      <c r="M769" s="105">
        <f>IFERROR(K769/VLOOKUP(H769,Table1[[#All],[DRG]:[Adjusted Cost]],8,0),0)</f>
        <v>0</v>
      </c>
    </row>
    <row r="770" spans="8:13">
      <c r="H770" s="20">
        <f t="shared" si="22"/>
        <v>214111</v>
      </c>
      <c r="I770" s="20" t="s">
        <v>1550</v>
      </c>
      <c r="J770" s="90">
        <v>105.32807666666668</v>
      </c>
      <c r="K770" s="90">
        <v>105.32807666666668</v>
      </c>
      <c r="L770" s="90">
        <f t="shared" si="23"/>
        <v>0</v>
      </c>
      <c r="M770" s="106">
        <f>IFERROR(K770/VLOOKUP(H770,Table1[[#All],[DRG]:[Adjusted Cost]],8,0),0)</f>
        <v>5.5426483552778225E-2</v>
      </c>
    </row>
    <row r="771" spans="8:13">
      <c r="H771" s="20">
        <f t="shared" si="22"/>
        <v>214112</v>
      </c>
      <c r="I771" s="20" t="s">
        <v>1551</v>
      </c>
      <c r="J771" s="89">
        <v>62.924031249999999</v>
      </c>
      <c r="K771" s="89">
        <v>62.924031249999999</v>
      </c>
      <c r="L771" s="89">
        <f t="shared" si="23"/>
        <v>0</v>
      </c>
      <c r="M771" s="105">
        <f>IFERROR(K771/VLOOKUP(H771,Table1[[#All],[DRG]:[Adjusted Cost]],8,0),0)</f>
        <v>1.6671776685737147E-2</v>
      </c>
    </row>
    <row r="772" spans="8:13">
      <c r="H772" s="20">
        <f t="shared" si="22"/>
        <v>214113</v>
      </c>
      <c r="I772" s="20" t="s">
        <v>1552</v>
      </c>
      <c r="J772" s="90">
        <v>225</v>
      </c>
      <c r="K772" s="90">
        <v>257.14285714285717</v>
      </c>
      <c r="L772" s="90">
        <f t="shared" si="23"/>
        <v>32.142857142857167</v>
      </c>
      <c r="M772" s="106">
        <f>IFERROR(K772/VLOOKUP(H772,Table1[[#All],[DRG]:[Adjusted Cost]],8,0),0)</f>
        <v>3.0093068947181972E-2</v>
      </c>
    </row>
    <row r="773" spans="8:13">
      <c r="H773" s="20">
        <f t="shared" si="22"/>
        <v>214121</v>
      </c>
      <c r="I773" s="20" t="s">
        <v>1553</v>
      </c>
      <c r="J773" s="89">
        <v>4.9579196675900272</v>
      </c>
      <c r="K773" s="89">
        <v>4.9579196675900272</v>
      </c>
      <c r="L773" s="89">
        <f t="shared" si="23"/>
        <v>0</v>
      </c>
      <c r="M773" s="105">
        <f>IFERROR(K773/VLOOKUP(H773,Table1[[#All],[DRG]:[Adjusted Cost]],8,0),0)</f>
        <v>2.5248278566411373E-3</v>
      </c>
    </row>
    <row r="774" spans="8:13">
      <c r="H774" s="20">
        <f t="shared" si="22"/>
        <v>214122</v>
      </c>
      <c r="I774" s="20" t="s">
        <v>1554</v>
      </c>
      <c r="J774" s="90">
        <v>42.857142857142854</v>
      </c>
      <c r="K774" s="90">
        <v>55.007856900209589</v>
      </c>
      <c r="L774" s="90">
        <f t="shared" si="23"/>
        <v>12.150714043066735</v>
      </c>
      <c r="M774" s="106">
        <f>IFERROR(K774/VLOOKUP(H774,Table1[[#All],[DRG]:[Adjusted Cost]],8,0),0)</f>
        <v>1.5396242314279884E-2</v>
      </c>
    </row>
    <row r="775" spans="8:13">
      <c r="H775" s="20">
        <f t="shared" si="22"/>
        <v>214123</v>
      </c>
      <c r="I775" s="20" t="s">
        <v>1555</v>
      </c>
      <c r="J775" s="89">
        <v>97.549019607843135</v>
      </c>
      <c r="K775" s="89">
        <v>97.549019607843135</v>
      </c>
      <c r="L775" s="89">
        <f t="shared" si="23"/>
        <v>0</v>
      </c>
      <c r="M775" s="105">
        <f>IFERROR(K775/VLOOKUP(H775,Table1[[#All],[DRG]:[Adjusted Cost]],8,0),0)</f>
        <v>1.1713165234157639E-2</v>
      </c>
    </row>
    <row r="776" spans="8:13">
      <c r="H776" s="20">
        <f t="shared" si="22"/>
        <v>214131</v>
      </c>
      <c r="I776" s="20" t="s">
        <v>1556</v>
      </c>
      <c r="J776" s="90">
        <v>171.78766020408167</v>
      </c>
      <c r="K776" s="90">
        <v>171.78766020408167</v>
      </c>
      <c r="L776" s="90">
        <f t="shared" si="23"/>
        <v>0</v>
      </c>
      <c r="M776" s="106">
        <f>IFERROR(K776/VLOOKUP(H776,Table1[[#All],[DRG]:[Adjusted Cost]],8,0),0)</f>
        <v>4.7731958549881895E-2</v>
      </c>
    </row>
    <row r="777" spans="8:13">
      <c r="H777" s="20">
        <f t="shared" si="22"/>
        <v>214132</v>
      </c>
      <c r="I777" s="20" t="s">
        <v>1557</v>
      </c>
      <c r="J777" s="89">
        <v>67.376735555555555</v>
      </c>
      <c r="K777" s="89">
        <v>328.28875752489301</v>
      </c>
      <c r="L777" s="89">
        <f t="shared" si="23"/>
        <v>260.91202196933745</v>
      </c>
      <c r="M777" s="105">
        <f>IFERROR(K777/VLOOKUP(H777,Table1[[#All],[DRG]:[Adjusted Cost]],8,0),0)</f>
        <v>5.2319611225949865E-2</v>
      </c>
    </row>
    <row r="778" spans="8:13">
      <c r="H778" s="20">
        <f t="shared" si="22"/>
        <v>214133</v>
      </c>
      <c r="I778" s="20" t="s">
        <v>1558</v>
      </c>
      <c r="J778" s="90">
        <v>930.34034255319159</v>
      </c>
      <c r="K778" s="90">
        <v>1173.5851014088078</v>
      </c>
      <c r="L778" s="90">
        <f t="shared" si="23"/>
        <v>243.24475885561617</v>
      </c>
      <c r="M778" s="106">
        <f>IFERROR(K778/VLOOKUP(H778,Table1[[#All],[DRG]:[Adjusted Cost]],8,0),0)</f>
        <v>5.8522702831732394E-2</v>
      </c>
    </row>
    <row r="779" spans="8:13">
      <c r="H779" s="20">
        <f t="shared" si="22"/>
        <v>214141</v>
      </c>
      <c r="I779" s="20" t="s">
        <v>1559</v>
      </c>
      <c r="J779" s="89">
        <v>0</v>
      </c>
      <c r="K779" s="89">
        <v>0</v>
      </c>
      <c r="L779" s="89">
        <f t="shared" si="23"/>
        <v>0</v>
      </c>
      <c r="M779" s="105">
        <f>IFERROR(K779/VLOOKUP(H779,Table1[[#All],[DRG]:[Adjusted Cost]],8,0),0)</f>
        <v>0</v>
      </c>
    </row>
    <row r="780" spans="8:13">
      <c r="H780" s="20">
        <f t="shared" ref="H780:H799" si="24">VALUE(I780)</f>
        <v>214142</v>
      </c>
      <c r="I780" s="20" t="s">
        <v>1640</v>
      </c>
      <c r="J780" s="90">
        <v>0</v>
      </c>
      <c r="K780" s="90">
        <v>0</v>
      </c>
      <c r="L780" s="90">
        <f t="shared" ref="L780:L799" si="25">K780-J780</f>
        <v>0</v>
      </c>
      <c r="M780" s="106">
        <f>IFERROR(K780/VLOOKUP(H780,Table1[[#All],[DRG]:[Adjusted Cost]],8,0),0)</f>
        <v>0</v>
      </c>
    </row>
    <row r="781" spans="8:13">
      <c r="H781" s="20">
        <f t="shared" si="24"/>
        <v>214143</v>
      </c>
      <c r="I781" s="20" t="s">
        <v>1560</v>
      </c>
      <c r="J781" s="89">
        <v>0</v>
      </c>
      <c r="K781" s="89">
        <v>0</v>
      </c>
      <c r="L781" s="89">
        <f t="shared" si="25"/>
        <v>0</v>
      </c>
      <c r="M781" s="105">
        <f>IFERROR(K781/VLOOKUP(H781,Table1[[#All],[DRG]:[Adjusted Cost]],8,0),0)</f>
        <v>0</v>
      </c>
    </row>
    <row r="782" spans="8:13">
      <c r="H782" s="20">
        <f t="shared" si="24"/>
        <v>214151</v>
      </c>
      <c r="I782" s="20" t="s">
        <v>1561</v>
      </c>
      <c r="J782" s="90">
        <v>0</v>
      </c>
      <c r="K782" s="90">
        <v>0</v>
      </c>
      <c r="L782" s="90">
        <f t="shared" si="25"/>
        <v>0</v>
      </c>
      <c r="M782" s="106">
        <f>IFERROR(K782/VLOOKUP(H782,Table1[[#All],[DRG]:[Adjusted Cost]],8,0),0)</f>
        <v>0</v>
      </c>
    </row>
    <row r="783" spans="8:13">
      <c r="H783" s="20">
        <f t="shared" si="24"/>
        <v>214152</v>
      </c>
      <c r="I783" s="20" t="s">
        <v>1641</v>
      </c>
      <c r="J783" s="89">
        <v>0</v>
      </c>
      <c r="K783" s="89">
        <v>0</v>
      </c>
      <c r="L783" s="89">
        <f t="shared" si="25"/>
        <v>0</v>
      </c>
      <c r="M783" s="105">
        <f>IFERROR(K783/VLOOKUP(H783,Table1[[#All],[DRG]:[Adjusted Cost]],8,0),0)</f>
        <v>0</v>
      </c>
    </row>
    <row r="784" spans="8:13">
      <c r="H784" s="20">
        <f t="shared" si="24"/>
        <v>214153</v>
      </c>
      <c r="I784" s="20" t="s">
        <v>1562</v>
      </c>
      <c r="J784" s="90">
        <v>0</v>
      </c>
      <c r="K784" s="90">
        <v>0</v>
      </c>
      <c r="L784" s="90">
        <f t="shared" si="25"/>
        <v>0</v>
      </c>
      <c r="M784" s="106">
        <f>IFERROR(K784/VLOOKUP(H784,Table1[[#All],[DRG]:[Adjusted Cost]],8,0),0)</f>
        <v>0</v>
      </c>
    </row>
    <row r="785" spans="8:13">
      <c r="H785" s="20">
        <f t="shared" si="24"/>
        <v>214161</v>
      </c>
      <c r="I785" s="20" t="s">
        <v>1563</v>
      </c>
      <c r="J785" s="89">
        <v>73.871232758620692</v>
      </c>
      <c r="K785" s="89">
        <v>73.871232758620692</v>
      </c>
      <c r="L785" s="89">
        <f t="shared" si="25"/>
        <v>0</v>
      </c>
      <c r="M785" s="105">
        <f>IFERROR(K785/VLOOKUP(H785,Table1[[#All],[DRG]:[Adjusted Cost]],8,0),0)</f>
        <v>2.1437048673497883E-2</v>
      </c>
    </row>
    <row r="786" spans="8:13">
      <c r="H786" s="20">
        <f t="shared" si="24"/>
        <v>214162</v>
      </c>
      <c r="I786" s="20" t="s">
        <v>1564</v>
      </c>
      <c r="J786" s="90">
        <v>15.207686554621848</v>
      </c>
      <c r="K786" s="90">
        <v>15.207686554621848</v>
      </c>
      <c r="L786" s="90">
        <f t="shared" si="25"/>
        <v>0</v>
      </c>
      <c r="M786" s="106">
        <f>IFERROR(K786/VLOOKUP(H786,Table1[[#All],[DRG]:[Adjusted Cost]],8,0),0)</f>
        <v>3.4250365902125301E-3</v>
      </c>
    </row>
    <row r="787" spans="8:13">
      <c r="H787" s="20">
        <f t="shared" si="24"/>
        <v>214163</v>
      </c>
      <c r="I787" s="20" t="s">
        <v>1565</v>
      </c>
      <c r="J787" s="89">
        <v>691.68027964601765</v>
      </c>
      <c r="K787" s="89">
        <v>708.91865586988172</v>
      </c>
      <c r="L787" s="89">
        <f t="shared" si="25"/>
        <v>17.238376223864066</v>
      </c>
      <c r="M787" s="105">
        <f>IFERROR(K787/VLOOKUP(H787,Table1[[#All],[DRG]:[Adjusted Cost]],8,0),0)</f>
        <v>4.414365616142582E-2</v>
      </c>
    </row>
    <row r="788" spans="8:13">
      <c r="H788" s="20">
        <f t="shared" si="24"/>
        <v>214171</v>
      </c>
      <c r="I788" s="20" t="s">
        <v>1566</v>
      </c>
      <c r="J788" s="90">
        <v>44.813810989010989</v>
      </c>
      <c r="K788" s="90">
        <v>44.813810989010989</v>
      </c>
      <c r="L788" s="90">
        <f t="shared" si="25"/>
        <v>0</v>
      </c>
      <c r="M788" s="106">
        <f>IFERROR(K788/VLOOKUP(H788,Table1[[#All],[DRG]:[Adjusted Cost]],8,0),0)</f>
        <v>2.1294397669621788E-2</v>
      </c>
    </row>
    <row r="789" spans="8:13">
      <c r="H789" s="20">
        <f t="shared" si="24"/>
        <v>214172</v>
      </c>
      <c r="I789" s="20" t="s">
        <v>1567</v>
      </c>
      <c r="J789" s="89">
        <v>196.12309999999997</v>
      </c>
      <c r="K789" s="89">
        <v>196.12309999999997</v>
      </c>
      <c r="L789" s="89">
        <f t="shared" si="25"/>
        <v>0</v>
      </c>
      <c r="M789" s="105">
        <f>IFERROR(K789/VLOOKUP(H789,Table1[[#All],[DRG]:[Adjusted Cost]],8,0),0)</f>
        <v>5.5551452180720516E-2</v>
      </c>
    </row>
    <row r="790" spans="8:13">
      <c r="H790" s="20">
        <f t="shared" si="24"/>
        <v>214173</v>
      </c>
      <c r="I790" s="20" t="s">
        <v>1568</v>
      </c>
      <c r="J790" s="90">
        <v>151.19825757575757</v>
      </c>
      <c r="K790" s="90">
        <v>154.6875</v>
      </c>
      <c r="L790" s="90">
        <f t="shared" si="25"/>
        <v>3.489242424242434</v>
      </c>
      <c r="M790" s="106">
        <f>IFERROR(K790/VLOOKUP(H790,Table1[[#All],[DRG]:[Adjusted Cost]],8,0),0)</f>
        <v>2.1506401544963479E-2</v>
      </c>
    </row>
    <row r="791" spans="8:13">
      <c r="H791" s="20">
        <f t="shared" si="24"/>
        <v>224101</v>
      </c>
      <c r="I791" s="20" t="s">
        <v>1569</v>
      </c>
      <c r="J791" s="89">
        <v>0</v>
      </c>
      <c r="K791" s="89">
        <v>0</v>
      </c>
      <c r="L791" s="89">
        <f t="shared" si="25"/>
        <v>0</v>
      </c>
      <c r="M791" s="105">
        <f>IFERROR(K791/VLOOKUP(H791,Table1[[#All],[DRG]:[Adjusted Cost]],8,0),0)</f>
        <v>0</v>
      </c>
    </row>
    <row r="792" spans="8:13">
      <c r="H792" s="20">
        <f t="shared" si="24"/>
        <v>224102</v>
      </c>
      <c r="I792" s="20" t="s">
        <v>1570</v>
      </c>
      <c r="J792" s="90">
        <v>0</v>
      </c>
      <c r="K792" s="90">
        <v>2.438197153645179</v>
      </c>
      <c r="L792" s="90">
        <f t="shared" si="25"/>
        <v>2.438197153645179</v>
      </c>
      <c r="M792" s="106">
        <f>IFERROR(K792/VLOOKUP(H792,Table1[[#All],[DRG]:[Adjusted Cost]],8,0),0)</f>
        <v>1.2393124190694614E-4</v>
      </c>
    </row>
    <row r="793" spans="8:13">
      <c r="H793" s="20">
        <f t="shared" si="24"/>
        <v>224103</v>
      </c>
      <c r="I793" s="20" t="s">
        <v>1571</v>
      </c>
      <c r="J793" s="89">
        <v>0</v>
      </c>
      <c r="K793" s="89">
        <v>45.927984752378919</v>
      </c>
      <c r="L793" s="89">
        <f t="shared" si="25"/>
        <v>45.927984752378919</v>
      </c>
      <c r="M793" s="105">
        <f>IFERROR(K793/VLOOKUP(H793,Table1[[#All],[DRG]:[Adjusted Cost]],8,0),0)</f>
        <v>1.4540554929994372E-3</v>
      </c>
    </row>
    <row r="794" spans="8:13">
      <c r="H794" s="20">
        <f t="shared" si="24"/>
        <v>224111</v>
      </c>
      <c r="I794" s="20" t="s">
        <v>1572</v>
      </c>
      <c r="J794" s="90">
        <v>23.895975581395348</v>
      </c>
      <c r="K794" s="90">
        <v>28.608461850340827</v>
      </c>
      <c r="L794" s="90">
        <f t="shared" si="25"/>
        <v>4.7124862689454794</v>
      </c>
      <c r="M794" s="106">
        <f>IFERROR(K794/VLOOKUP(H794,Table1[[#All],[DRG]:[Adjusted Cost]],8,0),0)</f>
        <v>9.2359443856465454E-3</v>
      </c>
    </row>
    <row r="795" spans="8:13">
      <c r="H795" s="20">
        <f t="shared" si="24"/>
        <v>224112</v>
      </c>
      <c r="I795" s="20" t="s">
        <v>1573</v>
      </c>
      <c r="J795" s="89">
        <v>54.898320512820519</v>
      </c>
      <c r="K795" s="89">
        <v>65.434132450539039</v>
      </c>
      <c r="L795" s="89">
        <f t="shared" si="25"/>
        <v>10.53581193771852</v>
      </c>
      <c r="M795" s="105">
        <f>IFERROR(K795/VLOOKUP(H795,Table1[[#All],[DRG]:[Adjusted Cost]],8,0),0)</f>
        <v>1.1292089599888779E-2</v>
      </c>
    </row>
    <row r="796" spans="8:13">
      <c r="H796" s="20">
        <f t="shared" si="24"/>
        <v>224113</v>
      </c>
      <c r="I796" s="20" t="s">
        <v>1574</v>
      </c>
      <c r="J796" s="90">
        <v>814.35573529411772</v>
      </c>
      <c r="K796" s="90">
        <v>893.32229980269437</v>
      </c>
      <c r="L796" s="90">
        <f t="shared" si="25"/>
        <v>78.966564508576653</v>
      </c>
      <c r="M796" s="106">
        <f>IFERROR(K796/VLOOKUP(H796,Table1[[#All],[DRG]:[Adjusted Cost]],8,0),0)</f>
        <v>7.0438682258295096E-2</v>
      </c>
    </row>
    <row r="797" spans="8:13">
      <c r="H797" s="20">
        <f t="shared" si="24"/>
        <v>224121</v>
      </c>
      <c r="I797" s="20" t="s">
        <v>1575</v>
      </c>
      <c r="J797" s="89">
        <v>84.433947142857136</v>
      </c>
      <c r="K797" s="89">
        <v>84.433947142857136</v>
      </c>
      <c r="L797" s="89">
        <f t="shared" si="25"/>
        <v>0</v>
      </c>
      <c r="M797" s="105">
        <f>IFERROR(K797/VLOOKUP(H797,Table1[[#All],[DRG]:[Adjusted Cost]],8,0),0)</f>
        <v>2.4532228406254804E-2</v>
      </c>
    </row>
    <row r="798" spans="8:13">
      <c r="H798" s="20">
        <f t="shared" si="24"/>
        <v>224122</v>
      </c>
      <c r="I798" s="20" t="s">
        <v>1576</v>
      </c>
      <c r="J798" s="90">
        <v>5.1429193548387095</v>
      </c>
      <c r="K798" s="90">
        <v>5.1429193548387095</v>
      </c>
      <c r="L798" s="90">
        <f t="shared" si="25"/>
        <v>0</v>
      </c>
      <c r="M798" s="106">
        <f>IFERROR(K798/VLOOKUP(H798,Table1[[#All],[DRG]:[Adjusted Cost]],8,0),0)</f>
        <v>6.3702688467220025E-4</v>
      </c>
    </row>
    <row r="799" spans="8:13">
      <c r="H799" s="20">
        <f t="shared" si="24"/>
        <v>224123</v>
      </c>
      <c r="I799" s="20" t="s">
        <v>1577</v>
      </c>
      <c r="J799" s="89">
        <v>688.55940512820519</v>
      </c>
      <c r="K799" s="89">
        <v>721.63035579832797</v>
      </c>
      <c r="L799" s="89">
        <f t="shared" si="25"/>
        <v>33.070950670122784</v>
      </c>
      <c r="M799" s="105">
        <f>IFERROR(K799/VLOOKUP(H799,Table1[[#All],[DRG]:[Adjusted Cost]],8,0),0)</f>
        <v>5.4101726145346758E-2</v>
      </c>
    </row>
  </sheetData>
  <sheetProtection sort="0" autoFilter="0"/>
  <mergeCells count="8">
    <mergeCell ref="A3:E3"/>
    <mergeCell ref="H8:W8"/>
    <mergeCell ref="H1:W1"/>
    <mergeCell ref="H2:W2"/>
    <mergeCell ref="H3:V3"/>
    <mergeCell ref="H4:U4"/>
    <mergeCell ref="H5:V5"/>
    <mergeCell ref="H6:V6"/>
  </mergeCells>
  <dataValidations count="1">
    <dataValidation type="list" allowBlank="1" showInputMessage="1" showErrorMessage="1" sqref="B11">
      <formula1>$I$11:$I$799</formula1>
    </dataValidation>
  </dataValidations>
  <pageMargins left="0.7" right="0.7" top="0.75" bottom="0.75" header="0.3" footer="0.3"/>
  <pageSetup paperSize="9" scale="10" orientation="landscape"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item1.xml>�� 
</file>

<file path=customXml/item2.xml>�� 
</file>

<file path=customXml/item3.xml>�� 
</file>

<file path=customXml/item4.xml>�� 
</file>

<file path=customXml/item5.xml>�� 
</file>

<file path=customXml/item6.xml>�� 
</file>

<file path=customXml/item7.xml>�� 
</file>

<file path=customXml/item8.xml>�� 
</file>

<file path=customXml/itemProps1.xml><?xml version="1.0" encoding="utf-8"?>
<ds:datastoreItem xmlns:ds="http://schemas.openxmlformats.org/officeDocument/2006/customXml" ds:itemID="{0F18ED25-936F-48D0-8BD1-6F17847506E5}">
  <ds:schemaRefs/>
</ds:datastoreItem>
</file>

<file path=customXml/itemProps2.xml><?xml version="1.0" encoding="utf-8"?>
<ds:datastoreItem xmlns:ds="http://schemas.openxmlformats.org/officeDocument/2006/customXml" ds:itemID="{251B0559-B430-4066-A18C-2D5A3594FA17}">
  <ds:schemaRefs/>
</ds:datastoreItem>
</file>

<file path=customXml/itemProps3.xml><?xml version="1.0" encoding="utf-8"?>
<ds:datastoreItem xmlns:ds="http://schemas.openxmlformats.org/officeDocument/2006/customXml" ds:itemID="{ED210456-7779-4840-BEE2-EB9B9D097816}">
  <ds:schemaRefs/>
</ds:datastoreItem>
</file>

<file path=customXml/itemProps4.xml><?xml version="1.0" encoding="utf-8"?>
<ds:datastoreItem xmlns:ds="http://schemas.openxmlformats.org/officeDocument/2006/customXml" ds:itemID="{06C1DA23-D7F2-4248-8AC9-EF6C8250A1BB}">
  <ds:schemaRefs/>
</ds:datastoreItem>
</file>

<file path=customXml/itemProps5.xml><?xml version="1.0" encoding="utf-8"?>
<ds:datastoreItem xmlns:ds="http://schemas.openxmlformats.org/officeDocument/2006/customXml" ds:itemID="{F16EE43A-C850-4920-8A6C-76BBCA4538E3}">
  <ds:schemaRefs/>
</ds:datastoreItem>
</file>

<file path=customXml/itemProps6.xml><?xml version="1.0" encoding="utf-8"?>
<ds:datastoreItem xmlns:ds="http://schemas.openxmlformats.org/officeDocument/2006/customXml" ds:itemID="{BBE24B0C-9497-498C-AB89-B86FD29A9F38}">
  <ds:schemaRefs/>
</ds:datastoreItem>
</file>

<file path=customXml/itemProps7.xml><?xml version="1.0" encoding="utf-8"?>
<ds:datastoreItem xmlns:ds="http://schemas.openxmlformats.org/officeDocument/2006/customXml" ds:itemID="{D8121E92-D0BC-4EAD-8D20-F64267DA8189}">
  <ds:schemaRefs/>
</ds:datastoreItem>
</file>

<file path=customXml/itemProps8.xml><?xml version="1.0" encoding="utf-8"?>
<ds:datastoreItem xmlns:ds="http://schemas.openxmlformats.org/officeDocument/2006/customXml" ds:itemID="{D0CA878F-FE9A-4526-987A-819FFECD56D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9</vt:i4>
      </vt:variant>
    </vt:vector>
  </HeadingPairs>
  <TitlesOfParts>
    <vt:vector size="14" baseType="lpstr">
      <vt:lpstr>2014 Enhancements</vt:lpstr>
      <vt:lpstr>Method</vt:lpstr>
      <vt:lpstr>WeightUpdate</vt:lpstr>
      <vt:lpstr>Monotonicity</vt:lpstr>
      <vt:lpstr>Add-On Calc. Tool</vt:lpstr>
      <vt:lpstr>a</vt:lpstr>
      <vt:lpstr>BaseDRGTable</vt:lpstr>
      <vt:lpstr>BasicCaseMix</vt:lpstr>
      <vt:lpstr>Casemix</vt:lpstr>
      <vt:lpstr>Current_CaseMix</vt:lpstr>
      <vt:lpstr>HCPCs</vt:lpstr>
      <vt:lpstr>New_W</vt:lpstr>
      <vt:lpstr>WeightUpdate!SprkR5C2</vt:lpstr>
      <vt:lpstr>TotalCost</vt:lpstr>
    </vt:vector>
  </TitlesOfParts>
  <Company>HP</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ljichi</dc:creator>
  <cp:lastModifiedBy>Luis Perfetti</cp:lastModifiedBy>
  <cp:lastPrinted>2013-11-04T05:09:09Z</cp:lastPrinted>
  <dcterms:created xsi:type="dcterms:W3CDTF">2011-02-17T08:25:14Z</dcterms:created>
  <dcterms:modified xsi:type="dcterms:W3CDTF">2014-10-01T09:02:47Z</dcterms:modified>
</cp:coreProperties>
</file>